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idri\Documents\GitHub\sportshall-scorer\"/>
    </mc:Choice>
  </mc:AlternateContent>
  <xr:revisionPtr revIDLastSave="0" documentId="8_{9C853BBF-B935-45F5-BB44-411DA8B53803}" xr6:coauthVersionLast="47" xr6:coauthVersionMax="47" xr10:uidLastSave="{00000000-0000-0000-0000-000000000000}"/>
  <bookViews>
    <workbookView xWindow="-105" yWindow="0" windowWidth="38610" windowHeight="20985" tabRatio="874" firstSheet="12" activeTab="15" xr2:uid="{8D298EE3-2E1B-4283-9EEA-11F4F68CFA40}"/>
  </bookViews>
  <sheets>
    <sheet name="Definition sheets&gt;&gt;" sheetId="18" r:id="rId1"/>
    <sheet name="Clubs and events" sheetId="2" r:id="rId2"/>
    <sheet name="Track Summary 1st match" sheetId="65" r:id="rId3"/>
    <sheet name="Field Summary 1st Match" sheetId="66" r:id="rId4"/>
    <sheet name="Combined Match 1" sheetId="67" r:id="rId5"/>
    <sheet name="Sheet5" sheetId="69" r:id="rId6"/>
    <sheet name="Results Match 1" sheetId="68" r:id="rId7"/>
    <sheet name="Match definition" sheetId="1" r:id="rId8"/>
    <sheet name="Match assignment" sheetId="35" r:id="rId9"/>
    <sheet name="Team Dec Sheets&gt;&gt;" sheetId="52" r:id="rId10"/>
    <sheet name="Oswestry_DS" sheetId="51" r:id="rId11"/>
    <sheet name="Shrewsbury_DS" sheetId="59" r:id="rId12"/>
    <sheet name="Telford_DS" sheetId="60" r:id="rId13"/>
    <sheet name="Wenlock_DS" sheetId="61" r:id="rId14"/>
    <sheet name="Results Data Entry&gt;&gt;" sheetId="27" r:id="rId15"/>
    <sheet name="Field Results Entry" sheetId="14" r:id="rId16"/>
    <sheet name="Track Results Entry" sheetId="13" r:id="rId17"/>
    <sheet name="Results Calc&gt;&gt;" sheetId="28" r:id="rId18"/>
    <sheet name="Field Results Calc" sheetId="15" r:id="rId19"/>
    <sheet name="Track Results Calc" sheetId="12" r:id="rId20"/>
    <sheet name="Overall Summary&gt;&gt;" sheetId="45" r:id="rId21"/>
    <sheet name="Overall_results Grid" sheetId="62" r:id="rId22"/>
    <sheet name="Overall_results Grid toM3" sheetId="63" r:id="rId23"/>
    <sheet name="Match1_results" sheetId="49" r:id="rId24"/>
    <sheet name="Match2_results" sheetId="48" r:id="rId25"/>
    <sheet name="Match3_results" sheetId="46" r:id="rId26"/>
    <sheet name="Match4_results" sheetId="47" r:id="rId27"/>
    <sheet name="Overall_results" sheetId="50" r:id="rId28"/>
    <sheet name="Results Summary&gt;&gt;" sheetId="19" r:id="rId29"/>
    <sheet name="Match Results U11" sheetId="34" r:id="rId30"/>
    <sheet name="Match Results U13" sheetId="10" r:id="rId31"/>
    <sheet name="Match Results U15" sheetId="33" r:id="rId32"/>
    <sheet name="Results Summary" sheetId="17" r:id="rId33"/>
    <sheet name="Field Results position" sheetId="25" r:id="rId34"/>
    <sheet name="Track Results position" sheetId="26" r:id="rId35"/>
    <sheet name="Pivot table structure" sheetId="24" r:id="rId36"/>
    <sheet name="Pivot table check" sheetId="16" r:id="rId37"/>
    <sheet name="Declaration and Lane Draw&gt;&gt;" sheetId="20" r:id="rId38"/>
    <sheet name="Declaration Sheet" sheetId="4" r:id="rId39"/>
    <sheet name="Sheet1" sheetId="64" r:id="rId40"/>
    <sheet name="Lane Draw" sheetId="7" r:id="rId41"/>
    <sheet name="Lane Draw Paarlauf" sheetId="36" r:id="rId42"/>
    <sheet name="Results Scoresheet" sheetId="32" r:id="rId43"/>
    <sheet name="Field Results Templates&gt;&gt;" sheetId="21" r:id="rId44"/>
    <sheet name="Field Event U11 Result Card Prn" sheetId="44" r:id="rId45"/>
    <sheet name="Field Event U13 Result Card Prn" sheetId="42" r:id="rId46"/>
    <sheet name="Field Event U15 Result Card Prn" sheetId="43" r:id="rId47"/>
    <sheet name="Field Event U11 Result Card" sheetId="39" state="hidden" r:id="rId48"/>
    <sheet name="Field Event U13 Result Card" sheetId="40" state="hidden" r:id="rId49"/>
    <sheet name="Field Event U15 Result Card" sheetId="41" state="hidden" r:id="rId50"/>
    <sheet name="SpeedB" sheetId="3" r:id="rId51"/>
    <sheet name="Balance" sheetId="5" r:id="rId52"/>
    <sheet name="3Trials" sheetId="6" r:id="rId53"/>
    <sheet name="Track Results Cards&gt;&gt;" sheetId="22" r:id="rId54"/>
    <sheet name="Track Results" sheetId="8" r:id="rId55"/>
    <sheet name="Track Results Paarlauf" sheetId="37" r:id="rId56"/>
  </sheets>
  <definedNames>
    <definedName name="_xlnm._FilterDatabase" localSheetId="15" hidden="1">'Field Results Entry'!$A$1:$L$113</definedName>
    <definedName name="_xlnm._FilterDatabase" localSheetId="7" hidden="1">'Match definition'!$Y$1:$AD$91</definedName>
    <definedName name="_xlnm._FilterDatabase" localSheetId="16" hidden="1">'Track Results Entry'!$A$1:$W$1</definedName>
    <definedName name="Age_list">'Match definition'!$B$11:$G$11</definedName>
    <definedName name="All_events">'Match definition'!$B$12:$G$17</definedName>
    <definedName name="Clubs">'Clubs and events'!$B$3:$B$6</definedName>
    <definedName name="Events_list">'Match definition'!$A$12:$A$17</definedName>
    <definedName name="Field_Event_1">'Match definition'!$B$15:$G$15</definedName>
    <definedName name="Field_Event_2">'Match definition'!$B$16:$G$16</definedName>
    <definedName name="Field_events">'Clubs and events'!$D$11:$D$19</definedName>
    <definedName name="M.">#REF!</definedName>
    <definedName name="Match_Date">'Match definition'!$B$2</definedName>
    <definedName name="Match_Host">'Match definition'!$B$3</definedName>
    <definedName name="Match_number">'Match definition'!$B$1</definedName>
    <definedName name="Match_title">'Match definition'!$B$5</definedName>
    <definedName name="Match_Venue">'Match definition'!$B$4</definedName>
    <definedName name="No_Clubs">'Clubs and events'!$C$8</definedName>
    <definedName name="Number_of_Field_Events">'Match definition'!$B$6</definedName>
    <definedName name="Number_of_Relays">'Match definition'!$B$8</definedName>
    <definedName name="Number_of_Track_Events">'Match definition'!$B$7</definedName>
    <definedName name="OswestryU11Boys">'Match definition'!$C$21:$C$32</definedName>
    <definedName name="OswestryU11Girls">'Match definition'!$B$21:$B$32</definedName>
    <definedName name="OswestryU13Boys">'Match definition'!$E$21:$E$32</definedName>
    <definedName name="OswestryU13Girls">'Match definition'!$D$21:$D$32</definedName>
    <definedName name="OswestryU15Boys">'Match definition'!$G$21:$G$32</definedName>
    <definedName name="OswestryU15Girls">'Match definition'!$F$21:$F$32</definedName>
    <definedName name="Other_3Trials">'3Trials'!$A$24:$H$34</definedName>
    <definedName name="Other_Balance">Balance!$A$26:$H$36</definedName>
    <definedName name="Other_SpeedB">SpeedB!$A$24:$H$34</definedName>
    <definedName name="_xlnm.Print_Area" localSheetId="44">'Field Event U11 Result Card Prn'!$M$9:$W$114</definedName>
    <definedName name="_xlnm.Print_Area" localSheetId="45">'Field Event U13 Result Card Prn'!$M$9:$V$95</definedName>
    <definedName name="_xlnm.Print_Area" localSheetId="46">'Field Event U15 Result Card Prn'!$M$9:$V$96</definedName>
    <definedName name="_xlnm.Print_Area" localSheetId="41">'Lane Draw Paarlauf'!$A$1:$H$48</definedName>
    <definedName name="_xlnm.Print_Area" localSheetId="21">'Overall_results Grid'!$B$2:$P$68</definedName>
    <definedName name="_xlnm.Print_Area" localSheetId="22">'Overall_results Grid toM3'!$B$2:$R$69</definedName>
    <definedName name="_xlnm.Print_Area" localSheetId="42">'Results Scoresheet'!$F$1:$O$91</definedName>
    <definedName name="_xlnm.Print_Area" localSheetId="54">'Track Results'!$A$1:$G$47</definedName>
    <definedName name="_xlnm.Print_Area" localSheetId="55">'Track Results Paarlauf'!$A$1:$H$47</definedName>
    <definedName name="Relay">'Match definition'!$B$17:$G$17</definedName>
    <definedName name="ShrewsburyU11Boys">'Match definition'!$I$21:$I$32</definedName>
    <definedName name="ShrewsburyU11Girls">'Match definition'!$H$21:$H$32</definedName>
    <definedName name="ShrewsburyU13Boys">'Match definition'!$K$21:$K$32</definedName>
    <definedName name="ShrewsburyU13Girls">'Match definition'!$J$21:$J$32</definedName>
    <definedName name="ShrewsburyU15Boys">'Match definition'!$M$21:$M$32</definedName>
    <definedName name="ShrewsburyU15Girls">'Match definition'!$L$21:$L$32</definedName>
    <definedName name="TelfordU11Boys">'Match definition'!$O$21:$O$32</definedName>
    <definedName name="TelfordU11Girls">'Match definition'!$N$21:$N$32</definedName>
    <definedName name="TelfordU13Boys">'Match definition'!$Q$21:$Q$32</definedName>
    <definedName name="TelfordU13Girls">'Match definition'!$P$21:$P$32</definedName>
    <definedName name="TelfordU15Boys">'Match definition'!$S$21:$S$32</definedName>
    <definedName name="TelfordU15Girls">'Match definition'!$R$21:$R$32</definedName>
    <definedName name="Track_Event_1">'Match definition'!$B$12:$G$12</definedName>
    <definedName name="Track_Event_2">'Match definition'!$B$13:$G$13</definedName>
    <definedName name="Track_Event_3">'Match definition'!$B$14:$G$14</definedName>
    <definedName name="Track_events">'Clubs and events'!$B$11:$B$19</definedName>
    <definedName name="Type">'Clubs and events'!$E$11:$E$19</definedName>
    <definedName name="U11_3Trials">'3Trials'!$A$4:$H$19</definedName>
    <definedName name="U11_Balance">Balance!$A$4:$H$19</definedName>
    <definedName name="U11_Boys">'Match definition'!$C$12:$C$17</definedName>
    <definedName name="U11_Girls">'Match definition'!$B$12:$B$17</definedName>
    <definedName name="U11_SpeedB">SpeedB!$A$4:$H$19</definedName>
    <definedName name="U13_Boys">'Match definition'!$E$12:$E$17</definedName>
    <definedName name="U13_Girls">'Match definition'!$D$12:$D$17</definedName>
    <definedName name="U15_Boys">'Match definition'!$G$12:$G$17</definedName>
    <definedName name="U15_Girls">'Match definition'!$F$12:$F$17</definedName>
    <definedName name="Venue">'Clubs and events'!$D$3:$D$6</definedName>
    <definedName name="WenlockU11Boys">'Match definition'!$U$21:$U$32</definedName>
    <definedName name="WenlockU11Girls">'Match definition'!$T$21:$T$32</definedName>
    <definedName name="WenlockU13Boys">'Match definition'!$W$21:$W$32</definedName>
    <definedName name="WenlockU13Girls">'Match definition'!$V$21:$V$32</definedName>
    <definedName name="WenlockU15Boys">'Match definition'!$Y$21:$Y$32</definedName>
    <definedName name="WenlockU15Girls">'Match definition'!$X$21:$X$32</definedName>
  </definedNames>
  <calcPr calcId="191028"/>
  <pivotCaches>
    <pivotCache cacheId="0" r:id="rId57"/>
    <pivotCache cacheId="1" r:id="rId58"/>
    <pivotCache cacheId="2" r:id="rId5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67" l="1"/>
  <c r="Z25" i="67"/>
  <c r="Z26" i="67"/>
  <c r="Z27" i="67"/>
  <c r="Z24" i="67"/>
  <c r="V25" i="67"/>
  <c r="V26" i="67"/>
  <c r="V27" i="67"/>
  <c r="F33" i="67" s="1"/>
  <c r="V24" i="67"/>
  <c r="F30" i="67" s="1"/>
  <c r="R25" i="67"/>
  <c r="F31" i="67" s="1"/>
  <c r="R26" i="67"/>
  <c r="F32" i="67" s="1"/>
  <c r="R27" i="67"/>
  <c r="M26" i="67"/>
  <c r="M27" i="67"/>
  <c r="M25" i="67"/>
  <c r="M24" i="67"/>
  <c r="H25" i="67"/>
  <c r="H26" i="67"/>
  <c r="H27" i="67"/>
  <c r="H24" i="67"/>
  <c r="D25" i="67"/>
  <c r="D26" i="67"/>
  <c r="D27" i="67"/>
  <c r="D24" i="67"/>
  <c r="D6" i="66"/>
  <c r="J6" i="66" s="1"/>
  <c r="F27" i="65"/>
  <c r="F26" i="65"/>
  <c r="F25" i="65"/>
  <c r="F24" i="65"/>
  <c r="B27" i="65"/>
  <c r="B26" i="65"/>
  <c r="B25" i="65"/>
  <c r="B24" i="65"/>
  <c r="B5" i="13"/>
  <c r="B48" i="63"/>
  <c r="B32" i="67" l="1"/>
  <c r="B30" i="67"/>
  <c r="J30" i="67" s="1"/>
  <c r="B33" i="67"/>
  <c r="J33" i="67" s="1"/>
  <c r="B31" i="67"/>
  <c r="J31" i="67" s="1"/>
  <c r="J32" i="67"/>
  <c r="B48" i="62"/>
  <c r="M33" i="63"/>
  <c r="M40" i="63" s="1"/>
  <c r="M57" i="63" s="1"/>
  <c r="M64" i="63" s="1"/>
  <c r="I33" i="63"/>
  <c r="I40" i="63" s="1"/>
  <c r="I57" i="63" s="1"/>
  <c r="I64" i="63" s="1"/>
  <c r="G33" i="63"/>
  <c r="G40" i="63" s="1"/>
  <c r="G57" i="63" s="1"/>
  <c r="G64" i="63" s="1"/>
  <c r="E33" i="63"/>
  <c r="E40" i="63" s="1"/>
  <c r="E57" i="63" s="1"/>
  <c r="E64" i="63" s="1"/>
  <c r="B25" i="63"/>
  <c r="M10" i="63"/>
  <c r="M17" i="63" s="1"/>
  <c r="M49" i="63" s="1"/>
  <c r="I10" i="63"/>
  <c r="I17" i="63" s="1"/>
  <c r="I49" i="63" s="1"/>
  <c r="G10" i="63"/>
  <c r="G17" i="63" s="1"/>
  <c r="G49" i="63" s="1"/>
  <c r="E10" i="63"/>
  <c r="E17" i="63" s="1"/>
  <c r="E49" i="63" s="1"/>
  <c r="B2" i="63"/>
  <c r="B25" i="62"/>
  <c r="B2" i="62"/>
  <c r="J22" i="50"/>
  <c r="G23" i="50"/>
  <c r="F68" i="63"/>
  <c r="I69" i="63"/>
  <c r="E67" i="63"/>
  <c r="F67" i="63"/>
  <c r="F69" i="63"/>
  <c r="J68" i="63"/>
  <c r="I67" i="63"/>
  <c r="J69" i="63"/>
  <c r="E68" i="63"/>
  <c r="G67" i="63"/>
  <c r="E69" i="63"/>
  <c r="H68" i="63"/>
  <c r="G69" i="63"/>
  <c r="H69" i="63"/>
  <c r="G66" i="63"/>
  <c r="H67" i="63"/>
  <c r="E66" i="63"/>
  <c r="I66" i="63"/>
  <c r="G68" i="63"/>
  <c r="F66" i="63"/>
  <c r="J66" i="63"/>
  <c r="J67" i="63"/>
  <c r="I68" i="63"/>
  <c r="H66" i="63"/>
  <c r="K68" i="63" l="1"/>
  <c r="K66" i="63"/>
  <c r="L66" i="63"/>
  <c r="L68" i="63"/>
  <c r="K67" i="63"/>
  <c r="K69" i="63"/>
  <c r="L67" i="63"/>
  <c r="L69" i="63"/>
  <c r="K33" i="62"/>
  <c r="K40" i="62" s="1"/>
  <c r="K56" i="62" s="1"/>
  <c r="K63" i="62" s="1"/>
  <c r="I33" i="62"/>
  <c r="I40" i="62" s="1"/>
  <c r="I56" i="62" s="1"/>
  <c r="I63" i="62" s="1"/>
  <c r="G33" i="62"/>
  <c r="G40" i="62" s="1"/>
  <c r="G56" i="62" s="1"/>
  <c r="G63" i="62" s="1"/>
  <c r="E33" i="62"/>
  <c r="E40" i="62" s="1"/>
  <c r="E56" i="62" s="1"/>
  <c r="E63" i="62" s="1"/>
  <c r="Z9" i="47"/>
  <c r="Z8" i="47"/>
  <c r="Z7" i="47"/>
  <c r="Z6" i="47"/>
  <c r="Z5" i="47"/>
  <c r="Z4" i="47"/>
  <c r="Z3" i="47"/>
  <c r="Z2" i="47"/>
  <c r="Z3" i="46"/>
  <c r="Z4" i="46"/>
  <c r="Z5" i="46"/>
  <c r="Z6" i="46"/>
  <c r="Z7" i="46"/>
  <c r="Z8" i="46"/>
  <c r="Z9" i="46"/>
  <c r="Z10" i="46"/>
  <c r="Z11" i="46"/>
  <c r="Z12" i="46"/>
  <c r="Z13" i="46"/>
  <c r="Z2" i="46"/>
  <c r="I10" i="62"/>
  <c r="I17" i="62" s="1"/>
  <c r="I49" i="62" s="1"/>
  <c r="K10" i="62"/>
  <c r="K17" i="62" s="1"/>
  <c r="K49" i="62" s="1"/>
  <c r="G10" i="62"/>
  <c r="G17" i="62" s="1"/>
  <c r="G49" i="62" s="1"/>
  <c r="E10" i="62"/>
  <c r="E17" i="62" s="1"/>
  <c r="E49" i="62" s="1"/>
  <c r="Z3" i="48"/>
  <c r="Z4" i="48"/>
  <c r="Z5" i="48"/>
  <c r="Z6" i="48"/>
  <c r="Z7" i="48"/>
  <c r="Z8" i="48"/>
  <c r="Z9" i="48"/>
  <c r="Z2" i="48"/>
  <c r="Z3" i="49"/>
  <c r="Z4" i="49"/>
  <c r="Z5" i="49"/>
  <c r="Z6" i="49"/>
  <c r="Z7" i="49"/>
  <c r="Z8" i="49"/>
  <c r="Z9" i="49"/>
  <c r="Z2" i="49"/>
  <c r="B25" i="47"/>
  <c r="B24" i="47"/>
  <c r="B23" i="47"/>
  <c r="B22" i="47"/>
  <c r="B21" i="47"/>
  <c r="B20" i="47"/>
  <c r="B19" i="47"/>
  <c r="B18" i="47"/>
  <c r="B17" i="47"/>
  <c r="B16" i="47"/>
  <c r="B15" i="47"/>
  <c r="B14" i="47"/>
  <c r="B13" i="47"/>
  <c r="B12" i="47"/>
  <c r="B11" i="47"/>
  <c r="B10" i="47"/>
  <c r="B9" i="47"/>
  <c r="B8" i="47"/>
  <c r="B7" i="47"/>
  <c r="B6" i="47"/>
  <c r="B5" i="47"/>
  <c r="B4" i="47"/>
  <c r="B3" i="47"/>
  <c r="B2" i="47"/>
  <c r="B25" i="46"/>
  <c r="B24" i="46"/>
  <c r="B23" i="46"/>
  <c r="B22" i="46"/>
  <c r="B21" i="46"/>
  <c r="B20" i="46"/>
  <c r="B19" i="46"/>
  <c r="B18" i="46"/>
  <c r="B17" i="46"/>
  <c r="B16" i="46"/>
  <c r="B15" i="46"/>
  <c r="B14" i="46"/>
  <c r="B13" i="46"/>
  <c r="B12" i="46"/>
  <c r="B11" i="46"/>
  <c r="B10" i="46"/>
  <c r="B9" i="46"/>
  <c r="B8" i="46"/>
  <c r="B7" i="46"/>
  <c r="B6" i="46"/>
  <c r="B5" i="46"/>
  <c r="B4" i="46"/>
  <c r="B3" i="46"/>
  <c r="B2" i="46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2" i="48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" i="49"/>
  <c r="F12" i="63"/>
  <c r="H59" i="63"/>
  <c r="E14" i="63"/>
  <c r="G13" i="63"/>
  <c r="F54" i="63"/>
  <c r="J60" i="63"/>
  <c r="I7" i="63"/>
  <c r="J29" i="63"/>
  <c r="G15" i="63"/>
  <c r="J38" i="63"/>
  <c r="F30" i="63"/>
  <c r="F52" i="63"/>
  <c r="J35" i="63"/>
  <c r="G61" i="63"/>
  <c r="H15" i="63"/>
  <c r="E12" i="63"/>
  <c r="J62" i="63"/>
  <c r="H12" i="63"/>
  <c r="H31" i="63"/>
  <c r="F61" i="63"/>
  <c r="G19" i="63"/>
  <c r="G38" i="63"/>
  <c r="F36" i="63"/>
  <c r="F14" i="63"/>
  <c r="I8" i="63"/>
  <c r="F53" i="63"/>
  <c r="J42" i="63"/>
  <c r="I22" i="63"/>
  <c r="I60" i="63"/>
  <c r="I14" i="63"/>
  <c r="G35" i="63"/>
  <c r="I36" i="63"/>
  <c r="F6" i="63"/>
  <c r="G14" i="63"/>
  <c r="G20" i="63"/>
  <c r="E43" i="63"/>
  <c r="J54" i="63"/>
  <c r="H43" i="63"/>
  <c r="J6" i="63"/>
  <c r="F37" i="63"/>
  <c r="F38" i="63"/>
  <c r="I12" i="63"/>
  <c r="I43" i="63"/>
  <c r="G60" i="63"/>
  <c r="I13" i="63"/>
  <c r="E38" i="63"/>
  <c r="J22" i="63"/>
  <c r="F35" i="63"/>
  <c r="G5" i="63"/>
  <c r="F7" i="63"/>
  <c r="F62" i="63"/>
  <c r="H62" i="63"/>
  <c r="H45" i="63"/>
  <c r="J53" i="63"/>
  <c r="G52" i="63"/>
  <c r="I20" i="63"/>
  <c r="J37" i="63"/>
  <c r="H13" i="63"/>
  <c r="H44" i="63"/>
  <c r="I37" i="63"/>
  <c r="E5" i="63"/>
  <c r="J44" i="63"/>
  <c r="F44" i="63"/>
  <c r="H38" i="63"/>
  <c r="H28" i="63"/>
  <c r="F20" i="63"/>
  <c r="E36" i="63"/>
  <c r="E54" i="63"/>
  <c r="E42" i="63"/>
  <c r="E6" i="63"/>
  <c r="H60" i="63"/>
  <c r="E7" i="63"/>
  <c r="E28" i="63"/>
  <c r="E53" i="63"/>
  <c r="F60" i="63"/>
  <c r="I29" i="63"/>
  <c r="G12" i="63"/>
  <c r="I53" i="63"/>
  <c r="E61" i="63"/>
  <c r="G7" i="63"/>
  <c r="H42" i="63"/>
  <c r="H14" i="63"/>
  <c r="H8" i="63"/>
  <c r="H20" i="63"/>
  <c r="F31" i="63"/>
  <c r="I35" i="63"/>
  <c r="J43" i="63"/>
  <c r="H6" i="63"/>
  <c r="I21" i="63"/>
  <c r="G36" i="63"/>
  <c r="I19" i="63"/>
  <c r="G59" i="63"/>
  <c r="J45" i="63"/>
  <c r="E29" i="63"/>
  <c r="J28" i="63"/>
  <c r="I5" i="63"/>
  <c r="G45" i="63"/>
  <c r="I51" i="63"/>
  <c r="J13" i="63"/>
  <c r="G37" i="63"/>
  <c r="E15" i="63"/>
  <c r="J19" i="63"/>
  <c r="E52" i="63"/>
  <c r="J30" i="63"/>
  <c r="H22" i="63"/>
  <c r="J5" i="63"/>
  <c r="F19" i="63"/>
  <c r="E51" i="63"/>
  <c r="I28" i="63"/>
  <c r="E20" i="63"/>
  <c r="I61" i="63"/>
  <c r="F59" i="63"/>
  <c r="E30" i="63"/>
  <c r="K5" i="62"/>
  <c r="G21" i="63"/>
  <c r="H36" i="63"/>
  <c r="E37" i="63"/>
  <c r="G51" i="63"/>
  <c r="G43" i="63"/>
  <c r="H61" i="63"/>
  <c r="E62" i="63"/>
  <c r="H53" i="63"/>
  <c r="J20" i="63"/>
  <c r="H7" i="63"/>
  <c r="J52" i="63"/>
  <c r="G54" i="63"/>
  <c r="J61" i="63"/>
  <c r="F15" i="63"/>
  <c r="H37" i="63"/>
  <c r="H52" i="63"/>
  <c r="J7" i="63"/>
  <c r="H35" i="63"/>
  <c r="J15" i="63"/>
  <c r="F22" i="63"/>
  <c r="I59" i="63"/>
  <c r="I15" i="63"/>
  <c r="F29" i="63"/>
  <c r="H21" i="63"/>
  <c r="H19" i="63"/>
  <c r="F13" i="63"/>
  <c r="J8" i="63"/>
  <c r="G62" i="63"/>
  <c r="J36" i="63"/>
  <c r="G44" i="63"/>
  <c r="I45" i="63"/>
  <c r="H30" i="63"/>
  <c r="J59" i="63"/>
  <c r="F28" i="63"/>
  <c r="J14" i="63"/>
  <c r="I42" i="63"/>
  <c r="E8" i="63"/>
  <c r="H54" i="63"/>
  <c r="G22" i="63"/>
  <c r="I62" i="63"/>
  <c r="E35" i="63"/>
  <c r="H29" i="63"/>
  <c r="J31" i="63"/>
  <c r="F5" i="63"/>
  <c r="G53" i="63"/>
  <c r="G6" i="63"/>
  <c r="H5" i="63"/>
  <c r="E31" i="63"/>
  <c r="E44" i="63"/>
  <c r="E45" i="63"/>
  <c r="G28" i="63"/>
  <c r="I38" i="63"/>
  <c r="I6" i="63"/>
  <c r="E19" i="63"/>
  <c r="G8" i="63"/>
  <c r="G42" i="63"/>
  <c r="F21" i="63"/>
  <c r="E13" i="63"/>
  <c r="I52" i="63"/>
  <c r="F51" i="63"/>
  <c r="G29" i="63"/>
  <c r="G30" i="63"/>
  <c r="J12" i="63"/>
  <c r="J51" i="63"/>
  <c r="I44" i="63"/>
  <c r="E59" i="63"/>
  <c r="E22" i="63"/>
  <c r="F43" i="63"/>
  <c r="F8" i="63"/>
  <c r="F42" i="63"/>
  <c r="I30" i="63"/>
  <c r="I54" i="63"/>
  <c r="I31" i="63"/>
  <c r="E21" i="63"/>
  <c r="J21" i="63"/>
  <c r="H51" i="63"/>
  <c r="E60" i="63"/>
  <c r="G31" i="63"/>
  <c r="F45" i="63"/>
  <c r="L13" i="63" l="1"/>
  <c r="K42" i="63"/>
  <c r="L38" i="63"/>
  <c r="K6" i="63"/>
  <c r="L30" i="63"/>
  <c r="L31" i="63"/>
  <c r="K7" i="63"/>
  <c r="K37" i="63"/>
  <c r="K31" i="63"/>
  <c r="K44" i="63"/>
  <c r="K22" i="63"/>
  <c r="L42" i="63"/>
  <c r="L5" i="63"/>
  <c r="K8" i="63"/>
  <c r="K30" i="63"/>
  <c r="K5" i="63"/>
  <c r="L37" i="63"/>
  <c r="L45" i="63"/>
  <c r="L8" i="63"/>
  <c r="L36" i="63"/>
  <c r="L29" i="63"/>
  <c r="K29" i="63"/>
  <c r="K28" i="63"/>
  <c r="L22" i="63"/>
  <c r="K14" i="63"/>
  <c r="L12" i="63"/>
  <c r="K38" i="63"/>
  <c r="K21" i="63"/>
  <c r="K45" i="63"/>
  <c r="L14" i="63"/>
  <c r="K35" i="63"/>
  <c r="K43" i="63"/>
  <c r="L43" i="63"/>
  <c r="L6" i="63"/>
  <c r="L28" i="63"/>
  <c r="K36" i="63"/>
  <c r="L35" i="63"/>
  <c r="L15" i="63"/>
  <c r="L20" i="63"/>
  <c r="K15" i="63"/>
  <c r="L44" i="63"/>
  <c r="K12" i="63"/>
  <c r="K20" i="63"/>
  <c r="K13" i="63"/>
  <c r="L21" i="63"/>
  <c r="L19" i="63"/>
  <c r="L7" i="63"/>
  <c r="K19" i="63"/>
  <c r="O28" i="63"/>
  <c r="O30" i="63"/>
  <c r="O31" i="63"/>
  <c r="P28" i="63"/>
  <c r="O29" i="63"/>
  <c r="P31" i="63"/>
  <c r="P30" i="63"/>
  <c r="P29" i="63"/>
  <c r="L60" i="63"/>
  <c r="K59" i="63"/>
  <c r="L61" i="63"/>
  <c r="K54" i="63"/>
  <c r="K61" i="63"/>
  <c r="K53" i="63"/>
  <c r="L59" i="63"/>
  <c r="L54" i="63"/>
  <c r="K51" i="63"/>
  <c r="K60" i="63"/>
  <c r="L62" i="63"/>
  <c r="K62" i="63"/>
  <c r="L53" i="63"/>
  <c r="K52" i="63"/>
  <c r="L52" i="63"/>
  <c r="L51" i="63"/>
  <c r="A62" i="61"/>
  <c r="A61" i="61"/>
  <c r="A60" i="61"/>
  <c r="A59" i="61"/>
  <c r="A58" i="61"/>
  <c r="A57" i="61"/>
  <c r="A54" i="61"/>
  <c r="A53" i="61"/>
  <c r="A52" i="61"/>
  <c r="A51" i="61"/>
  <c r="A50" i="61"/>
  <c r="A49" i="61"/>
  <c r="A46" i="61"/>
  <c r="A45" i="61"/>
  <c r="A44" i="61"/>
  <c r="A43" i="61"/>
  <c r="A42" i="61"/>
  <c r="A41" i="61"/>
  <c r="A28" i="61"/>
  <c r="A27" i="61"/>
  <c r="A26" i="61"/>
  <c r="A25" i="61"/>
  <c r="A24" i="61"/>
  <c r="A23" i="61"/>
  <c r="A20" i="61"/>
  <c r="A19" i="61"/>
  <c r="A18" i="61"/>
  <c r="A17" i="61"/>
  <c r="A16" i="61"/>
  <c r="A15" i="61"/>
  <c r="A12" i="61"/>
  <c r="A11" i="61"/>
  <c r="A10" i="61"/>
  <c r="A9" i="61"/>
  <c r="A8" i="61"/>
  <c r="A7" i="61"/>
  <c r="A62" i="60"/>
  <c r="A61" i="60"/>
  <c r="A60" i="60"/>
  <c r="A59" i="60"/>
  <c r="A58" i="60"/>
  <c r="A57" i="60"/>
  <c r="A54" i="60"/>
  <c r="A53" i="60"/>
  <c r="A52" i="60"/>
  <c r="A51" i="60"/>
  <c r="A50" i="60"/>
  <c r="A49" i="60"/>
  <c r="A46" i="60"/>
  <c r="A45" i="60"/>
  <c r="A44" i="60"/>
  <c r="A43" i="60"/>
  <c r="A42" i="60"/>
  <c r="A41" i="60"/>
  <c r="A28" i="60"/>
  <c r="A27" i="60"/>
  <c r="A26" i="60"/>
  <c r="A25" i="60"/>
  <c r="A24" i="60"/>
  <c r="A23" i="60"/>
  <c r="A20" i="60"/>
  <c r="A19" i="60"/>
  <c r="A18" i="60"/>
  <c r="A17" i="60"/>
  <c r="A16" i="60"/>
  <c r="A15" i="60"/>
  <c r="A12" i="60"/>
  <c r="A11" i="60"/>
  <c r="A10" i="60"/>
  <c r="A9" i="60"/>
  <c r="A8" i="60"/>
  <c r="A7" i="60"/>
  <c r="A62" i="59"/>
  <c r="A61" i="59"/>
  <c r="A60" i="59"/>
  <c r="A59" i="59"/>
  <c r="A58" i="59"/>
  <c r="A57" i="59"/>
  <c r="A54" i="59"/>
  <c r="A53" i="59"/>
  <c r="A52" i="59"/>
  <c r="A51" i="59"/>
  <c r="A50" i="59"/>
  <c r="A49" i="59"/>
  <c r="A46" i="59"/>
  <c r="A45" i="59"/>
  <c r="A44" i="59"/>
  <c r="A43" i="59"/>
  <c r="A42" i="59"/>
  <c r="A41" i="59"/>
  <c r="A28" i="59"/>
  <c r="A27" i="59"/>
  <c r="A26" i="59"/>
  <c r="A25" i="59"/>
  <c r="A24" i="59"/>
  <c r="A23" i="59"/>
  <c r="A20" i="59"/>
  <c r="A19" i="59"/>
  <c r="A18" i="59"/>
  <c r="A17" i="59"/>
  <c r="A16" i="59"/>
  <c r="A15" i="59"/>
  <c r="A12" i="59"/>
  <c r="A11" i="59"/>
  <c r="A10" i="59"/>
  <c r="A9" i="59"/>
  <c r="A8" i="59"/>
  <c r="A7" i="59"/>
  <c r="A62" i="51"/>
  <c r="A61" i="51"/>
  <c r="A60" i="51"/>
  <c r="A59" i="51"/>
  <c r="A58" i="51"/>
  <c r="A57" i="51"/>
  <c r="A50" i="51"/>
  <c r="A51" i="51"/>
  <c r="A52" i="51"/>
  <c r="A53" i="51"/>
  <c r="A54" i="51"/>
  <c r="A49" i="51"/>
  <c r="A42" i="51"/>
  <c r="A43" i="51"/>
  <c r="A44" i="51"/>
  <c r="A45" i="51"/>
  <c r="A46" i="51"/>
  <c r="A41" i="51"/>
  <c r="A24" i="51"/>
  <c r="A25" i="51"/>
  <c r="A26" i="51"/>
  <c r="A27" i="51"/>
  <c r="A28" i="51"/>
  <c r="A23" i="51"/>
  <c r="A16" i="51"/>
  <c r="A17" i="51"/>
  <c r="A18" i="51"/>
  <c r="A19" i="51"/>
  <c r="A20" i="51"/>
  <c r="A15" i="51"/>
  <c r="S57" i="61"/>
  <c r="S58" i="61" s="1"/>
  <c r="B56" i="61"/>
  <c r="S49" i="61"/>
  <c r="S50" i="61" s="1"/>
  <c r="B48" i="61"/>
  <c r="S41" i="61"/>
  <c r="S42" i="61" s="1"/>
  <c r="B40" i="61"/>
  <c r="H38" i="61"/>
  <c r="D38" i="61"/>
  <c r="C38" i="61"/>
  <c r="B36" i="61"/>
  <c r="S23" i="61"/>
  <c r="S24" i="61" s="1"/>
  <c r="B22" i="61"/>
  <c r="S15" i="61"/>
  <c r="S16" i="61" s="1"/>
  <c r="B14" i="61"/>
  <c r="S7" i="61"/>
  <c r="S8" i="61" s="1"/>
  <c r="S9" i="61" s="1"/>
  <c r="B6" i="61"/>
  <c r="H4" i="61"/>
  <c r="D4" i="61"/>
  <c r="B2" i="61"/>
  <c r="S57" i="60"/>
  <c r="S58" i="60" s="1"/>
  <c r="B56" i="60"/>
  <c r="S49" i="60"/>
  <c r="S50" i="60" s="1"/>
  <c r="B48" i="60"/>
  <c r="S41" i="60"/>
  <c r="S42" i="60" s="1"/>
  <c r="B40" i="60"/>
  <c r="H38" i="60"/>
  <c r="D38" i="60"/>
  <c r="C38" i="60"/>
  <c r="B36" i="60"/>
  <c r="S23" i="60"/>
  <c r="S24" i="60" s="1"/>
  <c r="B22" i="60"/>
  <c r="S15" i="60"/>
  <c r="S16" i="60" s="1"/>
  <c r="B14" i="60"/>
  <c r="S7" i="60"/>
  <c r="B6" i="60"/>
  <c r="H4" i="60"/>
  <c r="D4" i="60"/>
  <c r="B2" i="60"/>
  <c r="S57" i="59"/>
  <c r="S58" i="59" s="1"/>
  <c r="B56" i="59"/>
  <c r="S49" i="59"/>
  <c r="S50" i="59" s="1"/>
  <c r="B48" i="59"/>
  <c r="S41" i="59"/>
  <c r="S42" i="59" s="1"/>
  <c r="B40" i="59"/>
  <c r="H38" i="59"/>
  <c r="D38" i="59"/>
  <c r="C38" i="59"/>
  <c r="B36" i="59"/>
  <c r="S23" i="59"/>
  <c r="B22" i="59"/>
  <c r="S15" i="59"/>
  <c r="B14" i="59"/>
  <c r="S7" i="59"/>
  <c r="B6" i="59"/>
  <c r="H4" i="59"/>
  <c r="D4" i="59"/>
  <c r="B2" i="59"/>
  <c r="S8" i="59" l="1"/>
  <c r="B8" i="59" s="1"/>
  <c r="B7" i="59"/>
  <c r="S8" i="60"/>
  <c r="S9" i="60" s="1"/>
  <c r="B7" i="60"/>
  <c r="B7" i="61"/>
  <c r="S10" i="61"/>
  <c r="B9" i="61"/>
  <c r="S17" i="61"/>
  <c r="B16" i="61"/>
  <c r="S43" i="61"/>
  <c r="B42" i="61"/>
  <c r="S51" i="61"/>
  <c r="B50" i="61"/>
  <c r="S25" i="61"/>
  <c r="B24" i="61"/>
  <c r="S59" i="61"/>
  <c r="B58" i="61"/>
  <c r="B49" i="61"/>
  <c r="B57" i="61"/>
  <c r="B8" i="61"/>
  <c r="B15" i="61"/>
  <c r="B23" i="61"/>
  <c r="B41" i="61"/>
  <c r="S25" i="60"/>
  <c r="B24" i="60"/>
  <c r="S51" i="60"/>
  <c r="B50" i="60"/>
  <c r="S17" i="60"/>
  <c r="B16" i="60"/>
  <c r="S43" i="60"/>
  <c r="B42" i="60"/>
  <c r="S10" i="60"/>
  <c r="B9" i="60"/>
  <c r="S59" i="60"/>
  <c r="B58" i="60"/>
  <c r="B49" i="60"/>
  <c r="B57" i="60"/>
  <c r="B8" i="60"/>
  <c r="B15" i="60"/>
  <c r="B23" i="60"/>
  <c r="B41" i="60"/>
  <c r="S16" i="59"/>
  <c r="S17" i="59" s="1"/>
  <c r="B17" i="59" s="1"/>
  <c r="S24" i="59"/>
  <c r="S25" i="59" s="1"/>
  <c r="S26" i="59" s="1"/>
  <c r="S9" i="59"/>
  <c r="S10" i="59" s="1"/>
  <c r="S11" i="59" s="1"/>
  <c r="B15" i="59"/>
  <c r="B23" i="59"/>
  <c r="S18" i="59"/>
  <c r="S51" i="59"/>
  <c r="B50" i="59"/>
  <c r="S43" i="59"/>
  <c r="B42" i="59"/>
  <c r="S59" i="59"/>
  <c r="B58" i="59"/>
  <c r="B9" i="59"/>
  <c r="B16" i="59"/>
  <c r="B49" i="59"/>
  <c r="B57" i="59"/>
  <c r="B41" i="59"/>
  <c r="A8" i="51"/>
  <c r="A9" i="51"/>
  <c r="A10" i="51"/>
  <c r="A11" i="51"/>
  <c r="A12" i="51"/>
  <c r="A7" i="51"/>
  <c r="H38" i="51"/>
  <c r="C38" i="51"/>
  <c r="H4" i="51"/>
  <c r="S57" i="51"/>
  <c r="B57" i="51" s="1"/>
  <c r="B56" i="51"/>
  <c r="S49" i="51"/>
  <c r="S50" i="51" s="1"/>
  <c r="B48" i="51"/>
  <c r="S41" i="51"/>
  <c r="B40" i="51"/>
  <c r="D38" i="51"/>
  <c r="B36" i="51"/>
  <c r="S23" i="51"/>
  <c r="S24" i="51" s="1"/>
  <c r="B22" i="51"/>
  <c r="S15" i="51"/>
  <c r="B15" i="51" s="1"/>
  <c r="B14" i="51"/>
  <c r="S7" i="51"/>
  <c r="B7" i="51" s="1"/>
  <c r="B6" i="51"/>
  <c r="D4" i="51"/>
  <c r="B2" i="51"/>
  <c r="B25" i="59" l="1"/>
  <c r="S60" i="61"/>
  <c r="B59" i="61"/>
  <c r="S18" i="61"/>
  <c r="B17" i="61"/>
  <c r="S44" i="61"/>
  <c r="B43" i="61"/>
  <c r="S26" i="61"/>
  <c r="B25" i="61"/>
  <c r="S52" i="61"/>
  <c r="B51" i="61"/>
  <c r="S11" i="61"/>
  <c r="B10" i="61"/>
  <c r="S60" i="60"/>
  <c r="B59" i="60"/>
  <c r="S18" i="60"/>
  <c r="B17" i="60"/>
  <c r="S44" i="60"/>
  <c r="B43" i="60"/>
  <c r="S11" i="60"/>
  <c r="B10" i="60"/>
  <c r="S52" i="60"/>
  <c r="B51" i="60"/>
  <c r="S26" i="60"/>
  <c r="B25" i="60"/>
  <c r="B10" i="59"/>
  <c r="B49" i="51"/>
  <c r="B24" i="59"/>
  <c r="S44" i="59"/>
  <c r="B43" i="59"/>
  <c r="S12" i="59"/>
  <c r="B12" i="59" s="1"/>
  <c r="B11" i="59"/>
  <c r="S60" i="59"/>
  <c r="B59" i="59"/>
  <c r="B26" i="59"/>
  <c r="S27" i="59"/>
  <c r="B51" i="59"/>
  <c r="S52" i="59"/>
  <c r="S19" i="59"/>
  <c r="B18" i="59"/>
  <c r="B41" i="51"/>
  <c r="B50" i="51"/>
  <c r="S42" i="51"/>
  <c r="B23" i="51"/>
  <c r="S16" i="51"/>
  <c r="S25" i="51"/>
  <c r="B24" i="51"/>
  <c r="S8" i="51"/>
  <c r="S51" i="51"/>
  <c r="S58" i="51"/>
  <c r="L40" i="17"/>
  <c r="L43" i="17"/>
  <c r="L42" i="17"/>
  <c r="L41" i="17"/>
  <c r="L48" i="17"/>
  <c r="L47" i="17"/>
  <c r="L46" i="17"/>
  <c r="L45" i="17"/>
  <c r="L54" i="17"/>
  <c r="L53" i="17"/>
  <c r="L52" i="17"/>
  <c r="L51" i="17"/>
  <c r="L57" i="17"/>
  <c r="L58" i="17"/>
  <c r="L59" i="17"/>
  <c r="L56" i="17"/>
  <c r="S12" i="61" l="1"/>
  <c r="B12" i="61" s="1"/>
  <c r="B11" i="61"/>
  <c r="S19" i="61"/>
  <c r="B18" i="61"/>
  <c r="S45" i="61"/>
  <c r="B44" i="61"/>
  <c r="S53" i="61"/>
  <c r="B52" i="61"/>
  <c r="S27" i="61"/>
  <c r="B26" i="61"/>
  <c r="S61" i="61"/>
  <c r="B60" i="61"/>
  <c r="S19" i="60"/>
  <c r="B18" i="60"/>
  <c r="B26" i="60"/>
  <c r="S27" i="60"/>
  <c r="S45" i="60"/>
  <c r="B44" i="60"/>
  <c r="S12" i="60"/>
  <c r="B12" i="60" s="1"/>
  <c r="B11" i="60"/>
  <c r="S61" i="60"/>
  <c r="B60" i="60"/>
  <c r="S53" i="60"/>
  <c r="B52" i="60"/>
  <c r="S20" i="59"/>
  <c r="B19" i="59"/>
  <c r="S28" i="59"/>
  <c r="B27" i="59"/>
  <c r="S61" i="59"/>
  <c r="B60" i="59"/>
  <c r="S53" i="59"/>
  <c r="B52" i="59"/>
  <c r="B44" i="59"/>
  <c r="S45" i="59"/>
  <c r="S43" i="51"/>
  <c r="B42" i="51"/>
  <c r="S17" i="51"/>
  <c r="B16" i="51"/>
  <c r="B51" i="51"/>
  <c r="S52" i="51"/>
  <c r="B8" i="51"/>
  <c r="S9" i="51"/>
  <c r="B58" i="51"/>
  <c r="S59" i="51"/>
  <c r="S26" i="51"/>
  <c r="B25" i="51"/>
  <c r="S20" i="61" l="1"/>
  <c r="B19" i="61"/>
  <c r="S62" i="61"/>
  <c r="B61" i="61"/>
  <c r="S46" i="61"/>
  <c r="B45" i="61"/>
  <c r="S28" i="61"/>
  <c r="B27" i="61"/>
  <c r="S54" i="61"/>
  <c r="B53" i="61"/>
  <c r="S62" i="60"/>
  <c r="B61" i="60"/>
  <c r="S46" i="60"/>
  <c r="B45" i="60"/>
  <c r="S54" i="60"/>
  <c r="B53" i="60"/>
  <c r="S28" i="60"/>
  <c r="B27" i="60"/>
  <c r="S20" i="60"/>
  <c r="B19" i="60"/>
  <c r="B28" i="59"/>
  <c r="S29" i="59"/>
  <c r="S46" i="59"/>
  <c r="B45" i="59"/>
  <c r="S62" i="59"/>
  <c r="B61" i="59"/>
  <c r="S54" i="59"/>
  <c r="B53" i="59"/>
  <c r="B20" i="59"/>
  <c r="S21" i="59"/>
  <c r="S44" i="51"/>
  <c r="B43" i="51"/>
  <c r="B17" i="51"/>
  <c r="S18" i="51"/>
  <c r="B59" i="51"/>
  <c r="S60" i="51"/>
  <c r="S27" i="51"/>
  <c r="B26" i="51"/>
  <c r="B9" i="51"/>
  <c r="S10" i="51"/>
  <c r="B52" i="51"/>
  <c r="S53" i="51"/>
  <c r="B5" i="1"/>
  <c r="E22" i="62"/>
  <c r="F44" i="62"/>
  <c r="F30" i="62"/>
  <c r="J65" i="62"/>
  <c r="K65" i="62"/>
  <c r="K59" i="62"/>
  <c r="L7" i="62"/>
  <c r="J68" i="62"/>
  <c r="G51" i="62"/>
  <c r="K68" i="62"/>
  <c r="J21" i="62"/>
  <c r="E29" i="62"/>
  <c r="E28" i="62"/>
  <c r="L43" i="62"/>
  <c r="L15" i="62"/>
  <c r="J8" i="62"/>
  <c r="J30" i="62"/>
  <c r="F29" i="62"/>
  <c r="I43" i="62"/>
  <c r="J67" i="62"/>
  <c r="F35" i="62"/>
  <c r="E5" i="62"/>
  <c r="I20" i="62"/>
  <c r="F19" i="62"/>
  <c r="I68" i="62"/>
  <c r="J13" i="62"/>
  <c r="K60" i="62"/>
  <c r="G21" i="62"/>
  <c r="L6" i="62"/>
  <c r="J45" i="62"/>
  <c r="K8" i="62"/>
  <c r="H59" i="62"/>
  <c r="G8" i="62"/>
  <c r="H43" i="62"/>
  <c r="K38" i="62"/>
  <c r="K14" i="62"/>
  <c r="J54" i="62"/>
  <c r="K6" i="62"/>
  <c r="G20" i="62"/>
  <c r="K7" i="62"/>
  <c r="H58" i="62"/>
  <c r="I19" i="62"/>
  <c r="I112" i="13"/>
  <c r="H21" i="62"/>
  <c r="I42" i="62"/>
  <c r="I13" i="62"/>
  <c r="E30" i="62"/>
  <c r="L35" i="62"/>
  <c r="L58" i="62"/>
  <c r="K36" i="62"/>
  <c r="G19" i="62"/>
  <c r="G67" i="62"/>
  <c r="K15" i="62"/>
  <c r="K43" i="62"/>
  <c r="J6" i="62"/>
  <c r="J38" i="62"/>
  <c r="L44" i="62"/>
  <c r="I37" i="62"/>
  <c r="G12" i="62"/>
  <c r="J12" i="62"/>
  <c r="F37" i="62"/>
  <c r="G52" i="62"/>
  <c r="J35" i="62"/>
  <c r="H68" i="62"/>
  <c r="H65" i="62"/>
  <c r="I6" i="62"/>
  <c r="J14" i="62"/>
  <c r="K53" i="62"/>
  <c r="K42" i="62"/>
  <c r="G54" i="62"/>
  <c r="J20" i="62"/>
  <c r="K51" i="62"/>
  <c r="H13" i="62"/>
  <c r="E19" i="62"/>
  <c r="H5" i="62"/>
  <c r="L52" i="62"/>
  <c r="H44" i="62"/>
  <c r="G37" i="62"/>
  <c r="F28" i="62"/>
  <c r="I67" i="62"/>
  <c r="K22" i="62"/>
  <c r="E21" i="62"/>
  <c r="G58" i="62"/>
  <c r="K61" i="62"/>
  <c r="L14" i="62"/>
  <c r="G43" i="62"/>
  <c r="G45" i="62"/>
  <c r="L59" i="62"/>
  <c r="J58" i="62"/>
  <c r="F54" i="62"/>
  <c r="E12" i="62"/>
  <c r="K52" i="62"/>
  <c r="L45" i="62"/>
  <c r="H45" i="62"/>
  <c r="K44" i="62"/>
  <c r="E42" i="62"/>
  <c r="E36" i="62"/>
  <c r="E59" i="62"/>
  <c r="F65" i="62"/>
  <c r="F12" i="62"/>
  <c r="E65" i="62"/>
  <c r="H37" i="62"/>
  <c r="G28" i="62"/>
  <c r="I30" i="62"/>
  <c r="I52" i="62"/>
  <c r="L19" i="62"/>
  <c r="E53" i="62"/>
  <c r="F14" i="62"/>
  <c r="H36" i="62"/>
  <c r="E60" i="62"/>
  <c r="L68" i="62"/>
  <c r="G6" i="62"/>
  <c r="L67" i="62"/>
  <c r="L13" i="62"/>
  <c r="I66" i="62"/>
  <c r="E6" i="62"/>
  <c r="H8" i="62"/>
  <c r="F45" i="62"/>
  <c r="E52" i="62"/>
  <c r="G15" i="62"/>
  <c r="G61" i="62"/>
  <c r="F6" i="62"/>
  <c r="F22" i="62"/>
  <c r="I21" i="62"/>
  <c r="E8" i="62"/>
  <c r="K30" i="62"/>
  <c r="K58" i="62"/>
  <c r="K37" i="62"/>
  <c r="I58" i="62"/>
  <c r="J7" i="62"/>
  <c r="F7" i="62"/>
  <c r="F58" i="62"/>
  <c r="E20" i="62"/>
  <c r="K31" i="62"/>
  <c r="I5" i="62"/>
  <c r="H42" i="62"/>
  <c r="I36" i="62"/>
  <c r="I38" i="62"/>
  <c r="H7" i="62"/>
  <c r="K67" i="62"/>
  <c r="I53" i="62"/>
  <c r="F59" i="62"/>
  <c r="J15" i="62"/>
  <c r="J36" i="62"/>
  <c r="E7" i="62"/>
  <c r="I22" i="62"/>
  <c r="E67" i="62"/>
  <c r="J66" i="62"/>
  <c r="I45" i="62"/>
  <c r="F68" i="62"/>
  <c r="G66" i="62"/>
  <c r="K13" i="62"/>
  <c r="I44" i="62"/>
  <c r="L22" i="62"/>
  <c r="J43" i="62"/>
  <c r="F15" i="62"/>
  <c r="I8" i="62"/>
  <c r="L66" i="62"/>
  <c r="J29" i="62"/>
  <c r="F38" i="62"/>
  <c r="F36" i="62"/>
  <c r="E61" i="62"/>
  <c r="I54" i="62"/>
  <c r="K35" i="62"/>
  <c r="H53" i="62"/>
  <c r="G59" i="62"/>
  <c r="G30" i="62"/>
  <c r="H61" i="62"/>
  <c r="F52" i="62"/>
  <c r="H35" i="62"/>
  <c r="H31" i="62"/>
  <c r="K28" i="62"/>
  <c r="L36" i="62"/>
  <c r="J53" i="62"/>
  <c r="L53" i="62"/>
  <c r="L12" i="62"/>
  <c r="G7" i="62"/>
  <c r="J5" i="62"/>
  <c r="E37" i="62"/>
  <c r="F67" i="62"/>
  <c r="H20" i="62"/>
  <c r="F13" i="62"/>
  <c r="I59" i="62"/>
  <c r="K66" i="62"/>
  <c r="K20" i="62"/>
  <c r="L28" i="62"/>
  <c r="I60" i="62"/>
  <c r="I27" i="13"/>
  <c r="F51" i="62"/>
  <c r="F60" i="62"/>
  <c r="J61" i="62"/>
  <c r="H28" i="62"/>
  <c r="H29" i="62"/>
  <c r="I31" i="62"/>
  <c r="L38" i="62"/>
  <c r="H30" i="62"/>
  <c r="J52" i="62"/>
  <c r="H22" i="62"/>
  <c r="L51" i="62"/>
  <c r="I51" i="62"/>
  <c r="H19" i="62"/>
  <c r="F31" i="62"/>
  <c r="H38" i="62"/>
  <c r="E14" i="62"/>
  <c r="I61" i="62"/>
  <c r="E35" i="62"/>
  <c r="K19" i="62"/>
  <c r="L21" i="62"/>
  <c r="J28" i="62"/>
  <c r="F5" i="62"/>
  <c r="J22" i="62"/>
  <c r="F43" i="62"/>
  <c r="I65" i="62"/>
  <c r="G29" i="62"/>
  <c r="F53" i="62"/>
  <c r="H52" i="62"/>
  <c r="E44" i="62"/>
  <c r="J19" i="62"/>
  <c r="F8" i="62"/>
  <c r="F66" i="62"/>
  <c r="F21" i="62"/>
  <c r="H67" i="62"/>
  <c r="L30" i="62"/>
  <c r="H15" i="62"/>
  <c r="J44" i="62"/>
  <c r="E13" i="62"/>
  <c r="G5" i="62"/>
  <c r="E58" i="62"/>
  <c r="G53" i="62"/>
  <c r="E68" i="62"/>
  <c r="G35" i="62"/>
  <c r="L60" i="62"/>
  <c r="K21" i="62"/>
  <c r="L29" i="62"/>
  <c r="H66" i="62"/>
  <c r="K54" i="62"/>
  <c r="G60" i="62"/>
  <c r="J31" i="62"/>
  <c r="G22" i="62"/>
  <c r="L20" i="62"/>
  <c r="L65" i="62"/>
  <c r="G44" i="62"/>
  <c r="K12" i="62"/>
  <c r="I15" i="62"/>
  <c r="F42" i="62"/>
  <c r="K45" i="62"/>
  <c r="E45" i="62"/>
  <c r="I12" i="62"/>
  <c r="E51" i="62"/>
  <c r="H51" i="62"/>
  <c r="L42" i="62"/>
  <c r="G14" i="62"/>
  <c r="J42" i="62"/>
  <c r="E31" i="62"/>
  <c r="E15" i="62"/>
  <c r="F20" i="62"/>
  <c r="G31" i="62"/>
  <c r="E38" i="62"/>
  <c r="J59" i="62"/>
  <c r="H60" i="62"/>
  <c r="L54" i="62"/>
  <c r="E66" i="62"/>
  <c r="G38" i="62"/>
  <c r="E54" i="62"/>
  <c r="H12" i="62"/>
  <c r="L61" i="62"/>
  <c r="J51" i="62"/>
  <c r="K29" i="62"/>
  <c r="H54" i="62"/>
  <c r="L5" i="62"/>
  <c r="J37" i="62"/>
  <c r="G65" i="62"/>
  <c r="H14" i="62"/>
  <c r="E43" i="62"/>
  <c r="G13" i="62"/>
  <c r="L8" i="62"/>
  <c r="G36" i="62"/>
  <c r="G42" i="62"/>
  <c r="L31" i="62"/>
  <c r="I7" i="62"/>
  <c r="G68" i="62"/>
  <c r="H6" i="62"/>
  <c r="L37" i="62"/>
  <c r="I29" i="62"/>
  <c r="I35" i="62"/>
  <c r="I28" i="62"/>
  <c r="F61" i="62"/>
  <c r="J60" i="62"/>
  <c r="I14" i="62"/>
  <c r="N37" i="62" l="1"/>
  <c r="N52" i="62"/>
  <c r="N12" i="62"/>
  <c r="M19" i="62"/>
  <c r="N59" i="62"/>
  <c r="M53" i="62"/>
  <c r="M22" i="62"/>
  <c r="N29" i="62"/>
  <c r="M51" i="62"/>
  <c r="N44" i="62"/>
  <c r="N15" i="62"/>
  <c r="M45" i="62"/>
  <c r="M7" i="62"/>
  <c r="M68" i="62"/>
  <c r="N58" i="62"/>
  <c r="M54" i="62"/>
  <c r="M5" i="62"/>
  <c r="N66" i="62"/>
  <c r="N13" i="62"/>
  <c r="N43" i="62"/>
  <c r="N53" i="62"/>
  <c r="M59" i="62"/>
  <c r="N61" i="62"/>
  <c r="M44" i="62"/>
  <c r="N14" i="62"/>
  <c r="M36" i="62"/>
  <c r="N28" i="62"/>
  <c r="N22" i="62"/>
  <c r="M61" i="62"/>
  <c r="N45" i="62"/>
  <c r="M8" i="62"/>
  <c r="N7" i="62"/>
  <c r="N36" i="62"/>
  <c r="N51" i="62"/>
  <c r="N35" i="62"/>
  <c r="M58" i="62"/>
  <c r="M66" i="62"/>
  <c r="N38" i="62"/>
  <c r="M67" i="62"/>
  <c r="N6" i="62"/>
  <c r="M38" i="62"/>
  <c r="N5" i="62"/>
  <c r="M65" i="62"/>
  <c r="M31" i="62"/>
  <c r="M28" i="62"/>
  <c r="N54" i="62"/>
  <c r="M42" i="62"/>
  <c r="N60" i="62"/>
  <c r="N31" i="62"/>
  <c r="N42" i="62"/>
  <c r="M29" i="62"/>
  <c r="N21" i="62"/>
  <c r="M15" i="62"/>
  <c r="M12" i="62"/>
  <c r="N65" i="62"/>
  <c r="N19" i="62"/>
  <c r="M60" i="62"/>
  <c r="M37" i="62"/>
  <c r="M43" i="62"/>
  <c r="N20" i="62"/>
  <c r="Q20" i="62" s="1"/>
  <c r="M14" i="62"/>
  <c r="M30" i="62"/>
  <c r="N68" i="62"/>
  <c r="M20" i="62"/>
  <c r="M6" i="62"/>
  <c r="N8" i="62"/>
  <c r="M52" i="62"/>
  <c r="N67" i="62"/>
  <c r="M13" i="62"/>
  <c r="M35" i="62"/>
  <c r="M21" i="62"/>
  <c r="N30" i="62"/>
  <c r="S63" i="61"/>
  <c r="B62" i="61"/>
  <c r="B46" i="61"/>
  <c r="B28" i="61"/>
  <c r="S29" i="61"/>
  <c r="S55" i="61"/>
  <c r="B54" i="61"/>
  <c r="B20" i="61"/>
  <c r="S21" i="61"/>
  <c r="B46" i="60"/>
  <c r="S55" i="60"/>
  <c r="B54" i="60"/>
  <c r="B28" i="60"/>
  <c r="S29" i="60"/>
  <c r="B20" i="60"/>
  <c r="S21" i="60"/>
  <c r="S63" i="60"/>
  <c r="B62" i="60"/>
  <c r="S45" i="51"/>
  <c r="B46" i="59"/>
  <c r="S63" i="59"/>
  <c r="B62" i="59"/>
  <c r="S55" i="59"/>
  <c r="B54" i="59"/>
  <c r="S11" i="51"/>
  <c r="B44" i="51"/>
  <c r="S19" i="51"/>
  <c r="B18" i="51"/>
  <c r="B10" i="51"/>
  <c r="Q7" i="14" s="1"/>
  <c r="S54" i="51"/>
  <c r="B53" i="51"/>
  <c r="B60" i="51"/>
  <c r="S61" i="51"/>
  <c r="S28" i="51"/>
  <c r="B27" i="51"/>
  <c r="W19" i="1"/>
  <c r="V19" i="1"/>
  <c r="U19" i="1"/>
  <c r="T19" i="1"/>
  <c r="S19" i="1"/>
  <c r="R19" i="1"/>
  <c r="Q19" i="1"/>
  <c r="P19" i="1"/>
  <c r="O19" i="1"/>
  <c r="L19" i="1"/>
  <c r="K19" i="1"/>
  <c r="J19" i="1"/>
  <c r="I19" i="1"/>
  <c r="H19" i="1"/>
  <c r="G19" i="1"/>
  <c r="F19" i="1"/>
  <c r="E19" i="1"/>
  <c r="D19" i="1"/>
  <c r="C19" i="1"/>
  <c r="B19" i="1"/>
  <c r="Q54" i="62" l="1"/>
  <c r="R13" i="62"/>
  <c r="R7" i="62"/>
  <c r="Q42" i="62"/>
  <c r="R37" i="62"/>
  <c r="Q52" i="62"/>
  <c r="Q36" i="62"/>
  <c r="R66" i="62"/>
  <c r="Q13" i="62"/>
  <c r="R67" i="62"/>
  <c r="R38" i="62"/>
  <c r="R14" i="62"/>
  <c r="Q30" i="62"/>
  <c r="Q44" i="62"/>
  <c r="R68" i="62"/>
  <c r="Q65" i="62"/>
  <c r="R20" i="62"/>
  <c r="S20" i="62" s="1"/>
  <c r="Q59" i="62"/>
  <c r="R29" i="62"/>
  <c r="R61" i="62"/>
  <c r="Q7" i="62"/>
  <c r="R44" i="62"/>
  <c r="Q31" i="62"/>
  <c r="R19" i="62"/>
  <c r="R5" i="62"/>
  <c r="Q38" i="62"/>
  <c r="Q35" i="62"/>
  <c r="R35" i="62"/>
  <c r="R12" i="62"/>
  <c r="Q51" i="62"/>
  <c r="Q29" i="62"/>
  <c r="S29" i="62" s="1"/>
  <c r="Q61" i="62"/>
  <c r="S61" i="62" s="1"/>
  <c r="Q58" i="62"/>
  <c r="Q15" i="62"/>
  <c r="Q14" i="62"/>
  <c r="Q5" i="62"/>
  <c r="R45" i="62"/>
  <c r="R65" i="62"/>
  <c r="Q53" i="62"/>
  <c r="Q8" i="62"/>
  <c r="Q6" i="62"/>
  <c r="Q67" i="62"/>
  <c r="S67" i="62" s="1"/>
  <c r="Q66" i="62"/>
  <c r="R60" i="62"/>
  <c r="Q60" i="62"/>
  <c r="R51" i="62"/>
  <c r="S51" i="62" s="1"/>
  <c r="R30" i="62"/>
  <c r="R52" i="62"/>
  <c r="R8" i="62"/>
  <c r="R59" i="62"/>
  <c r="S59" i="62" s="1"/>
  <c r="R53" i="62"/>
  <c r="Q37" i="62"/>
  <c r="Q12" i="62"/>
  <c r="R36" i="62"/>
  <c r="R15" i="62"/>
  <c r="R58" i="62"/>
  <c r="R6" i="62"/>
  <c r="Q19" i="62"/>
  <c r="Q21" i="62"/>
  <c r="R28" i="62"/>
  <c r="Q22" i="62"/>
  <c r="R43" i="62"/>
  <c r="Q43" i="62"/>
  <c r="R54" i="62"/>
  <c r="R21" i="62"/>
  <c r="R42" i="62"/>
  <c r="R22" i="62"/>
  <c r="Q28" i="62"/>
  <c r="Q68" i="62"/>
  <c r="R31" i="62"/>
  <c r="Q45" i="62"/>
  <c r="S46" i="51"/>
  <c r="S20" i="51"/>
  <c r="B19" i="51"/>
  <c r="B61" i="51"/>
  <c r="S62" i="51"/>
  <c r="S29" i="51"/>
  <c r="B28" i="51"/>
  <c r="B54" i="51"/>
  <c r="S55" i="51"/>
  <c r="B11" i="51"/>
  <c r="R16" i="25"/>
  <c r="S54" i="62" l="1"/>
  <c r="S13" i="62"/>
  <c r="S42" i="62"/>
  <c r="S37" i="62"/>
  <c r="S52" i="62"/>
  <c r="S7" i="62"/>
  <c r="S30" i="62"/>
  <c r="S66" i="62"/>
  <c r="S38" i="62"/>
  <c r="S68" i="62"/>
  <c r="S36" i="62"/>
  <c r="S58" i="62"/>
  <c r="S53" i="62"/>
  <c r="O54" i="62" s="1"/>
  <c r="S14" i="62"/>
  <c r="S35" i="62"/>
  <c r="S44" i="62"/>
  <c r="S31" i="62"/>
  <c r="S5" i="62"/>
  <c r="S28" i="62"/>
  <c r="S19" i="62"/>
  <c r="S45" i="62"/>
  <c r="S22" i="62"/>
  <c r="S12" i="62"/>
  <c r="S8" i="62"/>
  <c r="S65" i="62"/>
  <c r="S15" i="62"/>
  <c r="S6" i="62"/>
  <c r="S43" i="62"/>
  <c r="S60" i="62"/>
  <c r="S21" i="62"/>
  <c r="S12" i="51"/>
  <c r="B46" i="51"/>
  <c r="B45" i="51"/>
  <c r="S21" i="51"/>
  <c r="B20" i="51"/>
  <c r="S63" i="51"/>
  <c r="B62" i="51"/>
  <c r="G40" i="4"/>
  <c r="G4" i="4"/>
  <c r="Y95" i="44"/>
  <c r="N95" i="44"/>
  <c r="C95" i="44"/>
  <c r="Y94" i="44"/>
  <c r="N94" i="44"/>
  <c r="C94" i="44"/>
  <c r="Y70" i="44"/>
  <c r="N70" i="44"/>
  <c r="C70" i="44"/>
  <c r="Y69" i="44"/>
  <c r="N69" i="44"/>
  <c r="C69" i="44"/>
  <c r="Y44" i="44"/>
  <c r="N44" i="44"/>
  <c r="C44" i="44"/>
  <c r="Y43" i="44"/>
  <c r="N43" i="44"/>
  <c r="C43" i="44"/>
  <c r="Y11" i="44"/>
  <c r="N11" i="44"/>
  <c r="C11" i="44"/>
  <c r="Y10" i="44"/>
  <c r="N10" i="44"/>
  <c r="C10" i="44"/>
  <c r="F5" i="44"/>
  <c r="G5" i="44" s="1"/>
  <c r="F4" i="44"/>
  <c r="G4" i="44" s="1"/>
  <c r="F3" i="44"/>
  <c r="G3" i="44" s="1"/>
  <c r="N3" i="44" s="1"/>
  <c r="F2" i="44"/>
  <c r="G2" i="44" s="1"/>
  <c r="H2" i="44" s="1"/>
  <c r="I2" i="44" s="1"/>
  <c r="Y81" i="43"/>
  <c r="N81" i="43"/>
  <c r="C81" i="43"/>
  <c r="Y80" i="43"/>
  <c r="N80" i="43"/>
  <c r="C80" i="43"/>
  <c r="Y58" i="43"/>
  <c r="N58" i="43"/>
  <c r="C58" i="43"/>
  <c r="Y57" i="43"/>
  <c r="N57" i="43"/>
  <c r="C57" i="43"/>
  <c r="Y34" i="43"/>
  <c r="N34" i="43"/>
  <c r="C34" i="43"/>
  <c r="Y33" i="43"/>
  <c r="N33" i="43"/>
  <c r="C33" i="43"/>
  <c r="Y11" i="43"/>
  <c r="N11" i="43"/>
  <c r="C11" i="43"/>
  <c r="Y10" i="43"/>
  <c r="N10" i="43"/>
  <c r="C10" i="43"/>
  <c r="F5" i="43"/>
  <c r="G5" i="43" s="1"/>
  <c r="N5" i="43" s="1"/>
  <c r="F4" i="43"/>
  <c r="G4" i="43" s="1"/>
  <c r="F3" i="43"/>
  <c r="G3" i="43" s="1"/>
  <c r="K3" i="43" s="1"/>
  <c r="F2" i="43"/>
  <c r="G2" i="43" s="1"/>
  <c r="H2" i="43" s="1"/>
  <c r="I2" i="43" s="1"/>
  <c r="J2" i="43" s="1"/>
  <c r="F2" i="42"/>
  <c r="G2" i="42" s="1"/>
  <c r="K2" i="42" s="1"/>
  <c r="F3" i="42"/>
  <c r="G3" i="42" s="1"/>
  <c r="F4" i="42"/>
  <c r="G4" i="42" s="1"/>
  <c r="K4" i="42" s="1"/>
  <c r="F5" i="42"/>
  <c r="G5" i="42" s="1"/>
  <c r="Y81" i="42"/>
  <c r="Y80" i="42"/>
  <c r="Y58" i="42"/>
  <c r="Y57" i="42"/>
  <c r="Y34" i="42"/>
  <c r="Y33" i="42"/>
  <c r="Y11" i="42"/>
  <c r="Y10" i="42"/>
  <c r="N81" i="42"/>
  <c r="N80" i="42"/>
  <c r="N58" i="42"/>
  <c r="N57" i="42"/>
  <c r="N34" i="42"/>
  <c r="N33" i="42"/>
  <c r="O35" i="62" l="1"/>
  <c r="O36" i="62"/>
  <c r="O65" i="62"/>
  <c r="O31" i="62"/>
  <c r="O28" i="62"/>
  <c r="O38" i="62"/>
  <c r="O53" i="62"/>
  <c r="O37" i="62"/>
  <c r="O52" i="62"/>
  <c r="O68" i="62"/>
  <c r="O29" i="62"/>
  <c r="O19" i="62"/>
  <c r="O58" i="62"/>
  <c r="O42" i="62"/>
  <c r="O43" i="62"/>
  <c r="O51" i="62"/>
  <c r="O60" i="62"/>
  <c r="O12" i="62"/>
  <c r="O67" i="62"/>
  <c r="O44" i="62"/>
  <c r="O59" i="62"/>
  <c r="O66" i="62"/>
  <c r="O6" i="62"/>
  <c r="O30" i="62"/>
  <c r="O61" i="62"/>
  <c r="O45" i="62"/>
  <c r="O8" i="62"/>
  <c r="O5" i="62"/>
  <c r="O14" i="62"/>
  <c r="O7" i="62"/>
  <c r="O13" i="62"/>
  <c r="O15" i="62"/>
  <c r="O21" i="62"/>
  <c r="O22" i="62"/>
  <c r="O20" i="62"/>
  <c r="B12" i="51"/>
  <c r="H5" i="43"/>
  <c r="N2" i="42"/>
  <c r="O2" i="42" s="1"/>
  <c r="P2" i="42" s="1"/>
  <c r="H3" i="43"/>
  <c r="I3" i="43" s="1"/>
  <c r="H2" i="42"/>
  <c r="I2" i="42" s="1"/>
  <c r="J2" i="44"/>
  <c r="N4" i="42"/>
  <c r="H4" i="43"/>
  <c r="N4" i="43"/>
  <c r="K4" i="43"/>
  <c r="L2" i="42"/>
  <c r="M2" i="42" s="1"/>
  <c r="N2" i="43"/>
  <c r="O2" i="43" s="1"/>
  <c r="P2" i="43" s="1"/>
  <c r="K5" i="44"/>
  <c r="N5" i="44"/>
  <c r="H3" i="42"/>
  <c r="N3" i="42"/>
  <c r="N5" i="42"/>
  <c r="K5" i="42"/>
  <c r="H5" i="42"/>
  <c r="K2" i="43"/>
  <c r="L2" i="43" s="1"/>
  <c r="M2" i="43" s="1"/>
  <c r="H3" i="44"/>
  <c r="K3" i="44"/>
  <c r="N4" i="44"/>
  <c r="H4" i="44"/>
  <c r="H5" i="44"/>
  <c r="K3" i="42"/>
  <c r="K4" i="44"/>
  <c r="K5" i="43"/>
  <c r="N3" i="43"/>
  <c r="N2" i="44"/>
  <c r="H4" i="42"/>
  <c r="K2" i="44"/>
  <c r="N11" i="42"/>
  <c r="N10" i="42"/>
  <c r="C81" i="42"/>
  <c r="C80" i="42"/>
  <c r="C58" i="42"/>
  <c r="C57" i="42"/>
  <c r="C34" i="42"/>
  <c r="C33" i="42"/>
  <c r="C11" i="42"/>
  <c r="C10" i="42"/>
  <c r="X74" i="41"/>
  <c r="V74" i="41"/>
  <c r="B73" i="41"/>
  <c r="B72" i="41"/>
  <c r="X51" i="41"/>
  <c r="V51" i="41"/>
  <c r="B50" i="41"/>
  <c r="B49" i="41"/>
  <c r="X27" i="41"/>
  <c r="V27" i="41"/>
  <c r="W27" i="41" s="1"/>
  <c r="B26" i="41"/>
  <c r="B25" i="41"/>
  <c r="X4" i="41"/>
  <c r="V4" i="41"/>
  <c r="B3" i="41"/>
  <c r="B2" i="41"/>
  <c r="F38" i="41"/>
  <c r="I3" i="42" l="1"/>
  <c r="J3" i="42" s="1"/>
  <c r="O3" i="42"/>
  <c r="O4" i="42" s="1"/>
  <c r="P4" i="42" s="1"/>
  <c r="L3" i="42"/>
  <c r="M3" i="42" s="1"/>
  <c r="J3" i="43"/>
  <c r="I4" i="43"/>
  <c r="J4" i="43" s="1"/>
  <c r="O5" i="42"/>
  <c r="P5" i="42" s="1"/>
  <c r="L3" i="43"/>
  <c r="M3" i="43" s="1"/>
  <c r="O2" i="44"/>
  <c r="O3" i="44" s="1"/>
  <c r="P3" i="44" s="1"/>
  <c r="L2" i="44"/>
  <c r="M2" i="44" s="1"/>
  <c r="I3" i="44"/>
  <c r="I4" i="44" s="1"/>
  <c r="J4" i="44" s="1"/>
  <c r="J2" i="42"/>
  <c r="O3" i="43"/>
  <c r="O4" i="43" s="1"/>
  <c r="P4" i="43" s="1"/>
  <c r="B27" i="41"/>
  <c r="B4" i="41"/>
  <c r="W4" i="41"/>
  <c r="W51" i="41"/>
  <c r="B51" i="41"/>
  <c r="B74" i="41"/>
  <c r="W74" i="41"/>
  <c r="X74" i="40"/>
  <c r="X51" i="40"/>
  <c r="X27" i="40"/>
  <c r="X74" i="39"/>
  <c r="X51" i="39"/>
  <c r="X27" i="39"/>
  <c r="X4" i="39"/>
  <c r="X4" i="40"/>
  <c r="V74" i="40"/>
  <c r="B74" i="40" s="1"/>
  <c r="B73" i="40"/>
  <c r="B72" i="40"/>
  <c r="V51" i="40"/>
  <c r="W51" i="40" s="1"/>
  <c r="B50" i="40"/>
  <c r="B49" i="40"/>
  <c r="V27" i="40"/>
  <c r="W27" i="40" s="1"/>
  <c r="B26" i="40"/>
  <c r="B25" i="40"/>
  <c r="V4" i="40"/>
  <c r="W4" i="40" s="1"/>
  <c r="B3" i="40"/>
  <c r="B2" i="40"/>
  <c r="V74" i="39"/>
  <c r="W74" i="39" s="1"/>
  <c r="B73" i="39"/>
  <c r="B72" i="39"/>
  <c r="V51" i="39"/>
  <c r="W51" i="39" s="1"/>
  <c r="B50" i="39"/>
  <c r="B49" i="39"/>
  <c r="V27" i="39"/>
  <c r="W27" i="39" s="1"/>
  <c r="B26" i="39"/>
  <c r="B25" i="39"/>
  <c r="I4" i="42" l="1"/>
  <c r="I5" i="42" s="1"/>
  <c r="J5" i="42" s="1"/>
  <c r="I5" i="43"/>
  <c r="J5" i="43" s="1"/>
  <c r="C7" i="43" s="1"/>
  <c r="P3" i="42"/>
  <c r="L4" i="42"/>
  <c r="L5" i="42" s="1"/>
  <c r="M5" i="42" s="1"/>
  <c r="J3" i="44"/>
  <c r="L4" i="43"/>
  <c r="M4" i="43" s="1"/>
  <c r="P2" i="44"/>
  <c r="O4" i="44"/>
  <c r="P4" i="44" s="1"/>
  <c r="L3" i="44"/>
  <c r="I5" i="44"/>
  <c r="O5" i="43"/>
  <c r="P5" i="43" s="1"/>
  <c r="P3" i="43"/>
  <c r="N7" i="42"/>
  <c r="P7" i="42"/>
  <c r="O7" i="42"/>
  <c r="B27" i="39"/>
  <c r="B51" i="39"/>
  <c r="W74" i="40"/>
  <c r="B51" i="40"/>
  <c r="B27" i="40"/>
  <c r="B4" i="40"/>
  <c r="B74" i="39"/>
  <c r="V4" i="39"/>
  <c r="B4" i="39" s="1"/>
  <c r="B3" i="39"/>
  <c r="B2" i="39"/>
  <c r="F89" i="32"/>
  <c r="F88" i="32"/>
  <c r="F87" i="32"/>
  <c r="F86" i="32"/>
  <c r="F85" i="32"/>
  <c r="F84" i="32"/>
  <c r="F83" i="32"/>
  <c r="F82" i="32"/>
  <c r="F81" i="32"/>
  <c r="F80" i="32"/>
  <c r="F79" i="32"/>
  <c r="F76" i="32"/>
  <c r="F75" i="32"/>
  <c r="F74" i="32"/>
  <c r="F73" i="32"/>
  <c r="F72" i="32"/>
  <c r="F71" i="32"/>
  <c r="F70" i="32"/>
  <c r="F69" i="32"/>
  <c r="F68" i="32"/>
  <c r="F67" i="32"/>
  <c r="F66" i="32"/>
  <c r="F63" i="32"/>
  <c r="F62" i="32"/>
  <c r="F61" i="32"/>
  <c r="F60" i="32"/>
  <c r="F59" i="32"/>
  <c r="F58" i="32"/>
  <c r="F57" i="32"/>
  <c r="F56" i="32"/>
  <c r="F55" i="32"/>
  <c r="F54" i="32"/>
  <c r="F53" i="32"/>
  <c r="F43" i="32"/>
  <c r="F42" i="32"/>
  <c r="F41" i="32"/>
  <c r="F40" i="32"/>
  <c r="F39" i="32"/>
  <c r="F38" i="32"/>
  <c r="F37" i="32"/>
  <c r="F36" i="32"/>
  <c r="F35" i="32"/>
  <c r="F34" i="32"/>
  <c r="F33" i="32"/>
  <c r="F30" i="32"/>
  <c r="F29" i="32"/>
  <c r="F28" i="32"/>
  <c r="F27" i="32"/>
  <c r="F26" i="32"/>
  <c r="F25" i="32"/>
  <c r="F24" i="32"/>
  <c r="F23" i="32"/>
  <c r="F22" i="32"/>
  <c r="F21" i="32"/>
  <c r="F20" i="32"/>
  <c r="F8" i="32"/>
  <c r="F9" i="32"/>
  <c r="F10" i="32"/>
  <c r="F11" i="32"/>
  <c r="F12" i="32"/>
  <c r="F13" i="32"/>
  <c r="F14" i="32"/>
  <c r="F15" i="32"/>
  <c r="F16" i="32"/>
  <c r="F17" i="32"/>
  <c r="F7" i="32"/>
  <c r="C37" i="1"/>
  <c r="D37" i="1"/>
  <c r="E37" i="1"/>
  <c r="G37" i="1"/>
  <c r="H37" i="1"/>
  <c r="I37" i="1"/>
  <c r="J37" i="1"/>
  <c r="L37" i="1"/>
  <c r="N37" i="1"/>
  <c r="O37" i="1"/>
  <c r="Q37" i="1"/>
  <c r="R37" i="1"/>
  <c r="S37" i="1"/>
  <c r="T37" i="1"/>
  <c r="U37" i="1"/>
  <c r="V37" i="1"/>
  <c r="W37" i="1"/>
  <c r="X37" i="1"/>
  <c r="Y37" i="1"/>
  <c r="B3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A38" i="1"/>
  <c r="AA39" i="1"/>
  <c r="AA40" i="1"/>
  <c r="AA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2" i="1"/>
  <c r="E31" i="43" l="1"/>
  <c r="E78" i="43"/>
  <c r="J4" i="42"/>
  <c r="E31" i="42" s="1"/>
  <c r="D55" i="43"/>
  <c r="H55" i="43" s="1"/>
  <c r="C55" i="43"/>
  <c r="E55" i="43"/>
  <c r="D7" i="43"/>
  <c r="H7" i="43" s="1"/>
  <c r="C78" i="43"/>
  <c r="D31" i="43"/>
  <c r="H31" i="43" s="1"/>
  <c r="C31" i="43"/>
  <c r="D78" i="43"/>
  <c r="H78" i="43" s="1"/>
  <c r="E7" i="43"/>
  <c r="Q35" i="1"/>
  <c r="C35" i="1"/>
  <c r="L35" i="1"/>
  <c r="G35" i="1"/>
  <c r="C7" i="42"/>
  <c r="D7" i="42"/>
  <c r="H7" i="42" s="1"/>
  <c r="M4" i="42"/>
  <c r="N78" i="42" s="1"/>
  <c r="Z55" i="43"/>
  <c r="AD55" i="43" s="1"/>
  <c r="B36" i="1"/>
  <c r="G36" i="1"/>
  <c r="Y35" i="1"/>
  <c r="J35" i="1"/>
  <c r="W36" i="1"/>
  <c r="H36" i="1"/>
  <c r="R35" i="1"/>
  <c r="V36" i="1"/>
  <c r="L36" i="1"/>
  <c r="U35" i="1"/>
  <c r="E35" i="1"/>
  <c r="Y36" i="1"/>
  <c r="U36" i="1"/>
  <c r="Q36" i="1"/>
  <c r="J36" i="1"/>
  <c r="E36" i="1"/>
  <c r="X35" i="1"/>
  <c r="T35" i="1"/>
  <c r="O35" i="1"/>
  <c r="I35" i="1"/>
  <c r="D35" i="1"/>
  <c r="S36" i="1"/>
  <c r="N36" i="1"/>
  <c r="C36" i="1"/>
  <c r="V35" i="1"/>
  <c r="R36" i="1"/>
  <c r="B35" i="1"/>
  <c r="X36" i="1"/>
  <c r="T36" i="1"/>
  <c r="O36" i="1"/>
  <c r="I36" i="1"/>
  <c r="D36" i="1"/>
  <c r="W35" i="1"/>
  <c r="S35" i="1"/>
  <c r="N35" i="1"/>
  <c r="H35" i="1"/>
  <c r="O5" i="44"/>
  <c r="P5" i="44" s="1"/>
  <c r="AA92" i="44" s="1"/>
  <c r="L5" i="43"/>
  <c r="M5" i="43" s="1"/>
  <c r="N78" i="43" s="1"/>
  <c r="C78" i="42"/>
  <c r="J5" i="44"/>
  <c r="E41" i="44" s="1"/>
  <c r="Z78" i="43"/>
  <c r="AD78" i="43" s="1"/>
  <c r="Y7" i="43"/>
  <c r="AA78" i="43"/>
  <c r="M3" i="44"/>
  <c r="L4" i="44"/>
  <c r="AA31" i="43"/>
  <c r="Z7" i="43"/>
  <c r="AD7" i="43" s="1"/>
  <c r="Y55" i="43"/>
  <c r="AA7" i="43"/>
  <c r="Y31" i="43"/>
  <c r="AA55" i="43"/>
  <c r="Y78" i="43"/>
  <c r="Z31" i="43"/>
  <c r="AD31" i="43" s="1"/>
  <c r="E55" i="42"/>
  <c r="D78" i="42"/>
  <c r="H78" i="42" s="1"/>
  <c r="N7" i="43"/>
  <c r="O7" i="43"/>
  <c r="S7" i="43" s="1"/>
  <c r="P7" i="43"/>
  <c r="AA7" i="42"/>
  <c r="P55" i="43"/>
  <c r="P31" i="43"/>
  <c r="O31" i="43"/>
  <c r="N31" i="43"/>
  <c r="Y78" i="42"/>
  <c r="Q7" i="42"/>
  <c r="R7" i="42" s="1"/>
  <c r="Z55" i="42"/>
  <c r="AA78" i="42"/>
  <c r="AA55" i="42"/>
  <c r="Y55" i="42"/>
  <c r="Z7" i="42"/>
  <c r="N31" i="42"/>
  <c r="Z78" i="42"/>
  <c r="AA31" i="42"/>
  <c r="Y31" i="42"/>
  <c r="Y7" i="42"/>
  <c r="Z31" i="42"/>
  <c r="S7" i="42"/>
  <c r="W4" i="39"/>
  <c r="E7" i="42" l="1"/>
  <c r="D31" i="42"/>
  <c r="H31" i="42" s="1"/>
  <c r="C31" i="42"/>
  <c r="D55" i="42"/>
  <c r="H55" i="42" s="1"/>
  <c r="O31" i="42"/>
  <c r="P31" i="42"/>
  <c r="C55" i="42"/>
  <c r="E78" i="42"/>
  <c r="F31" i="43"/>
  <c r="G31" i="43" s="1"/>
  <c r="F55" i="43"/>
  <c r="G55" i="43" s="1"/>
  <c r="N55" i="42"/>
  <c r="O78" i="42"/>
  <c r="S78" i="42" s="1"/>
  <c r="O55" i="42"/>
  <c r="S55" i="42" s="1"/>
  <c r="F7" i="43"/>
  <c r="G7" i="43" s="1"/>
  <c r="AA41" i="44"/>
  <c r="F78" i="43"/>
  <c r="C82" i="43" s="1"/>
  <c r="F7" i="42"/>
  <c r="G7" i="42" s="1"/>
  <c r="P55" i="42"/>
  <c r="P78" i="42"/>
  <c r="Q78" i="42" s="1"/>
  <c r="R78" i="42" s="1"/>
  <c r="O55" i="43"/>
  <c r="S55" i="43" s="1"/>
  <c r="F31" i="42"/>
  <c r="G31" i="42" s="1"/>
  <c r="Y92" i="44"/>
  <c r="D92" i="44"/>
  <c r="H92" i="44" s="1"/>
  <c r="F78" i="42"/>
  <c r="G78" i="42" s="1"/>
  <c r="O78" i="43"/>
  <c r="S78" i="43" s="1"/>
  <c r="P78" i="43"/>
  <c r="AA67" i="44"/>
  <c r="E7" i="44"/>
  <c r="Y41" i="44"/>
  <c r="N55" i="43"/>
  <c r="Y7" i="44"/>
  <c r="Y67" i="44"/>
  <c r="E67" i="44"/>
  <c r="G78" i="43"/>
  <c r="Z41" i="44"/>
  <c r="Z7" i="44"/>
  <c r="AD7" i="44" s="1"/>
  <c r="Z92" i="44"/>
  <c r="AD92" i="44" s="1"/>
  <c r="AB55" i="43"/>
  <c r="Z67" i="44"/>
  <c r="AD67" i="44" s="1"/>
  <c r="AA7" i="44"/>
  <c r="AB31" i="43"/>
  <c r="AC31" i="43" s="1"/>
  <c r="C67" i="44"/>
  <c r="C7" i="44"/>
  <c r="C41" i="44"/>
  <c r="E92" i="44"/>
  <c r="AB7" i="43"/>
  <c r="D67" i="44"/>
  <c r="D41" i="44"/>
  <c r="H41" i="44" s="1"/>
  <c r="C92" i="44"/>
  <c r="AB78" i="43"/>
  <c r="D7" i="44"/>
  <c r="H7" i="44" s="1"/>
  <c r="F55" i="42"/>
  <c r="G55" i="42" s="1"/>
  <c r="M4" i="44"/>
  <c r="L5" i="44"/>
  <c r="M5" i="44" s="1"/>
  <c r="AD41" i="44"/>
  <c r="N12" i="42"/>
  <c r="Q7" i="43"/>
  <c r="R7" i="43" s="1"/>
  <c r="S31" i="43"/>
  <c r="Q31" i="43"/>
  <c r="R31" i="43" s="1"/>
  <c r="AB55" i="42"/>
  <c r="AC55" i="42" s="1"/>
  <c r="AB7" i="42"/>
  <c r="AC7" i="42" s="1"/>
  <c r="AB31" i="42"/>
  <c r="AC31" i="42" s="1"/>
  <c r="AB78" i="42"/>
  <c r="AC78" i="42" s="1"/>
  <c r="AD31" i="42"/>
  <c r="AD7" i="42"/>
  <c r="AD55" i="42"/>
  <c r="AD78" i="42"/>
  <c r="A43" i="7"/>
  <c r="A44" i="7"/>
  <c r="A45" i="7"/>
  <c r="A46" i="7"/>
  <c r="A47" i="7"/>
  <c r="A42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" i="7"/>
  <c r="B28" i="37"/>
  <c r="B30" i="37" s="1"/>
  <c r="B32" i="37" s="1"/>
  <c r="B34" i="37" s="1"/>
  <c r="B36" i="37" s="1"/>
  <c r="B38" i="37" s="1"/>
  <c r="B42" i="37" s="1"/>
  <c r="B43" i="37" s="1"/>
  <c r="B44" i="37" s="1"/>
  <c r="B45" i="37" s="1"/>
  <c r="B46" i="37" s="1"/>
  <c r="B47" i="37" s="1"/>
  <c r="L47" i="37"/>
  <c r="C47" i="37" s="1"/>
  <c r="L46" i="37"/>
  <c r="C46" i="37" s="1"/>
  <c r="L45" i="37"/>
  <c r="C45" i="37" s="1"/>
  <c r="L44" i="37"/>
  <c r="C44" i="37" s="1"/>
  <c r="L43" i="37"/>
  <c r="C43" i="37" s="1"/>
  <c r="L42" i="37"/>
  <c r="C42" i="37" s="1"/>
  <c r="L39" i="37"/>
  <c r="C39" i="37" s="1"/>
  <c r="L38" i="37"/>
  <c r="C38" i="37" s="1"/>
  <c r="L37" i="37"/>
  <c r="C37" i="37" s="1"/>
  <c r="L36" i="37"/>
  <c r="C36" i="37" s="1"/>
  <c r="L35" i="37"/>
  <c r="C35" i="37" s="1"/>
  <c r="L34" i="37"/>
  <c r="C34" i="37" s="1"/>
  <c r="L33" i="37"/>
  <c r="C33" i="37" s="1"/>
  <c r="L32" i="37"/>
  <c r="C32" i="37" s="1"/>
  <c r="L31" i="37"/>
  <c r="C31" i="37" s="1"/>
  <c r="L30" i="37"/>
  <c r="C30" i="37" s="1"/>
  <c r="L29" i="37"/>
  <c r="C29" i="37" s="1"/>
  <c r="L28" i="37"/>
  <c r="C28" i="37" s="1"/>
  <c r="L27" i="37"/>
  <c r="C27" i="37" s="1"/>
  <c r="L26" i="37"/>
  <c r="C26" i="37" s="1"/>
  <c r="L25" i="37"/>
  <c r="C25" i="37" s="1"/>
  <c r="L24" i="37"/>
  <c r="C24" i="37" s="1"/>
  <c r="L23" i="37"/>
  <c r="C23" i="37" s="1"/>
  <c r="L22" i="37"/>
  <c r="C22" i="37" s="1"/>
  <c r="L21" i="37"/>
  <c r="C21" i="37" s="1"/>
  <c r="L20" i="37"/>
  <c r="C20" i="37" s="1"/>
  <c r="L19" i="37"/>
  <c r="C19" i="37" s="1"/>
  <c r="L18" i="37"/>
  <c r="C18" i="37" s="1"/>
  <c r="L17" i="37"/>
  <c r="C17" i="37" s="1"/>
  <c r="L16" i="37"/>
  <c r="C16" i="37" s="1"/>
  <c r="L15" i="37"/>
  <c r="C15" i="37" s="1"/>
  <c r="L14" i="37"/>
  <c r="C14" i="37" s="1"/>
  <c r="L13" i="37"/>
  <c r="C13" i="37" s="1"/>
  <c r="L12" i="37"/>
  <c r="C12" i="37" s="1"/>
  <c r="L11" i="37"/>
  <c r="C11" i="37" s="1"/>
  <c r="L10" i="37"/>
  <c r="C10" i="37" s="1"/>
  <c r="L9" i="37"/>
  <c r="C9" i="37" s="1"/>
  <c r="L8" i="37"/>
  <c r="C8" i="37" s="1"/>
  <c r="L7" i="37"/>
  <c r="C7" i="37" s="1"/>
  <c r="L6" i="37"/>
  <c r="C6" i="37" s="1"/>
  <c r="L5" i="37"/>
  <c r="C5" i="37" s="1"/>
  <c r="L4" i="37"/>
  <c r="C4" i="37" s="1"/>
  <c r="B2" i="37"/>
  <c r="B1" i="37"/>
  <c r="B2" i="36"/>
  <c r="B28" i="36"/>
  <c r="B30" i="36" s="1"/>
  <c r="B32" i="36" s="1"/>
  <c r="B34" i="36" s="1"/>
  <c r="B36" i="36" s="1"/>
  <c r="B38" i="36" s="1"/>
  <c r="B42" i="36" s="1"/>
  <c r="B43" i="36" s="1"/>
  <c r="B44" i="36" s="1"/>
  <c r="B45" i="36" s="1"/>
  <c r="B46" i="36" s="1"/>
  <c r="B47" i="36" s="1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1" i="36"/>
  <c r="Q31" i="42" l="1"/>
  <c r="R31" i="42" s="1"/>
  <c r="S31" i="42"/>
  <c r="Q55" i="42"/>
  <c r="R55" i="42" s="1"/>
  <c r="C35" i="43"/>
  <c r="C12" i="42"/>
  <c r="C59" i="43"/>
  <c r="C12" i="43"/>
  <c r="Q55" i="43"/>
  <c r="R55" i="43" s="1"/>
  <c r="C35" i="42"/>
  <c r="Q78" i="43"/>
  <c r="R78" i="43" s="1"/>
  <c r="N82" i="42"/>
  <c r="C82" i="42"/>
  <c r="AB41" i="44"/>
  <c r="AC41" i="44" s="1"/>
  <c r="F7" i="44"/>
  <c r="G7" i="44" s="1"/>
  <c r="O41" i="44"/>
  <c r="S41" i="44" s="1"/>
  <c r="Y59" i="42"/>
  <c r="P67" i="44"/>
  <c r="AB67" i="44"/>
  <c r="AC67" i="44" s="1"/>
  <c r="AC55" i="43"/>
  <c r="Y59" i="43"/>
  <c r="AC7" i="43"/>
  <c r="Y12" i="43"/>
  <c r="Y82" i="43"/>
  <c r="AC78" i="43"/>
  <c r="F92" i="44"/>
  <c r="G92" i="44" s="1"/>
  <c r="AB92" i="44"/>
  <c r="AC92" i="44" s="1"/>
  <c r="AB7" i="44"/>
  <c r="AC7" i="44" s="1"/>
  <c r="Y35" i="43"/>
  <c r="F67" i="44"/>
  <c r="G67" i="44" s="1"/>
  <c r="F41" i="44"/>
  <c r="G41" i="44" s="1"/>
  <c r="H67" i="44"/>
  <c r="N92" i="44"/>
  <c r="C59" i="42"/>
  <c r="O7" i="44"/>
  <c r="S7" i="44" s="1"/>
  <c r="P7" i="44"/>
  <c r="P92" i="44"/>
  <c r="O67" i="44"/>
  <c r="S67" i="44" s="1"/>
  <c r="N7" i="44"/>
  <c r="O92" i="44"/>
  <c r="N67" i="44"/>
  <c r="N41" i="44"/>
  <c r="P41" i="44"/>
  <c r="N12" i="43"/>
  <c r="N35" i="43"/>
  <c r="Y82" i="42"/>
  <c r="N59" i="43"/>
  <c r="N59" i="42"/>
  <c r="Y35" i="42"/>
  <c r="Y12" i="42"/>
  <c r="N35" i="42"/>
  <c r="C40" i="4"/>
  <c r="C4" i="4"/>
  <c r="N82" i="43" l="1"/>
  <c r="C12" i="44"/>
  <c r="Y45" i="44"/>
  <c r="Y12" i="44"/>
  <c r="C71" i="44"/>
  <c r="Y71" i="44"/>
  <c r="C96" i="44"/>
  <c r="Q41" i="44"/>
  <c r="R41" i="44" s="1"/>
  <c r="Y96" i="44"/>
  <c r="C45" i="44"/>
  <c r="Q7" i="44"/>
  <c r="R7" i="44" s="1"/>
  <c r="S92" i="44"/>
  <c r="Q92" i="44"/>
  <c r="R92" i="44" s="1"/>
  <c r="Q67" i="44"/>
  <c r="R67" i="44" s="1"/>
  <c r="C1" i="33"/>
  <c r="C1" i="10"/>
  <c r="C1" i="34"/>
  <c r="N45" i="44" l="1"/>
  <c r="N12" i="44"/>
  <c r="N96" i="44"/>
  <c r="N71" i="44"/>
  <c r="A30" i="34"/>
  <c r="A28" i="34"/>
  <c r="A24" i="34"/>
  <c r="A22" i="34"/>
  <c r="A20" i="34"/>
  <c r="D18" i="34"/>
  <c r="A11" i="34"/>
  <c r="A9" i="34"/>
  <c r="A7" i="34"/>
  <c r="A5" i="34"/>
  <c r="D3" i="34"/>
  <c r="C2" i="34"/>
  <c r="A30" i="33"/>
  <c r="A28" i="33"/>
  <c r="A26" i="33"/>
  <c r="A24" i="33"/>
  <c r="A22" i="33"/>
  <c r="A20" i="33"/>
  <c r="D18" i="33"/>
  <c r="A13" i="33"/>
  <c r="A11" i="33"/>
  <c r="A9" i="33"/>
  <c r="A7" i="33"/>
  <c r="A5" i="33"/>
  <c r="D3" i="33"/>
  <c r="C2" i="33"/>
  <c r="A9" i="10"/>
  <c r="A7" i="10"/>
  <c r="A5" i="10"/>
  <c r="A11" i="10"/>
  <c r="A13" i="10"/>
  <c r="A30" i="10"/>
  <c r="A24" i="10"/>
  <c r="A22" i="10"/>
  <c r="A20" i="10"/>
  <c r="A28" i="10"/>
  <c r="A26" i="10"/>
  <c r="D18" i="10"/>
  <c r="C2" i="10"/>
  <c r="D3" i="10"/>
  <c r="K9" i="13" l="1"/>
  <c r="M9" i="13" s="1"/>
  <c r="N9" i="13" s="1"/>
  <c r="K10" i="13"/>
  <c r="L10" i="13" s="1"/>
  <c r="K11" i="13"/>
  <c r="M11" i="13" s="1"/>
  <c r="N11" i="13" s="1"/>
  <c r="K12" i="13"/>
  <c r="M12" i="13" s="1"/>
  <c r="N12" i="13" s="1"/>
  <c r="K13" i="13"/>
  <c r="K14" i="13"/>
  <c r="K15" i="13"/>
  <c r="K16" i="13"/>
  <c r="M16" i="13" s="1"/>
  <c r="N16" i="13" s="1"/>
  <c r="K17" i="13"/>
  <c r="M17" i="13" s="1"/>
  <c r="N17" i="13" s="1"/>
  <c r="K18" i="13"/>
  <c r="L18" i="13" s="1"/>
  <c r="K19" i="13"/>
  <c r="M19" i="13" s="1"/>
  <c r="N19" i="13" s="1"/>
  <c r="K20" i="13"/>
  <c r="M20" i="13" s="1"/>
  <c r="N20" i="13" s="1"/>
  <c r="K21" i="13"/>
  <c r="M21" i="13" s="1"/>
  <c r="N21" i="13" s="1"/>
  <c r="K22" i="13"/>
  <c r="L22" i="13" s="1"/>
  <c r="K23" i="13"/>
  <c r="M23" i="13" s="1"/>
  <c r="N23" i="13" s="1"/>
  <c r="K24" i="13"/>
  <c r="M24" i="13" s="1"/>
  <c r="N24" i="13" s="1"/>
  <c r="K25" i="13"/>
  <c r="M25" i="13" s="1"/>
  <c r="N25" i="13" s="1"/>
  <c r="K26" i="13"/>
  <c r="L26" i="13" s="1"/>
  <c r="K27" i="13"/>
  <c r="M27" i="13" s="1"/>
  <c r="N27" i="13" s="1"/>
  <c r="K28" i="13"/>
  <c r="M28" i="13" s="1"/>
  <c r="N28" i="13" s="1"/>
  <c r="K29" i="13"/>
  <c r="M29" i="13" s="1"/>
  <c r="N29" i="13" s="1"/>
  <c r="K30" i="13"/>
  <c r="K31" i="13"/>
  <c r="M31" i="13" s="1"/>
  <c r="N31" i="13" s="1"/>
  <c r="K32" i="13"/>
  <c r="K33" i="13"/>
  <c r="K34" i="13"/>
  <c r="L34" i="13" s="1"/>
  <c r="K35" i="13"/>
  <c r="M35" i="13" s="1"/>
  <c r="N35" i="13" s="1"/>
  <c r="K36" i="13"/>
  <c r="K37" i="13"/>
  <c r="K38" i="13"/>
  <c r="L38" i="13" s="1"/>
  <c r="K39" i="13"/>
  <c r="K40" i="13"/>
  <c r="M40" i="13" s="1"/>
  <c r="N40" i="13" s="1"/>
  <c r="K41" i="13"/>
  <c r="K42" i="13"/>
  <c r="L42" i="13" s="1"/>
  <c r="K43" i="13"/>
  <c r="M43" i="13" s="1"/>
  <c r="N43" i="13" s="1"/>
  <c r="K44" i="13"/>
  <c r="K45" i="13"/>
  <c r="M45" i="13" s="1"/>
  <c r="N45" i="13" s="1"/>
  <c r="K46" i="13"/>
  <c r="M46" i="13" s="1"/>
  <c r="N46" i="13" s="1"/>
  <c r="K47" i="13"/>
  <c r="K48" i="13"/>
  <c r="M48" i="13" s="1"/>
  <c r="N48" i="13" s="1"/>
  <c r="K49" i="13"/>
  <c r="M49" i="13" s="1"/>
  <c r="N49" i="13" s="1"/>
  <c r="K50" i="13"/>
  <c r="L50" i="13" s="1"/>
  <c r="K51" i="13"/>
  <c r="M51" i="13" s="1"/>
  <c r="N51" i="13" s="1"/>
  <c r="K52" i="13"/>
  <c r="M52" i="13" s="1"/>
  <c r="N52" i="13" s="1"/>
  <c r="K53" i="13"/>
  <c r="M53" i="13" s="1"/>
  <c r="N53" i="13" s="1"/>
  <c r="K54" i="13"/>
  <c r="L54" i="13" s="1"/>
  <c r="K55" i="13"/>
  <c r="K56" i="13"/>
  <c r="M56" i="13" s="1"/>
  <c r="N56" i="13" s="1"/>
  <c r="K57" i="13"/>
  <c r="M57" i="13" s="1"/>
  <c r="N57" i="13" s="1"/>
  <c r="K58" i="13"/>
  <c r="L58" i="13" s="1"/>
  <c r="K59" i="13"/>
  <c r="M59" i="13" s="1"/>
  <c r="N59" i="13" s="1"/>
  <c r="K60" i="13"/>
  <c r="M60" i="13" s="1"/>
  <c r="N60" i="13" s="1"/>
  <c r="K61" i="13"/>
  <c r="M61" i="13" s="1"/>
  <c r="N61" i="13" s="1"/>
  <c r="K62" i="13"/>
  <c r="M62" i="13" s="1"/>
  <c r="N62" i="13" s="1"/>
  <c r="K63" i="13"/>
  <c r="M63" i="13" s="1"/>
  <c r="N63" i="13" s="1"/>
  <c r="K64" i="13"/>
  <c r="K65" i="13"/>
  <c r="M65" i="13" s="1"/>
  <c r="N65" i="13" s="1"/>
  <c r="K66" i="13"/>
  <c r="L66" i="13" s="1"/>
  <c r="K67" i="13"/>
  <c r="M67" i="13" s="1"/>
  <c r="N67" i="13" s="1"/>
  <c r="K68" i="13"/>
  <c r="M68" i="13" s="1"/>
  <c r="N68" i="13" s="1"/>
  <c r="K69" i="13"/>
  <c r="K70" i="13"/>
  <c r="L70" i="13" s="1"/>
  <c r="K71" i="13"/>
  <c r="M71" i="13" s="1"/>
  <c r="N71" i="13" s="1"/>
  <c r="K72" i="13"/>
  <c r="K73" i="13"/>
  <c r="M73" i="13" s="1"/>
  <c r="N73" i="13" s="1"/>
  <c r="K74" i="13"/>
  <c r="L74" i="13" s="1"/>
  <c r="K75" i="13"/>
  <c r="M75" i="13" s="1"/>
  <c r="N75" i="13" s="1"/>
  <c r="K76" i="13"/>
  <c r="K77" i="13"/>
  <c r="M77" i="13" s="1"/>
  <c r="N77" i="13" s="1"/>
  <c r="K78" i="13"/>
  <c r="M78" i="13" s="1"/>
  <c r="N78" i="13" s="1"/>
  <c r="K79" i="13"/>
  <c r="M79" i="13" s="1"/>
  <c r="N79" i="13" s="1"/>
  <c r="K80" i="13"/>
  <c r="M80" i="13" s="1"/>
  <c r="N80" i="13" s="1"/>
  <c r="K81" i="13"/>
  <c r="M81" i="13" s="1"/>
  <c r="N81" i="13" s="1"/>
  <c r="K82" i="13"/>
  <c r="L82" i="13" s="1"/>
  <c r="K83" i="13"/>
  <c r="M83" i="13" s="1"/>
  <c r="N83" i="13" s="1"/>
  <c r="K84" i="13"/>
  <c r="K85" i="13"/>
  <c r="K86" i="13"/>
  <c r="L86" i="13" s="1"/>
  <c r="K87" i="13"/>
  <c r="M87" i="13" s="1"/>
  <c r="N87" i="13" s="1"/>
  <c r="K88" i="13"/>
  <c r="M88" i="13" s="1"/>
  <c r="N88" i="13" s="1"/>
  <c r="K89" i="13"/>
  <c r="M89" i="13" s="1"/>
  <c r="N89" i="13" s="1"/>
  <c r="K90" i="13"/>
  <c r="L90" i="13" s="1"/>
  <c r="K91" i="13"/>
  <c r="K92" i="13"/>
  <c r="M92" i="13" s="1"/>
  <c r="N92" i="13" s="1"/>
  <c r="K93" i="13"/>
  <c r="M93" i="13" s="1"/>
  <c r="N93" i="13" s="1"/>
  <c r="K94" i="13"/>
  <c r="K95" i="13"/>
  <c r="K96" i="13"/>
  <c r="M96" i="13" s="1"/>
  <c r="N96" i="13" s="1"/>
  <c r="K97" i="13"/>
  <c r="M97" i="13" s="1"/>
  <c r="N97" i="13" s="1"/>
  <c r="K98" i="13"/>
  <c r="L98" i="13" s="1"/>
  <c r="K99" i="13"/>
  <c r="K100" i="13"/>
  <c r="M100" i="13" s="1"/>
  <c r="N100" i="13" s="1"/>
  <c r="K101" i="13"/>
  <c r="M101" i="13" s="1"/>
  <c r="N101" i="13" s="1"/>
  <c r="K102" i="13"/>
  <c r="L102" i="13" s="1"/>
  <c r="K103" i="13"/>
  <c r="K104" i="13"/>
  <c r="M104" i="13" s="1"/>
  <c r="N104" i="13" s="1"/>
  <c r="K105" i="13"/>
  <c r="M105" i="13" s="1"/>
  <c r="N105" i="13" s="1"/>
  <c r="K106" i="13"/>
  <c r="L106" i="13" s="1"/>
  <c r="K107" i="13"/>
  <c r="M107" i="13" s="1"/>
  <c r="N107" i="13" s="1"/>
  <c r="K108" i="13"/>
  <c r="M108" i="13" s="1"/>
  <c r="N108" i="13" s="1"/>
  <c r="K109" i="13"/>
  <c r="M109" i="13" s="1"/>
  <c r="N109" i="13" s="1"/>
  <c r="K110" i="13"/>
  <c r="M110" i="13" s="1"/>
  <c r="N110" i="13" s="1"/>
  <c r="K111" i="13"/>
  <c r="K112" i="13"/>
  <c r="M112" i="13" s="1"/>
  <c r="N112" i="13" s="1"/>
  <c r="K113" i="13"/>
  <c r="M113" i="13" s="1"/>
  <c r="N113" i="13" s="1"/>
  <c r="K114" i="13"/>
  <c r="L114" i="13" s="1"/>
  <c r="K115" i="13"/>
  <c r="M115" i="13" s="1"/>
  <c r="N115" i="13" s="1"/>
  <c r="K116" i="13"/>
  <c r="M116" i="13" s="1"/>
  <c r="N116" i="13" s="1"/>
  <c r="K117" i="13"/>
  <c r="M117" i="13" s="1"/>
  <c r="N117" i="13" s="1"/>
  <c r="K118" i="13"/>
  <c r="L118" i="13" s="1"/>
  <c r="K119" i="13"/>
  <c r="M119" i="13" s="1"/>
  <c r="N119" i="13" s="1"/>
  <c r="K120" i="13"/>
  <c r="M120" i="13" s="1"/>
  <c r="N120" i="13" s="1"/>
  <c r="K121" i="13"/>
  <c r="M121" i="13" s="1"/>
  <c r="N121" i="13" s="1"/>
  <c r="K122" i="13"/>
  <c r="L122" i="13" s="1"/>
  <c r="K123" i="13"/>
  <c r="M123" i="13" s="1"/>
  <c r="N123" i="13" s="1"/>
  <c r="K124" i="13"/>
  <c r="M124" i="13" s="1"/>
  <c r="N124" i="13" s="1"/>
  <c r="K125" i="13"/>
  <c r="M125" i="13" s="1"/>
  <c r="N125" i="13" s="1"/>
  <c r="K126" i="13"/>
  <c r="K127" i="13"/>
  <c r="M127" i="13" s="1"/>
  <c r="N127" i="13" s="1"/>
  <c r="K128" i="13"/>
  <c r="K129" i="13"/>
  <c r="M129" i="13" s="1"/>
  <c r="N129" i="13" s="1"/>
  <c r="K130" i="13"/>
  <c r="L130" i="13" s="1"/>
  <c r="K131" i="13"/>
  <c r="M131" i="13" s="1"/>
  <c r="N131" i="13" s="1"/>
  <c r="K132" i="13"/>
  <c r="M132" i="13" s="1"/>
  <c r="N132" i="13" s="1"/>
  <c r="K133" i="13"/>
  <c r="M133" i="13" s="1"/>
  <c r="N133" i="13" s="1"/>
  <c r="K134" i="13"/>
  <c r="L134" i="13" s="1"/>
  <c r="K135" i="13"/>
  <c r="M135" i="13" s="1"/>
  <c r="N135" i="13" s="1"/>
  <c r="K136" i="13"/>
  <c r="M136" i="13" s="1"/>
  <c r="N136" i="13" s="1"/>
  <c r="K137" i="13"/>
  <c r="M137" i="13" s="1"/>
  <c r="N137" i="13" s="1"/>
  <c r="K138" i="13"/>
  <c r="L138" i="13" s="1"/>
  <c r="K139" i="13"/>
  <c r="M139" i="13" s="1"/>
  <c r="N139" i="13" s="1"/>
  <c r="K140" i="13"/>
  <c r="M140" i="13" s="1"/>
  <c r="N140" i="13" s="1"/>
  <c r="K141" i="13"/>
  <c r="K142" i="13"/>
  <c r="M142" i="13" s="1"/>
  <c r="N142" i="13" s="1"/>
  <c r="K143" i="13"/>
  <c r="K144" i="13"/>
  <c r="M144" i="13" s="1"/>
  <c r="N144" i="13" s="1"/>
  <c r="K145" i="13"/>
  <c r="M145" i="13" s="1"/>
  <c r="N145" i="13" s="1"/>
  <c r="K146" i="13"/>
  <c r="L146" i="13" s="1"/>
  <c r="K147" i="13"/>
  <c r="M147" i="13" s="1"/>
  <c r="N147" i="13" s="1"/>
  <c r="K148" i="13"/>
  <c r="K149" i="13"/>
  <c r="M149" i="13" s="1"/>
  <c r="N149" i="13" s="1"/>
  <c r="K150" i="13"/>
  <c r="L150" i="13" s="1"/>
  <c r="K151" i="13"/>
  <c r="K152" i="13"/>
  <c r="M152" i="13" s="1"/>
  <c r="N152" i="13" s="1"/>
  <c r="K153" i="13"/>
  <c r="M153" i="13" s="1"/>
  <c r="N153" i="13" s="1"/>
  <c r="K154" i="13"/>
  <c r="L154" i="13" s="1"/>
  <c r="K155" i="13"/>
  <c r="K156" i="13"/>
  <c r="M156" i="13" s="1"/>
  <c r="N156" i="13" s="1"/>
  <c r="K157" i="13"/>
  <c r="M157" i="13" s="1"/>
  <c r="N157" i="13" s="1"/>
  <c r="K158" i="13"/>
  <c r="K159" i="13"/>
  <c r="K160" i="13"/>
  <c r="M160" i="13" s="1"/>
  <c r="N160" i="13" s="1"/>
  <c r="K161" i="13"/>
  <c r="M161" i="13" s="1"/>
  <c r="N161" i="13" s="1"/>
  <c r="K162" i="13"/>
  <c r="L162" i="13" s="1"/>
  <c r="K163" i="13"/>
  <c r="M163" i="13" s="1"/>
  <c r="N163" i="13" s="1"/>
  <c r="K164" i="13"/>
  <c r="M164" i="13" s="1"/>
  <c r="N164" i="13" s="1"/>
  <c r="K165" i="13"/>
  <c r="M165" i="13" s="1"/>
  <c r="N165" i="13" s="1"/>
  <c r="K166" i="13"/>
  <c r="L166" i="13" s="1"/>
  <c r="K167" i="13"/>
  <c r="M167" i="13" s="1"/>
  <c r="N167" i="13" s="1"/>
  <c r="K168" i="13"/>
  <c r="M168" i="13" s="1"/>
  <c r="N168" i="13" s="1"/>
  <c r="K169" i="13"/>
  <c r="M169" i="13" s="1"/>
  <c r="N169" i="13" s="1"/>
  <c r="K2" i="13"/>
  <c r="L2" i="13" s="1"/>
  <c r="K3" i="13"/>
  <c r="K4" i="13"/>
  <c r="K5" i="13"/>
  <c r="K6" i="13"/>
  <c r="L6" i="13" s="1"/>
  <c r="K7" i="13"/>
  <c r="M7" i="13" s="1"/>
  <c r="N7" i="13" s="1"/>
  <c r="K8" i="13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2" i="14"/>
  <c r="M41" i="13" l="1"/>
  <c r="N41" i="13" s="1"/>
  <c r="M148" i="13"/>
  <c r="N148" i="13" s="1"/>
  <c r="M99" i="13"/>
  <c r="N99" i="13" s="1"/>
  <c r="M95" i="13"/>
  <c r="N95" i="13" s="1"/>
  <c r="L40" i="13"/>
  <c r="L16" i="13"/>
  <c r="L168" i="13"/>
  <c r="L96" i="13"/>
  <c r="L48" i="13"/>
  <c r="L160" i="13"/>
  <c r="L80" i="13"/>
  <c r="L152" i="13"/>
  <c r="L72" i="13"/>
  <c r="M72" i="13" s="1"/>
  <c r="N72" i="13" s="1"/>
  <c r="L24" i="13"/>
  <c r="L144" i="13"/>
  <c r="L56" i="13"/>
  <c r="L112" i="13"/>
  <c r="L136" i="13"/>
  <c r="L104" i="13"/>
  <c r="L128" i="13"/>
  <c r="M128" i="13" s="1"/>
  <c r="N128" i="13" s="1"/>
  <c r="M122" i="13"/>
  <c r="N122" i="13" s="1"/>
  <c r="L120" i="13"/>
  <c r="L88" i="13"/>
  <c r="L64" i="13"/>
  <c r="M64" i="13" s="1"/>
  <c r="N64" i="13" s="1"/>
  <c r="M58" i="13"/>
  <c r="N58" i="13" s="1"/>
  <c r="L32" i="13"/>
  <c r="M32" i="13" s="1"/>
  <c r="N32" i="13" s="1"/>
  <c r="L8" i="13"/>
  <c r="M8" i="13" s="1"/>
  <c r="N8" i="13" s="1"/>
  <c r="L165" i="13"/>
  <c r="L157" i="13"/>
  <c r="L149" i="13"/>
  <c r="L141" i="13"/>
  <c r="M141" i="13" s="1"/>
  <c r="N141" i="13" s="1"/>
  <c r="L133" i="13"/>
  <c r="L125" i="13"/>
  <c r="L117" i="13"/>
  <c r="L109" i="13"/>
  <c r="L101" i="13"/>
  <c r="L93" i="13"/>
  <c r="L85" i="13"/>
  <c r="M85" i="13" s="1"/>
  <c r="N85" i="13" s="1"/>
  <c r="L77" i="13"/>
  <c r="L69" i="13"/>
  <c r="M69" i="13" s="1"/>
  <c r="N69" i="13" s="1"/>
  <c r="L61" i="13"/>
  <c r="L53" i="13"/>
  <c r="L45" i="13"/>
  <c r="L37" i="13"/>
  <c r="M37" i="13" s="1"/>
  <c r="N37" i="13" s="1"/>
  <c r="L29" i="13"/>
  <c r="L21" i="13"/>
  <c r="L13" i="13"/>
  <c r="M13" i="13" s="1"/>
  <c r="N13" i="13" s="1"/>
  <c r="M2" i="13"/>
  <c r="N2" i="13" s="1"/>
  <c r="M106" i="13"/>
  <c r="N106" i="13" s="1"/>
  <c r="M42" i="13"/>
  <c r="N42" i="13" s="1"/>
  <c r="L164" i="13"/>
  <c r="L156" i="13"/>
  <c r="L148" i="13"/>
  <c r="L140" i="13"/>
  <c r="L132" i="13"/>
  <c r="L124" i="13"/>
  <c r="L116" i="13"/>
  <c r="L108" i="13"/>
  <c r="L100" i="13"/>
  <c r="L92" i="13"/>
  <c r="L84" i="13"/>
  <c r="M84" i="13" s="1"/>
  <c r="N84" i="13" s="1"/>
  <c r="L76" i="13"/>
  <c r="M76" i="13" s="1"/>
  <c r="N76" i="13" s="1"/>
  <c r="L68" i="13"/>
  <c r="L60" i="13"/>
  <c r="L52" i="13"/>
  <c r="L44" i="13"/>
  <c r="M44" i="13" s="1"/>
  <c r="N44" i="13" s="1"/>
  <c r="L36" i="13"/>
  <c r="M36" i="13" s="1"/>
  <c r="N36" i="13" s="1"/>
  <c r="L28" i="13"/>
  <c r="L20" i="13"/>
  <c r="L12" i="13"/>
  <c r="M154" i="13"/>
  <c r="N154" i="13" s="1"/>
  <c r="M90" i="13"/>
  <c r="N90" i="13" s="1"/>
  <c r="M26" i="13"/>
  <c r="N26" i="13" s="1"/>
  <c r="L169" i="13"/>
  <c r="L161" i="13"/>
  <c r="L153" i="13"/>
  <c r="L145" i="13"/>
  <c r="L137" i="13"/>
  <c r="L129" i="13"/>
  <c r="L121" i="13"/>
  <c r="L113" i="13"/>
  <c r="L105" i="13"/>
  <c r="L97" i="13"/>
  <c r="L89" i="13"/>
  <c r="L81" i="13"/>
  <c r="L73" i="13"/>
  <c r="L65" i="13"/>
  <c r="L57" i="13"/>
  <c r="L49" i="13"/>
  <c r="L41" i="13"/>
  <c r="L33" i="13"/>
  <c r="M33" i="13" s="1"/>
  <c r="N33" i="13" s="1"/>
  <c r="L25" i="13"/>
  <c r="L17" i="13"/>
  <c r="L9" i="13"/>
  <c r="M138" i="13"/>
  <c r="N138" i="13" s="1"/>
  <c r="M74" i="13"/>
  <c r="N74" i="13" s="1"/>
  <c r="M10" i="13"/>
  <c r="N10" i="13" s="1"/>
  <c r="L3" i="13"/>
  <c r="M3" i="13" s="1"/>
  <c r="N3" i="13" s="1"/>
  <c r="M166" i="13"/>
  <c r="N166" i="13" s="1"/>
  <c r="M134" i="13"/>
  <c r="N134" i="13" s="1"/>
  <c r="M102" i="13"/>
  <c r="N102" i="13" s="1"/>
  <c r="M70" i="13"/>
  <c r="N70" i="13" s="1"/>
  <c r="M38" i="13"/>
  <c r="N38" i="13" s="1"/>
  <c r="M6" i="13"/>
  <c r="N6" i="13" s="1"/>
  <c r="M5" i="13"/>
  <c r="N5" i="13" s="1"/>
  <c r="L5" i="13"/>
  <c r="L167" i="13"/>
  <c r="L163" i="13"/>
  <c r="L159" i="13"/>
  <c r="M159" i="13" s="1"/>
  <c r="N159" i="13" s="1"/>
  <c r="L155" i="13"/>
  <c r="M155" i="13" s="1"/>
  <c r="N155" i="13" s="1"/>
  <c r="L151" i="13"/>
  <c r="M151" i="13" s="1"/>
  <c r="N151" i="13" s="1"/>
  <c r="L147" i="13"/>
  <c r="L143" i="13"/>
  <c r="M143" i="13" s="1"/>
  <c r="N143" i="13" s="1"/>
  <c r="L139" i="13"/>
  <c r="L135" i="13"/>
  <c r="L131" i="13"/>
  <c r="L127" i="13"/>
  <c r="L123" i="13"/>
  <c r="L119" i="13"/>
  <c r="L115" i="13"/>
  <c r="L111" i="13"/>
  <c r="M111" i="13" s="1"/>
  <c r="N111" i="13" s="1"/>
  <c r="L107" i="13"/>
  <c r="L103" i="13"/>
  <c r="M103" i="13" s="1"/>
  <c r="N103" i="13" s="1"/>
  <c r="L99" i="13"/>
  <c r="L95" i="13"/>
  <c r="L91" i="13"/>
  <c r="M91" i="13" s="1"/>
  <c r="N91" i="13" s="1"/>
  <c r="L87" i="13"/>
  <c r="L83" i="13"/>
  <c r="L79" i="13"/>
  <c r="L75" i="13"/>
  <c r="L71" i="13"/>
  <c r="L67" i="13"/>
  <c r="L63" i="13"/>
  <c r="L59" i="13"/>
  <c r="L55" i="13"/>
  <c r="M55" i="13" s="1"/>
  <c r="N55" i="13" s="1"/>
  <c r="L51" i="13"/>
  <c r="L47" i="13"/>
  <c r="M47" i="13" s="1"/>
  <c r="N47" i="13" s="1"/>
  <c r="L43" i="13"/>
  <c r="L39" i="13"/>
  <c r="M39" i="13" s="1"/>
  <c r="N39" i="13" s="1"/>
  <c r="L35" i="13"/>
  <c r="L31" i="13"/>
  <c r="L27" i="13"/>
  <c r="L23" i="13"/>
  <c r="L19" i="13"/>
  <c r="L15" i="13"/>
  <c r="M15" i="13" s="1"/>
  <c r="N15" i="13" s="1"/>
  <c r="L11" i="13"/>
  <c r="L7" i="13"/>
  <c r="M162" i="13"/>
  <c r="N162" i="13" s="1"/>
  <c r="M146" i="13"/>
  <c r="N146" i="13" s="1"/>
  <c r="M130" i="13"/>
  <c r="N130" i="13" s="1"/>
  <c r="M114" i="13"/>
  <c r="N114" i="13" s="1"/>
  <c r="M98" i="13"/>
  <c r="N98" i="13" s="1"/>
  <c r="M82" i="13"/>
  <c r="N82" i="13" s="1"/>
  <c r="M66" i="13"/>
  <c r="N66" i="13" s="1"/>
  <c r="M50" i="13"/>
  <c r="N50" i="13" s="1"/>
  <c r="M34" i="13"/>
  <c r="N34" i="13" s="1"/>
  <c r="M18" i="13"/>
  <c r="N18" i="13" s="1"/>
  <c r="M150" i="13"/>
  <c r="N150" i="13" s="1"/>
  <c r="M118" i="13"/>
  <c r="N118" i="13" s="1"/>
  <c r="M86" i="13"/>
  <c r="N86" i="13" s="1"/>
  <c r="M54" i="13"/>
  <c r="N54" i="13" s="1"/>
  <c r="M22" i="13"/>
  <c r="N22" i="13" s="1"/>
  <c r="L4" i="13"/>
  <c r="M4" i="13" s="1"/>
  <c r="N4" i="13" s="1"/>
  <c r="L158" i="13"/>
  <c r="M158" i="13" s="1"/>
  <c r="N158" i="13" s="1"/>
  <c r="L142" i="13"/>
  <c r="L126" i="13"/>
  <c r="M126" i="13" s="1"/>
  <c r="N126" i="13" s="1"/>
  <c r="L110" i="13"/>
  <c r="L94" i="13"/>
  <c r="M94" i="13" s="1"/>
  <c r="N94" i="13" s="1"/>
  <c r="L78" i="13"/>
  <c r="L62" i="13"/>
  <c r="L46" i="13"/>
  <c r="L30" i="13"/>
  <c r="M30" i="13" s="1"/>
  <c r="N30" i="13" s="1"/>
  <c r="L14" i="13"/>
  <c r="M14" i="13" s="1"/>
  <c r="N14" i="13" s="1"/>
  <c r="F48" i="32" l="1"/>
  <c r="F47" i="32"/>
  <c r="F2" i="32"/>
  <c r="F1" i="32"/>
  <c r="K14" i="2"/>
  <c r="K15" i="2"/>
  <c r="K16" i="2"/>
  <c r="K17" i="2"/>
  <c r="K18" i="2"/>
  <c r="K19" i="2"/>
  <c r="K20" i="2"/>
  <c r="K21" i="2"/>
  <c r="K13" i="2"/>
  <c r="K5" i="2"/>
  <c r="K6" i="2"/>
  <c r="K7" i="2"/>
  <c r="K8" i="2"/>
  <c r="K9" i="2"/>
  <c r="K10" i="2"/>
  <c r="K11" i="2"/>
  <c r="K12" i="2"/>
  <c r="K4" i="2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B42" i="39"/>
  <c r="G34" i="39"/>
  <c r="F30" i="39"/>
  <c r="D11" i="41"/>
  <c r="E35" i="41"/>
  <c r="B54" i="41"/>
  <c r="E36" i="41"/>
  <c r="G29" i="41"/>
  <c r="G14" i="41"/>
  <c r="F54" i="41"/>
  <c r="F11" i="41"/>
  <c r="I56" i="41"/>
  <c r="F14" i="41"/>
  <c r="B61" i="41"/>
  <c r="I33" i="41"/>
  <c r="H15" i="41"/>
  <c r="I37" i="39"/>
  <c r="H33" i="41"/>
  <c r="B84" i="41"/>
  <c r="C35" i="41"/>
  <c r="D32" i="41"/>
  <c r="H63" i="41"/>
  <c r="D30" i="41"/>
  <c r="B10" i="41"/>
  <c r="B33" i="39"/>
  <c r="H82" i="41"/>
  <c r="F35" i="41"/>
  <c r="D33" i="41"/>
  <c r="H81" i="41"/>
  <c r="H39" i="39"/>
  <c r="C30" i="41"/>
  <c r="H58" i="41"/>
  <c r="G41" i="39"/>
  <c r="F60" i="41"/>
  <c r="B55" i="41"/>
  <c r="G35" i="39"/>
  <c r="I40" i="39"/>
  <c r="B85" i="41"/>
  <c r="H60" i="40"/>
  <c r="F59" i="41"/>
  <c r="B30" i="41"/>
  <c r="I78" i="41"/>
  <c r="F84" i="41"/>
  <c r="H62" i="41"/>
  <c r="E37" i="41"/>
  <c r="H37" i="41"/>
  <c r="B12" i="40"/>
  <c r="E35" i="39"/>
  <c r="D39" i="39"/>
  <c r="E76" i="41"/>
  <c r="B63" i="41"/>
  <c r="G34" i="41"/>
  <c r="H34" i="41"/>
  <c r="G37" i="39"/>
  <c r="H15" i="40"/>
  <c r="B6" i="41"/>
  <c r="B79" i="41"/>
  <c r="H56" i="41"/>
  <c r="E29" i="39"/>
  <c r="I42" i="39"/>
  <c r="I7" i="41"/>
  <c r="E32" i="41"/>
  <c r="F83" i="41"/>
  <c r="G8" i="40"/>
  <c r="B30" i="39"/>
  <c r="F33" i="39"/>
  <c r="H83" i="41"/>
  <c r="E53" i="40"/>
  <c r="B57" i="41"/>
  <c r="D7" i="41"/>
  <c r="I10" i="40"/>
  <c r="C35" i="39"/>
  <c r="D32" i="39"/>
  <c r="C37" i="39"/>
  <c r="E78" i="41"/>
  <c r="H59" i="41"/>
  <c r="I29" i="41"/>
  <c r="F36" i="41"/>
  <c r="C38" i="39"/>
  <c r="B31" i="39"/>
  <c r="C42" i="39"/>
  <c r="B36" i="41"/>
  <c r="G38" i="39"/>
  <c r="B34" i="39"/>
  <c r="F61" i="41"/>
  <c r="B13" i="41"/>
  <c r="G12" i="40"/>
  <c r="B35" i="39"/>
  <c r="I11" i="41"/>
  <c r="B86" i="41"/>
  <c r="F82" i="41"/>
  <c r="C30" i="39"/>
  <c r="I59" i="41"/>
  <c r="B36" i="39"/>
  <c r="H6" i="40"/>
  <c r="F37" i="39"/>
  <c r="I31" i="39"/>
  <c r="E57" i="41"/>
  <c r="B37" i="41"/>
  <c r="G54" i="40"/>
  <c r="E29" i="41"/>
  <c r="H8" i="40"/>
  <c r="F35" i="39"/>
  <c r="B80" i="41"/>
  <c r="H38" i="39"/>
  <c r="F29" i="39"/>
  <c r="C32" i="39"/>
  <c r="H42" i="39"/>
  <c r="G8" i="41"/>
  <c r="E37" i="39"/>
  <c r="G31" i="39"/>
  <c r="B29" i="39"/>
  <c r="H55" i="41"/>
  <c r="B15" i="41"/>
  <c r="C34" i="41"/>
  <c r="D9" i="41"/>
  <c r="B9" i="41"/>
  <c r="F62" i="41"/>
  <c r="F39" i="39"/>
  <c r="D34" i="39"/>
  <c r="F77" i="41"/>
  <c r="H59" i="40"/>
  <c r="I9" i="40"/>
  <c r="B68" i="39"/>
  <c r="D57" i="40"/>
  <c r="C34" i="39"/>
  <c r="E56" i="41"/>
  <c r="G56" i="40"/>
  <c r="G12" i="41"/>
  <c r="F80" i="41"/>
  <c r="G36" i="41"/>
  <c r="B32" i="39"/>
  <c r="B53" i="41"/>
  <c r="I29" i="39"/>
  <c r="E30" i="39"/>
  <c r="B78" i="41"/>
  <c r="F37" i="41"/>
  <c r="I15" i="40"/>
  <c r="B59" i="40"/>
  <c r="H31" i="41"/>
  <c r="I84" i="41"/>
  <c r="B31" i="41"/>
  <c r="D85" i="41"/>
  <c r="F85" i="41"/>
  <c r="H7" i="40"/>
  <c r="D60" i="41"/>
  <c r="B56" i="41"/>
  <c r="D81" i="41"/>
  <c r="B82" i="41"/>
  <c r="E53" i="41"/>
  <c r="F42" i="39"/>
  <c r="F57" i="41"/>
  <c r="H40" i="39"/>
  <c r="I54" i="41"/>
  <c r="I13" i="40"/>
  <c r="D80" i="41"/>
  <c r="D54" i="41"/>
  <c r="F32" i="39"/>
  <c r="I55" i="41"/>
  <c r="C31" i="39"/>
  <c r="C6" i="39"/>
  <c r="G30" i="39"/>
  <c r="G9" i="40"/>
  <c r="I82" i="41"/>
  <c r="I41" i="39"/>
  <c r="D57" i="41"/>
  <c r="B43" i="39"/>
  <c r="H31" i="39"/>
  <c r="B8" i="40"/>
  <c r="F58" i="41"/>
  <c r="I36" i="41"/>
  <c r="C38" i="41"/>
  <c r="B10" i="40"/>
  <c r="F31" i="39"/>
  <c r="H12" i="40"/>
  <c r="G37" i="41"/>
  <c r="D58" i="41"/>
  <c r="C36" i="41"/>
  <c r="E42" i="39"/>
  <c r="F41" i="39"/>
  <c r="B12" i="41"/>
  <c r="B14" i="40"/>
  <c r="D33" i="39"/>
  <c r="E38" i="41"/>
  <c r="B40" i="39"/>
  <c r="E82" i="41"/>
  <c r="D38" i="39"/>
  <c r="E33" i="39"/>
  <c r="I53" i="40"/>
  <c r="B77" i="41"/>
  <c r="E80" i="41"/>
  <c r="I31" i="41"/>
  <c r="B34" i="41"/>
  <c r="G33" i="41"/>
  <c r="B8" i="41"/>
  <c r="H34" i="39"/>
  <c r="D61" i="40"/>
  <c r="B54" i="40"/>
  <c r="D34" i="41"/>
  <c r="D83" i="41"/>
  <c r="I7" i="40"/>
  <c r="I33" i="39"/>
  <c r="H11" i="40"/>
  <c r="D53" i="41"/>
  <c r="I6" i="40"/>
  <c r="E54" i="41"/>
  <c r="G7" i="40"/>
  <c r="F36" i="39"/>
  <c r="I80" i="41"/>
  <c r="H37" i="39"/>
  <c r="C33" i="39"/>
  <c r="F40" i="39"/>
  <c r="C53" i="40"/>
  <c r="I8" i="40"/>
  <c r="E55" i="41"/>
  <c r="C36" i="39"/>
  <c r="I58" i="41"/>
  <c r="H33" i="39"/>
  <c r="C29" i="39"/>
  <c r="G32" i="41"/>
  <c r="E31" i="41"/>
  <c r="F59" i="39"/>
  <c r="B33" i="41"/>
  <c r="D30" i="39"/>
  <c r="E58" i="41"/>
  <c r="B62" i="41"/>
  <c r="F33" i="41"/>
  <c r="D36" i="41"/>
  <c r="B16" i="40"/>
  <c r="D13" i="41"/>
  <c r="H57" i="41"/>
  <c r="I53" i="41"/>
  <c r="B83" i="41"/>
  <c r="G10" i="40"/>
  <c r="I60" i="41"/>
  <c r="D31" i="41"/>
  <c r="D35" i="41"/>
  <c r="I9" i="41"/>
  <c r="F30" i="41"/>
  <c r="E40" i="39"/>
  <c r="F38" i="39"/>
  <c r="F81" i="41"/>
  <c r="G58" i="40"/>
  <c r="F29" i="41"/>
  <c r="E81" i="41"/>
  <c r="F32" i="41"/>
  <c r="E32" i="39"/>
  <c r="H54" i="41"/>
  <c r="H36" i="39"/>
  <c r="H29" i="39"/>
  <c r="B7" i="41"/>
  <c r="F6" i="41"/>
  <c r="H41" i="39"/>
  <c r="D61" i="41"/>
  <c r="F13" i="41"/>
  <c r="B11" i="41"/>
  <c r="I57" i="41"/>
  <c r="I83" i="41"/>
  <c r="H35" i="41"/>
  <c r="G35" i="41"/>
  <c r="D55" i="40"/>
  <c r="C39" i="39"/>
  <c r="H79" i="41"/>
  <c r="I12" i="40"/>
  <c r="E79" i="41"/>
  <c r="B44" i="39"/>
  <c r="D56" i="41"/>
  <c r="I38" i="41"/>
  <c r="C40" i="39"/>
  <c r="B37" i="39"/>
  <c r="G42" i="39"/>
  <c r="E31" i="39"/>
  <c r="I85" i="41"/>
  <c r="I77" i="41"/>
  <c r="I30" i="41"/>
  <c r="H35" i="39"/>
  <c r="H60" i="41"/>
  <c r="E34" i="39"/>
  <c r="H61" i="41"/>
  <c r="C31" i="41"/>
  <c r="B6" i="40"/>
  <c r="B81" i="41"/>
  <c r="F55" i="41"/>
  <c r="H38" i="41"/>
  <c r="I34" i="39"/>
  <c r="I81" i="41"/>
  <c r="E41" i="39"/>
  <c r="B91" i="39"/>
  <c r="E39" i="39"/>
  <c r="E34" i="41"/>
  <c r="F76" i="41"/>
  <c r="E83" i="41"/>
  <c r="B58" i="41"/>
  <c r="D31" i="39"/>
  <c r="B58" i="40"/>
  <c r="I35" i="39"/>
  <c r="B60" i="41"/>
  <c r="I79" i="41"/>
  <c r="F12" i="41"/>
  <c r="H10" i="40"/>
  <c r="H9" i="40"/>
  <c r="E38" i="39"/>
  <c r="B35" i="41"/>
  <c r="C37" i="41"/>
  <c r="H36" i="41"/>
  <c r="G36" i="39"/>
  <c r="G30" i="41"/>
  <c r="B38" i="39"/>
  <c r="D59" i="41"/>
  <c r="F9" i="41"/>
  <c r="D82" i="41"/>
  <c r="D37" i="39"/>
  <c r="H32" i="41"/>
  <c r="B16" i="41"/>
  <c r="G38" i="41"/>
  <c r="B38" i="41"/>
  <c r="F78" i="41"/>
  <c r="I76" i="41"/>
  <c r="C33" i="41"/>
  <c r="F34" i="39"/>
  <c r="G10" i="41"/>
  <c r="H53" i="41"/>
  <c r="D41" i="39"/>
  <c r="H32" i="39"/>
  <c r="D38" i="41"/>
  <c r="I38" i="39"/>
  <c r="I62" i="41"/>
  <c r="E60" i="41"/>
  <c r="E33" i="41"/>
  <c r="B29" i="41"/>
  <c r="F7" i="41"/>
  <c r="B41" i="39"/>
  <c r="F79" i="41"/>
  <c r="E61" i="41"/>
  <c r="I13" i="41"/>
  <c r="E85" i="41"/>
  <c r="I37" i="41"/>
  <c r="I63" i="41"/>
  <c r="E77" i="41"/>
  <c r="B39" i="39"/>
  <c r="D42" i="39"/>
  <c r="G31" i="41"/>
  <c r="B56" i="40"/>
  <c r="F53" i="41"/>
  <c r="I36" i="39"/>
  <c r="F8" i="41"/>
  <c r="D40" i="39"/>
  <c r="I14" i="40"/>
  <c r="D37" i="41"/>
  <c r="F31" i="41"/>
  <c r="B14" i="41"/>
  <c r="I32" i="41"/>
  <c r="D29" i="41"/>
  <c r="G6" i="40"/>
  <c r="D84" i="41"/>
  <c r="D55" i="41"/>
  <c r="H30" i="41"/>
  <c r="G14" i="40"/>
  <c r="I30" i="39"/>
  <c r="E36" i="39"/>
  <c r="H30" i="39"/>
  <c r="B39" i="41"/>
  <c r="G62" i="40"/>
  <c r="H13" i="40"/>
  <c r="F34" i="41"/>
  <c r="I39" i="39"/>
  <c r="G40" i="39"/>
  <c r="B32" i="41"/>
  <c r="C29" i="41"/>
  <c r="D62" i="41"/>
  <c r="G11" i="40"/>
  <c r="G39" i="39"/>
  <c r="H29" i="41"/>
  <c r="C41" i="39"/>
  <c r="G32" i="39"/>
  <c r="H80" i="41"/>
  <c r="H14" i="40"/>
  <c r="G33" i="39"/>
  <c r="I15" i="41"/>
  <c r="E30" i="41"/>
  <c r="I35" i="41"/>
  <c r="I61" i="41"/>
  <c r="F10" i="41"/>
  <c r="G15" i="40"/>
  <c r="G13" i="40"/>
  <c r="G6" i="41"/>
  <c r="D35" i="39"/>
  <c r="B59" i="41"/>
  <c r="H84" i="41"/>
  <c r="I34" i="41"/>
  <c r="C32" i="41"/>
  <c r="I11" i="40"/>
  <c r="I32" i="39"/>
  <c r="F56" i="41"/>
  <c r="G29" i="39"/>
  <c r="E62" i="41"/>
  <c r="B76" i="41"/>
  <c r="C60" i="40"/>
  <c r="E59" i="41"/>
  <c r="D29" i="39"/>
  <c r="E84" i="41"/>
  <c r="H85" i="41"/>
  <c r="D36" i="39"/>
  <c r="F2" i="26" l="1"/>
  <c r="F169" i="26" l="1"/>
  <c r="B169" i="26"/>
  <c r="F167" i="26"/>
  <c r="B167" i="26"/>
  <c r="F168" i="26"/>
  <c r="B168" i="26"/>
  <c r="F166" i="26"/>
  <c r="B166" i="26"/>
  <c r="F138" i="26"/>
  <c r="B138" i="26"/>
  <c r="F139" i="26"/>
  <c r="B139" i="26"/>
  <c r="F140" i="26"/>
  <c r="B140" i="26"/>
  <c r="F141" i="26"/>
  <c r="B141" i="26"/>
  <c r="F112" i="26"/>
  <c r="B112" i="26"/>
  <c r="F113" i="26"/>
  <c r="B113" i="26"/>
  <c r="F110" i="26"/>
  <c r="B110" i="26"/>
  <c r="F111" i="26"/>
  <c r="B111" i="26"/>
  <c r="F82" i="26"/>
  <c r="B82" i="26"/>
  <c r="F84" i="26"/>
  <c r="B84" i="26"/>
  <c r="F83" i="26"/>
  <c r="B83" i="26"/>
  <c r="F85" i="26"/>
  <c r="B85" i="26"/>
  <c r="F56" i="26"/>
  <c r="B56" i="26"/>
  <c r="F57" i="26"/>
  <c r="B57" i="26"/>
  <c r="F55" i="26"/>
  <c r="B55" i="26"/>
  <c r="F54" i="26"/>
  <c r="B54" i="26"/>
  <c r="F29" i="26"/>
  <c r="B29" i="26"/>
  <c r="F28" i="26"/>
  <c r="B28" i="26"/>
  <c r="F26" i="26"/>
  <c r="B26" i="26"/>
  <c r="F27" i="26"/>
  <c r="B27" i="26"/>
  <c r="F163" i="26"/>
  <c r="B163" i="26"/>
  <c r="F165" i="26"/>
  <c r="B165" i="26"/>
  <c r="F162" i="26"/>
  <c r="B162" i="26"/>
  <c r="F164" i="26"/>
  <c r="B164" i="26"/>
  <c r="F160" i="26"/>
  <c r="B160" i="26"/>
  <c r="F158" i="26"/>
  <c r="B158" i="26"/>
  <c r="F159" i="26"/>
  <c r="B159" i="26"/>
  <c r="F161" i="26"/>
  <c r="B161" i="26"/>
  <c r="F136" i="26"/>
  <c r="B136" i="26"/>
  <c r="F135" i="26"/>
  <c r="B135" i="26"/>
  <c r="F134" i="26"/>
  <c r="B134" i="26"/>
  <c r="F137" i="26"/>
  <c r="B137" i="26"/>
  <c r="F133" i="26"/>
  <c r="B133" i="26"/>
  <c r="F130" i="26"/>
  <c r="B130" i="26"/>
  <c r="F131" i="26"/>
  <c r="B131" i="26"/>
  <c r="F132" i="26"/>
  <c r="B132" i="26"/>
  <c r="F109" i="26"/>
  <c r="B109" i="26"/>
  <c r="F107" i="26"/>
  <c r="B107" i="26"/>
  <c r="F108" i="26"/>
  <c r="B108" i="26"/>
  <c r="F106" i="26"/>
  <c r="B106" i="26"/>
  <c r="F104" i="26"/>
  <c r="B104" i="26"/>
  <c r="F103" i="26"/>
  <c r="B103" i="26"/>
  <c r="F105" i="26"/>
  <c r="B105" i="26"/>
  <c r="F102" i="26"/>
  <c r="B102" i="26"/>
  <c r="F79" i="26"/>
  <c r="B79" i="26"/>
  <c r="F81" i="26"/>
  <c r="B81" i="26"/>
  <c r="F80" i="26"/>
  <c r="B80" i="26"/>
  <c r="F78" i="26"/>
  <c r="B78" i="26"/>
  <c r="F74" i="26"/>
  <c r="B74" i="26"/>
  <c r="F77" i="26"/>
  <c r="B77" i="26"/>
  <c r="F76" i="26"/>
  <c r="B76" i="26"/>
  <c r="F75" i="26"/>
  <c r="B75" i="26"/>
  <c r="F52" i="26"/>
  <c r="B52" i="26"/>
  <c r="F51" i="26"/>
  <c r="B51" i="26"/>
  <c r="F53" i="26"/>
  <c r="B53" i="26"/>
  <c r="F50" i="26"/>
  <c r="B50" i="26"/>
  <c r="F48" i="26"/>
  <c r="B48" i="26"/>
  <c r="F49" i="26"/>
  <c r="B49" i="26"/>
  <c r="F47" i="26"/>
  <c r="B47" i="26"/>
  <c r="F46" i="26"/>
  <c r="B46" i="26"/>
  <c r="F23" i="26"/>
  <c r="B23" i="26"/>
  <c r="F25" i="26"/>
  <c r="B25" i="26"/>
  <c r="F22" i="26"/>
  <c r="B22" i="26"/>
  <c r="F24" i="26"/>
  <c r="B24" i="26"/>
  <c r="F21" i="26"/>
  <c r="B21" i="26"/>
  <c r="F18" i="26"/>
  <c r="B18" i="26"/>
  <c r="F19" i="26"/>
  <c r="B19" i="26"/>
  <c r="F20" i="26"/>
  <c r="B20" i="26"/>
  <c r="F155" i="26"/>
  <c r="B155" i="26"/>
  <c r="F156" i="26"/>
  <c r="B156" i="26"/>
  <c r="F154" i="26"/>
  <c r="B154" i="26"/>
  <c r="F157" i="26"/>
  <c r="B157" i="26"/>
  <c r="F151" i="26"/>
  <c r="B151" i="26"/>
  <c r="F153" i="26"/>
  <c r="B153" i="26"/>
  <c r="F150" i="26"/>
  <c r="B150" i="26"/>
  <c r="F152" i="26"/>
  <c r="B152" i="26"/>
  <c r="F129" i="26"/>
  <c r="B129" i="26"/>
  <c r="F126" i="26"/>
  <c r="B126" i="26"/>
  <c r="F127" i="26"/>
  <c r="B127" i="26"/>
  <c r="F128" i="26"/>
  <c r="B128" i="26"/>
  <c r="F125" i="26"/>
  <c r="B125" i="26"/>
  <c r="F124" i="26"/>
  <c r="B124" i="26"/>
  <c r="F123" i="26"/>
  <c r="B123" i="26"/>
  <c r="F122" i="26"/>
  <c r="B122" i="26"/>
  <c r="F98" i="26"/>
  <c r="B98" i="26"/>
  <c r="F99" i="26"/>
  <c r="B99" i="26"/>
  <c r="F100" i="26"/>
  <c r="B100" i="26"/>
  <c r="F101" i="26"/>
  <c r="B101" i="26"/>
  <c r="F97" i="26"/>
  <c r="B97" i="26"/>
  <c r="F94" i="26"/>
  <c r="B94" i="26"/>
  <c r="F96" i="26"/>
  <c r="B96" i="26"/>
  <c r="F95" i="26"/>
  <c r="B95" i="26"/>
  <c r="F73" i="26"/>
  <c r="B73" i="26"/>
  <c r="F71" i="26"/>
  <c r="B71" i="26"/>
  <c r="F70" i="26"/>
  <c r="B70" i="26"/>
  <c r="F72" i="26"/>
  <c r="B72" i="26"/>
  <c r="F68" i="26"/>
  <c r="B68" i="26"/>
  <c r="F67" i="26"/>
  <c r="B67" i="26"/>
  <c r="F66" i="26"/>
  <c r="B66" i="26"/>
  <c r="F69" i="26"/>
  <c r="B69" i="26"/>
  <c r="F43" i="26"/>
  <c r="B43" i="26"/>
  <c r="F42" i="26"/>
  <c r="B42" i="26"/>
  <c r="F45" i="26"/>
  <c r="B45" i="26"/>
  <c r="F44" i="26"/>
  <c r="B44" i="26"/>
  <c r="F39" i="26"/>
  <c r="B39" i="26"/>
  <c r="F40" i="26"/>
  <c r="B40" i="26"/>
  <c r="F38" i="26"/>
  <c r="B38" i="26"/>
  <c r="F41" i="26"/>
  <c r="B41" i="26"/>
  <c r="F14" i="26"/>
  <c r="B14" i="26"/>
  <c r="F16" i="26"/>
  <c r="B16" i="26"/>
  <c r="F17" i="26"/>
  <c r="B17" i="26"/>
  <c r="F15" i="26"/>
  <c r="B15" i="26"/>
  <c r="F10" i="26"/>
  <c r="B10" i="26"/>
  <c r="F13" i="26"/>
  <c r="B13" i="26"/>
  <c r="F12" i="26"/>
  <c r="B12" i="26"/>
  <c r="F11" i="26"/>
  <c r="B11" i="26"/>
  <c r="F147" i="26"/>
  <c r="B147" i="26"/>
  <c r="F146" i="26"/>
  <c r="B146" i="26"/>
  <c r="F148" i="26"/>
  <c r="B148" i="26"/>
  <c r="F149" i="26"/>
  <c r="B149" i="26"/>
  <c r="F142" i="26"/>
  <c r="B142" i="26"/>
  <c r="F144" i="26"/>
  <c r="B144" i="26"/>
  <c r="F145" i="26"/>
  <c r="B145" i="26"/>
  <c r="F143" i="26"/>
  <c r="B143" i="26"/>
  <c r="F121" i="26"/>
  <c r="B121" i="26"/>
  <c r="F120" i="26"/>
  <c r="B120" i="26"/>
  <c r="F118" i="26"/>
  <c r="B118" i="26"/>
  <c r="F119" i="26"/>
  <c r="B119" i="26"/>
  <c r="F115" i="26"/>
  <c r="B115" i="26"/>
  <c r="F114" i="26"/>
  <c r="B114" i="26"/>
  <c r="F116" i="26"/>
  <c r="B116" i="26"/>
  <c r="F117" i="26"/>
  <c r="B117" i="26"/>
  <c r="F93" i="26"/>
  <c r="B93" i="26"/>
  <c r="F91" i="26"/>
  <c r="B91" i="26"/>
  <c r="F90" i="26"/>
  <c r="B90" i="26"/>
  <c r="F92" i="26"/>
  <c r="B92" i="26"/>
  <c r="F88" i="26"/>
  <c r="B88" i="26"/>
  <c r="F89" i="26"/>
  <c r="B89" i="26"/>
  <c r="F87" i="26"/>
  <c r="B87" i="26"/>
  <c r="F86" i="26"/>
  <c r="B86" i="26"/>
  <c r="F65" i="26"/>
  <c r="B65" i="26"/>
  <c r="F62" i="26"/>
  <c r="B62" i="26"/>
  <c r="F63" i="26"/>
  <c r="B63" i="26"/>
  <c r="F64" i="26"/>
  <c r="B64" i="26"/>
  <c r="F61" i="26"/>
  <c r="B61" i="26"/>
  <c r="F60" i="26"/>
  <c r="B60" i="26"/>
  <c r="F59" i="26"/>
  <c r="B59" i="26"/>
  <c r="F58" i="26"/>
  <c r="B58" i="26"/>
  <c r="F35" i="26"/>
  <c r="B35" i="26"/>
  <c r="F34" i="26"/>
  <c r="B34" i="26"/>
  <c r="F37" i="26"/>
  <c r="B37" i="26"/>
  <c r="F36" i="26"/>
  <c r="B36" i="26"/>
  <c r="F32" i="26"/>
  <c r="B32" i="26"/>
  <c r="F31" i="26"/>
  <c r="B31" i="26"/>
  <c r="F30" i="26"/>
  <c r="B30" i="26"/>
  <c r="F33" i="26"/>
  <c r="B33" i="26"/>
  <c r="F9" i="26"/>
  <c r="B9" i="26"/>
  <c r="F7" i="26"/>
  <c r="B7" i="26"/>
  <c r="F8" i="26"/>
  <c r="B8" i="26"/>
  <c r="F6" i="26"/>
  <c r="B6" i="26"/>
  <c r="B2" i="26"/>
  <c r="F5" i="26"/>
  <c r="B5" i="26"/>
  <c r="F3" i="26"/>
  <c r="B3" i="26"/>
  <c r="F4" i="26"/>
  <c r="B4" i="26"/>
  <c r="F113" i="25"/>
  <c r="B113" i="25"/>
  <c r="F106" i="25"/>
  <c r="B106" i="25"/>
  <c r="F111" i="25"/>
  <c r="B111" i="25"/>
  <c r="F109" i="25"/>
  <c r="B109" i="25"/>
  <c r="F108" i="25"/>
  <c r="B108" i="25"/>
  <c r="F107" i="25"/>
  <c r="B107" i="25"/>
  <c r="F112" i="25"/>
  <c r="B112" i="25"/>
  <c r="F110" i="25"/>
  <c r="B110" i="25"/>
  <c r="F97" i="25"/>
  <c r="B97" i="25"/>
  <c r="F92" i="25"/>
  <c r="B92" i="25"/>
  <c r="F93" i="25"/>
  <c r="B93" i="25"/>
  <c r="F95" i="25"/>
  <c r="B95" i="25"/>
  <c r="F94" i="25"/>
  <c r="B94" i="25"/>
  <c r="F90" i="25"/>
  <c r="B90" i="25"/>
  <c r="F91" i="25"/>
  <c r="B91" i="25"/>
  <c r="F96" i="25"/>
  <c r="B96" i="25"/>
  <c r="F80" i="25"/>
  <c r="B80" i="25"/>
  <c r="F81" i="25"/>
  <c r="B81" i="25"/>
  <c r="F74" i="25"/>
  <c r="B74" i="25"/>
  <c r="F79" i="25"/>
  <c r="B79" i="25"/>
  <c r="F77" i="25"/>
  <c r="B77" i="25"/>
  <c r="F78" i="25"/>
  <c r="B78" i="25"/>
  <c r="F76" i="25"/>
  <c r="B76" i="25"/>
  <c r="F75" i="25"/>
  <c r="B75" i="25"/>
  <c r="F62" i="25"/>
  <c r="B62" i="25"/>
  <c r="F61" i="25"/>
  <c r="B61" i="25"/>
  <c r="F60" i="25"/>
  <c r="B60" i="25"/>
  <c r="F58" i="25"/>
  <c r="B58" i="25"/>
  <c r="F59" i="25"/>
  <c r="B59" i="25"/>
  <c r="F65" i="25"/>
  <c r="B65" i="25"/>
  <c r="F64" i="25"/>
  <c r="B64" i="25"/>
  <c r="F63" i="25"/>
  <c r="B63" i="25"/>
  <c r="F46" i="25"/>
  <c r="B46" i="25"/>
  <c r="F43" i="25"/>
  <c r="B43" i="25"/>
  <c r="F42" i="25"/>
  <c r="B42" i="25"/>
  <c r="F45" i="25"/>
  <c r="B45" i="25"/>
  <c r="F44" i="25"/>
  <c r="B44" i="25"/>
  <c r="F40" i="25"/>
  <c r="B40" i="25"/>
  <c r="F41" i="25"/>
  <c r="B41" i="25"/>
  <c r="F49" i="25"/>
  <c r="B49" i="25"/>
  <c r="F48" i="25"/>
  <c r="B48" i="25"/>
  <c r="F47" i="25"/>
  <c r="B47" i="25"/>
  <c r="F39" i="25"/>
  <c r="B39" i="25"/>
  <c r="F38" i="25"/>
  <c r="B38" i="25"/>
  <c r="F22" i="25"/>
  <c r="B22" i="25"/>
  <c r="F23" i="25"/>
  <c r="B23" i="25"/>
  <c r="F21" i="25"/>
  <c r="B21" i="25"/>
  <c r="F20" i="25"/>
  <c r="B20" i="25"/>
  <c r="F16" i="25"/>
  <c r="B16" i="25"/>
  <c r="F17" i="25"/>
  <c r="B17" i="25"/>
  <c r="F19" i="25"/>
  <c r="B19" i="25"/>
  <c r="F25" i="25"/>
  <c r="B25" i="25"/>
  <c r="F18" i="25"/>
  <c r="B18" i="25"/>
  <c r="F15" i="25"/>
  <c r="B15" i="25"/>
  <c r="F14" i="25"/>
  <c r="B14" i="25"/>
  <c r="F24" i="25"/>
  <c r="B24" i="25"/>
  <c r="F101" i="25"/>
  <c r="B101" i="25"/>
  <c r="F100" i="25"/>
  <c r="B100" i="25"/>
  <c r="F104" i="25"/>
  <c r="B104" i="25"/>
  <c r="F98" i="25"/>
  <c r="B98" i="25"/>
  <c r="F103" i="25"/>
  <c r="B103" i="25"/>
  <c r="F99" i="25"/>
  <c r="B99" i="25"/>
  <c r="F102" i="25"/>
  <c r="B102" i="25"/>
  <c r="F105" i="25"/>
  <c r="B105" i="25"/>
  <c r="F89" i="25"/>
  <c r="B89" i="25"/>
  <c r="F88" i="25"/>
  <c r="B88" i="25"/>
  <c r="F82" i="25"/>
  <c r="B82" i="25"/>
  <c r="F85" i="25"/>
  <c r="B85" i="25"/>
  <c r="F87" i="25"/>
  <c r="B87" i="25"/>
  <c r="F84" i="25"/>
  <c r="B84" i="25"/>
  <c r="F86" i="25"/>
  <c r="B86" i="25"/>
  <c r="F83" i="25"/>
  <c r="B83" i="25"/>
  <c r="F68" i="25"/>
  <c r="B68" i="25"/>
  <c r="F73" i="25"/>
  <c r="B73" i="25"/>
  <c r="F72" i="25"/>
  <c r="B72" i="25"/>
  <c r="F71" i="25"/>
  <c r="B71" i="25"/>
  <c r="F69" i="25"/>
  <c r="B69" i="25"/>
  <c r="F67" i="25"/>
  <c r="B67" i="25"/>
  <c r="F66" i="25"/>
  <c r="B66" i="25"/>
  <c r="F70" i="25"/>
  <c r="B70" i="25"/>
  <c r="F50" i="25"/>
  <c r="B50" i="25"/>
  <c r="F53" i="25"/>
  <c r="B53" i="25"/>
  <c r="F57" i="25"/>
  <c r="B57" i="25"/>
  <c r="F56" i="25"/>
  <c r="B56" i="25"/>
  <c r="F51" i="25"/>
  <c r="B51" i="25"/>
  <c r="F55" i="25"/>
  <c r="B55" i="25"/>
  <c r="F52" i="25"/>
  <c r="B52" i="25"/>
  <c r="F54" i="25"/>
  <c r="B54" i="25"/>
  <c r="F28" i="25"/>
  <c r="B28" i="25"/>
  <c r="F36" i="25"/>
  <c r="B36" i="25"/>
  <c r="F31" i="25"/>
  <c r="B31" i="25"/>
  <c r="F37" i="25"/>
  <c r="B37" i="25"/>
  <c r="F33" i="25"/>
  <c r="B33" i="25"/>
  <c r="F29" i="25"/>
  <c r="B29" i="25"/>
  <c r="F27" i="25"/>
  <c r="B27" i="25"/>
  <c r="F32" i="25"/>
  <c r="B32" i="25"/>
  <c r="F35" i="25"/>
  <c r="B35" i="25"/>
  <c r="F30" i="25"/>
  <c r="B30" i="25"/>
  <c r="F34" i="25"/>
  <c r="B34" i="25"/>
  <c r="F26" i="25"/>
  <c r="B26" i="25"/>
  <c r="F13" i="25"/>
  <c r="B13" i="25"/>
  <c r="F7" i="25"/>
  <c r="B7" i="25"/>
  <c r="F5" i="25"/>
  <c r="B5" i="25"/>
  <c r="F4" i="25"/>
  <c r="B4" i="25"/>
  <c r="F9" i="25"/>
  <c r="B9" i="25"/>
  <c r="F10" i="25"/>
  <c r="B10" i="25"/>
  <c r="F3" i="25"/>
  <c r="B3" i="25"/>
  <c r="F6" i="25"/>
  <c r="B6" i="25"/>
  <c r="F11" i="25"/>
  <c r="B11" i="25"/>
  <c r="F2" i="25"/>
  <c r="B2" i="25"/>
  <c r="F12" i="25"/>
  <c r="B12" i="25"/>
  <c r="F8" i="25"/>
  <c r="B8" i="25"/>
  <c r="A1" i="7"/>
  <c r="A2" i="7"/>
  <c r="K47" i="8"/>
  <c r="B47" i="8" s="1"/>
  <c r="K46" i="8"/>
  <c r="B46" i="8" s="1"/>
  <c r="K45" i="8"/>
  <c r="B45" i="8" s="1"/>
  <c r="K44" i="8"/>
  <c r="B44" i="8" s="1"/>
  <c r="K43" i="8"/>
  <c r="B43" i="8" s="1"/>
  <c r="K42" i="8"/>
  <c r="B42" i="8" s="1"/>
  <c r="K4" i="8"/>
  <c r="B4" i="8" s="1"/>
  <c r="K39" i="8"/>
  <c r="B39" i="8" s="1"/>
  <c r="K38" i="8"/>
  <c r="B38" i="8" s="1"/>
  <c r="K27" i="8"/>
  <c r="B27" i="8" s="1"/>
  <c r="K26" i="8"/>
  <c r="B26" i="8" s="1"/>
  <c r="K15" i="8"/>
  <c r="B15" i="8" s="1"/>
  <c r="K14" i="8"/>
  <c r="B14" i="8" s="1"/>
  <c r="K37" i="8"/>
  <c r="B37" i="8" s="1"/>
  <c r="K36" i="8"/>
  <c r="B36" i="8" s="1"/>
  <c r="K25" i="8"/>
  <c r="B25" i="8" s="1"/>
  <c r="K24" i="8"/>
  <c r="B24" i="8" s="1"/>
  <c r="K13" i="8"/>
  <c r="B13" i="8" s="1"/>
  <c r="K12" i="8"/>
  <c r="B12" i="8" s="1"/>
  <c r="K35" i="8"/>
  <c r="B35" i="8" s="1"/>
  <c r="K34" i="8"/>
  <c r="B34" i="8" s="1"/>
  <c r="K23" i="8"/>
  <c r="B23" i="8" s="1"/>
  <c r="K22" i="8"/>
  <c r="B22" i="8" s="1"/>
  <c r="K11" i="8"/>
  <c r="B11" i="8" s="1"/>
  <c r="K10" i="8"/>
  <c r="B10" i="8" s="1"/>
  <c r="K33" i="8"/>
  <c r="B33" i="8" s="1"/>
  <c r="K32" i="8"/>
  <c r="B32" i="8" s="1"/>
  <c r="K21" i="8"/>
  <c r="B21" i="8" s="1"/>
  <c r="K20" i="8"/>
  <c r="B20" i="8" s="1"/>
  <c r="K9" i="8"/>
  <c r="B9" i="8" s="1"/>
  <c r="K8" i="8"/>
  <c r="B8" i="8" s="1"/>
  <c r="K31" i="8"/>
  <c r="B31" i="8" s="1"/>
  <c r="K30" i="8"/>
  <c r="B30" i="8" s="1"/>
  <c r="K19" i="8"/>
  <c r="B19" i="8" s="1"/>
  <c r="K18" i="8"/>
  <c r="B18" i="8" s="1"/>
  <c r="K7" i="8"/>
  <c r="B7" i="8" s="1"/>
  <c r="K6" i="8"/>
  <c r="B6" i="8" s="1"/>
  <c r="K29" i="8"/>
  <c r="B29" i="8" s="1"/>
  <c r="K28" i="8"/>
  <c r="K17" i="8"/>
  <c r="B17" i="8" s="1"/>
  <c r="K16" i="8"/>
  <c r="B16" i="8" s="1"/>
  <c r="K5" i="8"/>
  <c r="B5" i="8" s="1"/>
  <c r="A1" i="8"/>
  <c r="A2" i="8"/>
  <c r="P1" i="5"/>
  <c r="P1" i="3"/>
  <c r="A22" i="6"/>
  <c r="A21" i="6"/>
  <c r="P1" i="6"/>
  <c r="A2" i="6"/>
  <c r="A1" i="6"/>
  <c r="A24" i="5"/>
  <c r="A23" i="5"/>
  <c r="A2" i="5"/>
  <c r="A1" i="5"/>
  <c r="A22" i="3"/>
  <c r="A21" i="3"/>
  <c r="A1" i="3"/>
  <c r="A2" i="3"/>
  <c r="B29" i="7" l="1"/>
  <c r="B9" i="7"/>
  <c r="C9" i="36"/>
  <c r="B23" i="7"/>
  <c r="C23" i="36"/>
  <c r="B37" i="7"/>
  <c r="C37" i="36"/>
  <c r="B42" i="7"/>
  <c r="C42" i="36"/>
  <c r="B16" i="7"/>
  <c r="C16" i="36"/>
  <c r="B6" i="7"/>
  <c r="C6" i="36"/>
  <c r="B10" i="7"/>
  <c r="C10" i="36"/>
  <c r="B34" i="7"/>
  <c r="C34" i="36"/>
  <c r="B38" i="7"/>
  <c r="C38" i="36"/>
  <c r="B47" i="7"/>
  <c r="C47" i="36"/>
  <c r="B17" i="7"/>
  <c r="C17" i="36"/>
  <c r="B7" i="7"/>
  <c r="C7" i="36"/>
  <c r="B31" i="7"/>
  <c r="C31" i="36"/>
  <c r="B21" i="7"/>
  <c r="C21" i="36"/>
  <c r="B11" i="7"/>
  <c r="C11" i="36"/>
  <c r="B35" i="7"/>
  <c r="C35" i="36"/>
  <c r="B25" i="7"/>
  <c r="C25" i="36"/>
  <c r="B15" i="7"/>
  <c r="C15" i="36"/>
  <c r="B39" i="7"/>
  <c r="C39" i="36"/>
  <c r="B44" i="7"/>
  <c r="C44" i="36"/>
  <c r="B5" i="7"/>
  <c r="C5" i="36"/>
  <c r="B19" i="7"/>
  <c r="C19" i="36"/>
  <c r="B33" i="7"/>
  <c r="C33" i="36"/>
  <c r="B13" i="7"/>
  <c r="C13" i="36"/>
  <c r="B27" i="7"/>
  <c r="C27" i="36"/>
  <c r="B46" i="7"/>
  <c r="C46" i="36"/>
  <c r="B30" i="7"/>
  <c r="C30" i="36"/>
  <c r="B20" i="7"/>
  <c r="C20" i="36"/>
  <c r="B24" i="7"/>
  <c r="C24" i="36"/>
  <c r="B14" i="7"/>
  <c r="C14" i="36"/>
  <c r="B43" i="7"/>
  <c r="C43" i="36"/>
  <c r="B28" i="8"/>
  <c r="C28" i="36" s="1"/>
  <c r="B18" i="7"/>
  <c r="C18" i="36"/>
  <c r="B8" i="7"/>
  <c r="C8" i="36"/>
  <c r="B32" i="7"/>
  <c r="C32" i="36"/>
  <c r="B22" i="7"/>
  <c r="C22" i="36"/>
  <c r="B12" i="7"/>
  <c r="C12" i="36"/>
  <c r="B36" i="7"/>
  <c r="C36" i="36"/>
  <c r="B26" i="7"/>
  <c r="C26" i="36"/>
  <c r="B4" i="7"/>
  <c r="C4" i="36"/>
  <c r="B45" i="7"/>
  <c r="C45" i="36"/>
  <c r="H14" i="26"/>
  <c r="A14" i="26" s="1"/>
  <c r="H82" i="26"/>
  <c r="H83" i="26" s="1"/>
  <c r="H84" i="26" s="1"/>
  <c r="H85" i="26" s="1"/>
  <c r="A85" i="26" s="1"/>
  <c r="G66" i="25"/>
  <c r="A66" i="25" s="1"/>
  <c r="H30" i="26"/>
  <c r="H31" i="26" s="1"/>
  <c r="H32" i="26" s="1"/>
  <c r="H33" i="26" s="1"/>
  <c r="A33" i="26" s="1"/>
  <c r="H90" i="26"/>
  <c r="H91" i="26" s="1"/>
  <c r="H92" i="26" s="1"/>
  <c r="H93" i="26" s="1"/>
  <c r="A93" i="26" s="1"/>
  <c r="H118" i="26"/>
  <c r="H119" i="26" s="1"/>
  <c r="H120" i="26" s="1"/>
  <c r="H121" i="26" s="1"/>
  <c r="A121" i="26" s="1"/>
  <c r="H38" i="26"/>
  <c r="H39" i="26" s="1"/>
  <c r="H40" i="26" s="1"/>
  <c r="H41" i="26" s="1"/>
  <c r="A41" i="26" s="1"/>
  <c r="H66" i="26"/>
  <c r="H67" i="26" s="1"/>
  <c r="H68" i="26" s="1"/>
  <c r="H69" i="26" s="1"/>
  <c r="A69" i="26" s="1"/>
  <c r="H70" i="26"/>
  <c r="H71" i="26" s="1"/>
  <c r="H72" i="26" s="1"/>
  <c r="H73" i="26" s="1"/>
  <c r="A73" i="26" s="1"/>
  <c r="H150" i="26"/>
  <c r="H151" i="26" s="1"/>
  <c r="H152" i="26" s="1"/>
  <c r="H153" i="26" s="1"/>
  <c r="A153" i="26" s="1"/>
  <c r="H154" i="26"/>
  <c r="H155" i="26" s="1"/>
  <c r="H156" i="26" s="1"/>
  <c r="H157" i="26" s="1"/>
  <c r="A157" i="26" s="1"/>
  <c r="H22" i="26"/>
  <c r="H23" i="26" s="1"/>
  <c r="H24" i="26" s="1"/>
  <c r="H25" i="26" s="1"/>
  <c r="A25" i="26" s="1"/>
  <c r="H134" i="26"/>
  <c r="H135" i="26" s="1"/>
  <c r="H136" i="26" s="1"/>
  <c r="H137" i="26" s="1"/>
  <c r="A137" i="26" s="1"/>
  <c r="H162" i="26"/>
  <c r="H163" i="26" s="1"/>
  <c r="H164" i="26" s="1"/>
  <c r="H165" i="26" s="1"/>
  <c r="A165" i="26" s="1"/>
  <c r="H26" i="26"/>
  <c r="H27" i="26" s="1"/>
  <c r="H28" i="26" s="1"/>
  <c r="H29" i="26" s="1"/>
  <c r="A29" i="26" s="1"/>
  <c r="H110" i="26"/>
  <c r="H111" i="26" s="1"/>
  <c r="H112" i="26" s="1"/>
  <c r="H113" i="26" s="1"/>
  <c r="A113" i="26" s="1"/>
  <c r="H34" i="26"/>
  <c r="H35" i="26" s="1"/>
  <c r="H36" i="26" s="1"/>
  <c r="H37" i="26" s="1"/>
  <c r="A37" i="26" s="1"/>
  <c r="H62" i="26"/>
  <c r="H63" i="26" s="1"/>
  <c r="H64" i="26" s="1"/>
  <c r="H65" i="26" s="1"/>
  <c r="A65" i="26" s="1"/>
  <c r="H114" i="26"/>
  <c r="H115" i="26" s="1"/>
  <c r="H116" i="26" s="1"/>
  <c r="H117" i="26" s="1"/>
  <c r="A117" i="26" s="1"/>
  <c r="H146" i="26"/>
  <c r="H147" i="26" s="1"/>
  <c r="H148" i="26" s="1"/>
  <c r="H149" i="26" s="1"/>
  <c r="A149" i="26" s="1"/>
  <c r="H42" i="26"/>
  <c r="H43" i="26" s="1"/>
  <c r="H44" i="26" s="1"/>
  <c r="H45" i="26" s="1"/>
  <c r="A45" i="26" s="1"/>
  <c r="H94" i="26"/>
  <c r="H95" i="26" s="1"/>
  <c r="H96" i="26" s="1"/>
  <c r="H97" i="26" s="1"/>
  <c r="A97" i="26" s="1"/>
  <c r="H126" i="26"/>
  <c r="H127" i="26" s="1"/>
  <c r="H128" i="26" s="1"/>
  <c r="H129" i="26" s="1"/>
  <c r="A129" i="26" s="1"/>
  <c r="H18" i="26"/>
  <c r="H19" i="26" s="1"/>
  <c r="H20" i="26" s="1"/>
  <c r="H21" i="26" s="1"/>
  <c r="A21" i="26" s="1"/>
  <c r="H130" i="26"/>
  <c r="H131" i="26" s="1"/>
  <c r="H132" i="26" s="1"/>
  <c r="H133" i="26" s="1"/>
  <c r="A133" i="26" s="1"/>
  <c r="H158" i="26"/>
  <c r="H159" i="26" s="1"/>
  <c r="H142" i="26"/>
  <c r="H143" i="26" s="1"/>
  <c r="H144" i="26" s="1"/>
  <c r="H145" i="26" s="1"/>
  <c r="A145" i="26" s="1"/>
  <c r="H10" i="26"/>
  <c r="H11" i="26" s="1"/>
  <c r="H12" i="26" s="1"/>
  <c r="H13" i="26" s="1"/>
  <c r="A13" i="26" s="1"/>
  <c r="H98" i="26"/>
  <c r="H99" i="26" s="1"/>
  <c r="H100" i="26" s="1"/>
  <c r="H101" i="26" s="1"/>
  <c r="A101" i="26" s="1"/>
  <c r="H74" i="26"/>
  <c r="H75" i="26" s="1"/>
  <c r="H76" i="26" s="1"/>
  <c r="H77" i="26" s="1"/>
  <c r="A77" i="26" s="1"/>
  <c r="H138" i="26"/>
  <c r="H139" i="26" s="1"/>
  <c r="H140" i="26" s="1"/>
  <c r="H141" i="26" s="1"/>
  <c r="A141" i="26" s="1"/>
  <c r="H6" i="26"/>
  <c r="H7" i="26" s="1"/>
  <c r="H8" i="26" s="1"/>
  <c r="H9" i="26" s="1"/>
  <c r="A9" i="26" s="1"/>
  <c r="H58" i="26"/>
  <c r="H59" i="26" s="1"/>
  <c r="H60" i="26" s="1"/>
  <c r="H61" i="26" s="1"/>
  <c r="A61" i="26" s="1"/>
  <c r="H86" i="26"/>
  <c r="H87" i="26" s="1"/>
  <c r="H88" i="26" s="1"/>
  <c r="H89" i="26" s="1"/>
  <c r="A89" i="26" s="1"/>
  <c r="H122" i="26"/>
  <c r="H123" i="26" s="1"/>
  <c r="H124" i="26" s="1"/>
  <c r="H125" i="26" s="1"/>
  <c r="A125" i="26" s="1"/>
  <c r="H46" i="26"/>
  <c r="H47" i="26" s="1"/>
  <c r="H48" i="26" s="1"/>
  <c r="H49" i="26" s="1"/>
  <c r="A49" i="26" s="1"/>
  <c r="H50" i="26"/>
  <c r="H51" i="26" s="1"/>
  <c r="H52" i="26" s="1"/>
  <c r="H53" i="26" s="1"/>
  <c r="A53" i="26" s="1"/>
  <c r="H78" i="26"/>
  <c r="H79" i="26" s="1"/>
  <c r="H80" i="26" s="1"/>
  <c r="H81" i="26" s="1"/>
  <c r="A81" i="26" s="1"/>
  <c r="H102" i="26"/>
  <c r="H103" i="26" s="1"/>
  <c r="H104" i="26" s="1"/>
  <c r="H105" i="26" s="1"/>
  <c r="A105" i="26" s="1"/>
  <c r="H106" i="26"/>
  <c r="H107" i="26" s="1"/>
  <c r="H108" i="26" s="1"/>
  <c r="H109" i="26" s="1"/>
  <c r="A109" i="26" s="1"/>
  <c r="H54" i="26"/>
  <c r="H55" i="26" s="1"/>
  <c r="H56" i="26" s="1"/>
  <c r="H57" i="26" s="1"/>
  <c r="A57" i="26" s="1"/>
  <c r="H166" i="26"/>
  <c r="A166" i="26" s="1"/>
  <c r="H2" i="26"/>
  <c r="H3" i="26" s="1"/>
  <c r="G2" i="25"/>
  <c r="A2" i="25" s="1"/>
  <c r="G50" i="25"/>
  <c r="G51" i="25" s="1"/>
  <c r="G52" i="25" s="1"/>
  <c r="A52" i="25" s="1"/>
  <c r="G98" i="25"/>
  <c r="G99" i="25" s="1"/>
  <c r="A99" i="25" s="1"/>
  <c r="G26" i="25"/>
  <c r="G27" i="25" s="1"/>
  <c r="A27" i="25" s="1"/>
  <c r="G106" i="25"/>
  <c r="G107" i="25" s="1"/>
  <c r="G108" i="25" s="1"/>
  <c r="A108" i="25" s="1"/>
  <c r="G90" i="25"/>
  <c r="G91" i="25" s="1"/>
  <c r="G92" i="25" s="1"/>
  <c r="G93" i="25" s="1"/>
  <c r="A93" i="25" s="1"/>
  <c r="G82" i="25"/>
  <c r="G83" i="25" s="1"/>
  <c r="A83" i="25" s="1"/>
  <c r="G14" i="25"/>
  <c r="G15" i="25" s="1"/>
  <c r="A15" i="25" s="1"/>
  <c r="G74" i="25"/>
  <c r="G75" i="25" s="1"/>
  <c r="G76" i="25" s="1"/>
  <c r="A76" i="25" s="1"/>
  <c r="G38" i="25"/>
  <c r="G39" i="25" s="1"/>
  <c r="G40" i="25" s="1"/>
  <c r="A40" i="25" s="1"/>
  <c r="G58" i="25"/>
  <c r="G59" i="25" s="1"/>
  <c r="A59" i="25" s="1"/>
  <c r="B3" i="13"/>
  <c r="B4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3" i="12"/>
  <c r="D2" i="12"/>
  <c r="B2" i="13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2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2" i="14"/>
  <c r="A155" i="26" l="1"/>
  <c r="A156" i="26"/>
  <c r="A90" i="26"/>
  <c r="A92" i="26"/>
  <c r="A27" i="26"/>
  <c r="H15" i="26"/>
  <c r="H16" i="26" s="1"/>
  <c r="H17" i="26" s="1"/>
  <c r="A17" i="26" s="1"/>
  <c r="A136" i="26"/>
  <c r="A134" i="26"/>
  <c r="A36" i="26"/>
  <c r="A82" i="26"/>
  <c r="B28" i="7"/>
  <c r="G67" i="25"/>
  <c r="G68" i="25" s="1"/>
  <c r="G69" i="25" s="1"/>
  <c r="G70" i="25" s="1"/>
  <c r="A70" i="25" s="1"/>
  <c r="A38" i="25"/>
  <c r="A115" i="26"/>
  <c r="A19" i="26"/>
  <c r="A119" i="26"/>
  <c r="A151" i="26"/>
  <c r="A46" i="26"/>
  <c r="A31" i="26"/>
  <c r="A24" i="26"/>
  <c r="A143" i="26"/>
  <c r="C111" i="15"/>
  <c r="C99" i="15"/>
  <c r="C87" i="15"/>
  <c r="C71" i="15"/>
  <c r="C63" i="15"/>
  <c r="C51" i="15"/>
  <c r="C39" i="15"/>
  <c r="C27" i="15"/>
  <c r="C15" i="15"/>
  <c r="C3" i="15"/>
  <c r="A162" i="26"/>
  <c r="C2" i="15"/>
  <c r="C110" i="15"/>
  <c r="C106" i="15"/>
  <c r="C102" i="15"/>
  <c r="C98" i="15"/>
  <c r="C94" i="15"/>
  <c r="C90" i="15"/>
  <c r="C86" i="15"/>
  <c r="C82" i="15"/>
  <c r="C78" i="15"/>
  <c r="C74" i="15"/>
  <c r="C70" i="15"/>
  <c r="C66" i="15"/>
  <c r="C62" i="15"/>
  <c r="C58" i="15"/>
  <c r="C54" i="15"/>
  <c r="C50" i="15"/>
  <c r="C46" i="15"/>
  <c r="C42" i="15"/>
  <c r="C38" i="15"/>
  <c r="C34" i="15"/>
  <c r="C30" i="15"/>
  <c r="C26" i="15"/>
  <c r="C22" i="15"/>
  <c r="C18" i="15"/>
  <c r="C14" i="15"/>
  <c r="C10" i="15"/>
  <c r="C6" i="15"/>
  <c r="A164" i="26"/>
  <c r="A52" i="26"/>
  <c r="A128" i="26"/>
  <c r="A126" i="26"/>
  <c r="C103" i="15"/>
  <c r="C91" i="15"/>
  <c r="C79" i="15"/>
  <c r="C59" i="15"/>
  <c r="C47" i="15"/>
  <c r="C35" i="15"/>
  <c r="C23" i="15"/>
  <c r="C11" i="15"/>
  <c r="C113" i="15"/>
  <c r="C109" i="15"/>
  <c r="C105" i="15"/>
  <c r="C101" i="15"/>
  <c r="C97" i="15"/>
  <c r="C93" i="15"/>
  <c r="C89" i="15"/>
  <c r="C85" i="15"/>
  <c r="C81" i="15"/>
  <c r="C77" i="15"/>
  <c r="C73" i="15"/>
  <c r="C69" i="15"/>
  <c r="C65" i="15"/>
  <c r="C61" i="15"/>
  <c r="C57" i="15"/>
  <c r="C53" i="15"/>
  <c r="C49" i="15"/>
  <c r="C45" i="15"/>
  <c r="C41" i="15"/>
  <c r="C37" i="15"/>
  <c r="C33" i="15"/>
  <c r="C29" i="15"/>
  <c r="C25" i="15"/>
  <c r="C21" i="15"/>
  <c r="C17" i="15"/>
  <c r="C13" i="15"/>
  <c r="C9" i="15"/>
  <c r="C5" i="15"/>
  <c r="A75" i="25"/>
  <c r="A163" i="26"/>
  <c r="A150" i="26"/>
  <c r="C107" i="15"/>
  <c r="C95" i="15"/>
  <c r="C83" i="15"/>
  <c r="C75" i="15"/>
  <c r="C67" i="15"/>
  <c r="C55" i="15"/>
  <c r="C43" i="15"/>
  <c r="C31" i="15"/>
  <c r="C19" i="15"/>
  <c r="C7" i="15"/>
  <c r="C112" i="15"/>
  <c r="C108" i="15"/>
  <c r="C104" i="15"/>
  <c r="C100" i="15"/>
  <c r="C96" i="15"/>
  <c r="C92" i="15"/>
  <c r="C88" i="15"/>
  <c r="C84" i="15"/>
  <c r="C80" i="15"/>
  <c r="C76" i="15"/>
  <c r="C72" i="15"/>
  <c r="C68" i="15"/>
  <c r="C64" i="15"/>
  <c r="C60" i="15"/>
  <c r="C56" i="15"/>
  <c r="C52" i="15"/>
  <c r="C48" i="15"/>
  <c r="C44" i="15"/>
  <c r="C40" i="15"/>
  <c r="C36" i="15"/>
  <c r="C32" i="15"/>
  <c r="C28" i="15"/>
  <c r="C24" i="15"/>
  <c r="C20" i="15"/>
  <c r="C16" i="15"/>
  <c r="C12" i="15"/>
  <c r="C8" i="15"/>
  <c r="C4" i="15"/>
  <c r="A152" i="26"/>
  <c r="A35" i="26"/>
  <c r="A116" i="26"/>
  <c r="A127" i="26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72" i="12"/>
  <c r="C68" i="12"/>
  <c r="C64" i="12"/>
  <c r="C60" i="12"/>
  <c r="C56" i="12"/>
  <c r="C52" i="12"/>
  <c r="C48" i="12"/>
  <c r="C44" i="12"/>
  <c r="C40" i="12"/>
  <c r="C36" i="12"/>
  <c r="C32" i="12"/>
  <c r="C28" i="12"/>
  <c r="C24" i="12"/>
  <c r="C20" i="12"/>
  <c r="C16" i="12"/>
  <c r="C12" i="12"/>
  <c r="C8" i="12"/>
  <c r="C4" i="12"/>
  <c r="C2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07" i="12"/>
  <c r="C103" i="12"/>
  <c r="C99" i="12"/>
  <c r="C95" i="12"/>
  <c r="C91" i="12"/>
  <c r="C87" i="12"/>
  <c r="C83" i="12"/>
  <c r="C79" i="12"/>
  <c r="C75" i="12"/>
  <c r="C71" i="12"/>
  <c r="C67" i="12"/>
  <c r="C63" i="12"/>
  <c r="C59" i="12"/>
  <c r="C55" i="12"/>
  <c r="C51" i="12"/>
  <c r="C47" i="12"/>
  <c r="C43" i="12"/>
  <c r="C39" i="12"/>
  <c r="C35" i="12"/>
  <c r="C31" i="12"/>
  <c r="C27" i="12"/>
  <c r="C23" i="12"/>
  <c r="C19" i="12"/>
  <c r="C15" i="12"/>
  <c r="C11" i="12"/>
  <c r="C7" i="12"/>
  <c r="C3" i="12"/>
  <c r="C166" i="12"/>
  <c r="C162" i="12"/>
  <c r="C158" i="12"/>
  <c r="C154" i="12"/>
  <c r="C150" i="12"/>
  <c r="C146" i="12"/>
  <c r="C142" i="12"/>
  <c r="C138" i="12"/>
  <c r="C134" i="12"/>
  <c r="C130" i="12"/>
  <c r="C126" i="12"/>
  <c r="C122" i="12"/>
  <c r="C118" i="12"/>
  <c r="C114" i="12"/>
  <c r="C110" i="12"/>
  <c r="C106" i="12"/>
  <c r="C102" i="12"/>
  <c r="C98" i="12"/>
  <c r="C94" i="12"/>
  <c r="C90" i="12"/>
  <c r="C86" i="12"/>
  <c r="C82" i="12"/>
  <c r="C78" i="12"/>
  <c r="C74" i="12"/>
  <c r="C70" i="12"/>
  <c r="C66" i="12"/>
  <c r="C62" i="12"/>
  <c r="C58" i="12"/>
  <c r="C54" i="12"/>
  <c r="C50" i="12"/>
  <c r="C46" i="12"/>
  <c r="C42" i="12"/>
  <c r="C38" i="12"/>
  <c r="C34" i="12"/>
  <c r="C30" i="12"/>
  <c r="C26" i="12"/>
  <c r="C22" i="12"/>
  <c r="C18" i="12"/>
  <c r="C14" i="12"/>
  <c r="C10" i="12"/>
  <c r="C6" i="12"/>
  <c r="C169" i="12"/>
  <c r="C165" i="12"/>
  <c r="C161" i="12"/>
  <c r="C157" i="12"/>
  <c r="C153" i="12"/>
  <c r="C149" i="12"/>
  <c r="C145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9" i="12"/>
  <c r="C45" i="12"/>
  <c r="C41" i="12"/>
  <c r="C37" i="12"/>
  <c r="C33" i="12"/>
  <c r="C29" i="12"/>
  <c r="C25" i="12"/>
  <c r="C21" i="12"/>
  <c r="C17" i="12"/>
  <c r="C13" i="12"/>
  <c r="C9" i="12"/>
  <c r="C5" i="12"/>
  <c r="A26" i="25"/>
  <c r="A79" i="26"/>
  <c r="A32" i="26"/>
  <c r="A63" i="26"/>
  <c r="A135" i="26"/>
  <c r="A40" i="26"/>
  <c r="A138" i="26"/>
  <c r="A10" i="26"/>
  <c r="A107" i="25"/>
  <c r="A107" i="26"/>
  <c r="A23" i="26"/>
  <c r="A147" i="26"/>
  <c r="A76" i="26"/>
  <c r="A103" i="26"/>
  <c r="A91" i="26"/>
  <c r="A56" i="26"/>
  <c r="A47" i="26"/>
  <c r="A102" i="26"/>
  <c r="A62" i="26"/>
  <c r="A148" i="26"/>
  <c r="A64" i="26"/>
  <c r="A98" i="26"/>
  <c r="A158" i="26"/>
  <c r="A42" i="26"/>
  <c r="A100" i="26"/>
  <c r="A3" i="26"/>
  <c r="H4" i="26"/>
  <c r="A159" i="26"/>
  <c r="H160" i="26"/>
  <c r="A74" i="26"/>
  <c r="A86" i="26"/>
  <c r="A92" i="25"/>
  <c r="A84" i="26"/>
  <c r="A39" i="25"/>
  <c r="A70" i="26"/>
  <c r="A90" i="25"/>
  <c r="A122" i="26"/>
  <c r="A59" i="26"/>
  <c r="A91" i="25"/>
  <c r="A131" i="26"/>
  <c r="A66" i="26"/>
  <c r="A58" i="25"/>
  <c r="A98" i="25"/>
  <c r="A48" i="26"/>
  <c r="A142" i="26"/>
  <c r="A50" i="26"/>
  <c r="H167" i="26"/>
  <c r="A44" i="26"/>
  <c r="A28" i="26"/>
  <c r="A124" i="26"/>
  <c r="A60" i="26"/>
  <c r="A8" i="26"/>
  <c r="A74" i="25"/>
  <c r="A108" i="26"/>
  <c r="A38" i="26"/>
  <c r="A11" i="26"/>
  <c r="A50" i="25"/>
  <c r="A123" i="26"/>
  <c r="A20" i="26"/>
  <c r="A51" i="26"/>
  <c r="A99" i="26"/>
  <c r="A146" i="26"/>
  <c r="A34" i="26"/>
  <c r="A72" i="26"/>
  <c r="A14" i="25"/>
  <c r="A140" i="26"/>
  <c r="A80" i="26"/>
  <c r="A12" i="26"/>
  <c r="A51" i="25"/>
  <c r="A68" i="26"/>
  <c r="A83" i="26"/>
  <c r="A96" i="26"/>
  <c r="A111" i="26"/>
  <c r="A94" i="26"/>
  <c r="A144" i="26"/>
  <c r="A110" i="26"/>
  <c r="A118" i="26"/>
  <c r="A106" i="26"/>
  <c r="A58" i="26"/>
  <c r="A112" i="26"/>
  <c r="A43" i="26"/>
  <c r="A95" i="26"/>
  <c r="A132" i="26"/>
  <c r="A71" i="26"/>
  <c r="A120" i="26"/>
  <c r="A7" i="26"/>
  <c r="A6" i="26"/>
  <c r="A55" i="26"/>
  <c r="A22" i="26"/>
  <c r="A87" i="26"/>
  <c r="A75" i="26"/>
  <c r="A2" i="26"/>
  <c r="A104" i="26"/>
  <c r="A39" i="26"/>
  <c r="A88" i="26"/>
  <c r="A54" i="26"/>
  <c r="A15" i="26"/>
  <c r="A106" i="25"/>
  <c r="A78" i="26"/>
  <c r="A139" i="26"/>
  <c r="A130" i="26"/>
  <c r="A18" i="26"/>
  <c r="A67" i="26"/>
  <c r="A114" i="26"/>
  <c r="A82" i="25"/>
  <c r="A26" i="26"/>
  <c r="A154" i="26"/>
  <c r="A30" i="26"/>
  <c r="G100" i="25"/>
  <c r="A100" i="25" s="1"/>
  <c r="G3" i="25"/>
  <c r="G28" i="25"/>
  <c r="A28" i="25" s="1"/>
  <c r="G16" i="25"/>
  <c r="G77" i="25"/>
  <c r="A77" i="25" s="1"/>
  <c r="G109" i="25"/>
  <c r="A109" i="25" s="1"/>
  <c r="G41" i="25"/>
  <c r="A41" i="25" s="1"/>
  <c r="G94" i="25"/>
  <c r="A94" i="25" s="1"/>
  <c r="G53" i="25"/>
  <c r="G60" i="25"/>
  <c r="A60" i="25" s="1"/>
  <c r="G84" i="25"/>
  <c r="A84" i="25" s="1"/>
  <c r="I2" i="15"/>
  <c r="B2" i="15" s="1"/>
  <c r="I62" i="15"/>
  <c r="B62" i="15" s="1"/>
  <c r="I22" i="15"/>
  <c r="B22" i="15" s="1"/>
  <c r="I4" i="15"/>
  <c r="B4" i="15" s="1"/>
  <c r="I64" i="15"/>
  <c r="B64" i="15" s="1"/>
  <c r="I24" i="15"/>
  <c r="B24" i="15" s="1"/>
  <c r="I26" i="15"/>
  <c r="B26" i="15" s="1"/>
  <c r="I34" i="15"/>
  <c r="B34" i="15" s="1"/>
  <c r="I42" i="15"/>
  <c r="B42" i="15" s="1"/>
  <c r="I28" i="15"/>
  <c r="B28" i="15" s="1"/>
  <c r="I36" i="15"/>
  <c r="B36" i="15" s="1"/>
  <c r="I44" i="15"/>
  <c r="B44" i="15" s="1"/>
  <c r="I50" i="15"/>
  <c r="B50" i="15" s="1"/>
  <c r="I3" i="15"/>
  <c r="B3" i="15" s="1"/>
  <c r="I52" i="15"/>
  <c r="B52" i="15" s="1"/>
  <c r="I5" i="15"/>
  <c r="B5" i="15" s="1"/>
  <c r="I63" i="15"/>
  <c r="B63" i="15" s="1"/>
  <c r="I23" i="15"/>
  <c r="B23" i="15" s="1"/>
  <c r="I65" i="15"/>
  <c r="B65" i="15" s="1"/>
  <c r="I25" i="15"/>
  <c r="B25" i="15" s="1"/>
  <c r="I27" i="15"/>
  <c r="B27" i="15" s="1"/>
  <c r="I35" i="15"/>
  <c r="B35" i="15" s="1"/>
  <c r="I29" i="15"/>
  <c r="B29" i="15" s="1"/>
  <c r="I37" i="15"/>
  <c r="B37" i="15" s="1"/>
  <c r="I43" i="15"/>
  <c r="B43" i="15" s="1"/>
  <c r="I51" i="15"/>
  <c r="B51" i="15" s="1"/>
  <c r="I45" i="15"/>
  <c r="B45" i="15" s="1"/>
  <c r="I53" i="15"/>
  <c r="B53" i="15" s="1"/>
  <c r="I6" i="15"/>
  <c r="B6" i="15" s="1"/>
  <c r="I66" i="15"/>
  <c r="B66" i="15" s="1"/>
  <c r="I70" i="15"/>
  <c r="B70" i="15" s="1"/>
  <c r="I8" i="15"/>
  <c r="B8" i="15" s="1"/>
  <c r="I68" i="15"/>
  <c r="B68" i="15" s="1"/>
  <c r="I72" i="15"/>
  <c r="B72" i="15" s="1"/>
  <c r="I30" i="15"/>
  <c r="B30" i="15" s="1"/>
  <c r="I38" i="15"/>
  <c r="B38" i="15" s="1"/>
  <c r="I46" i="15"/>
  <c r="B46" i="15" s="1"/>
  <c r="I32" i="15"/>
  <c r="B32" i="15" s="1"/>
  <c r="I40" i="15"/>
  <c r="B40" i="15" s="1"/>
  <c r="I48" i="15"/>
  <c r="B48" i="15" s="1"/>
  <c r="I54" i="15"/>
  <c r="B54" i="15" s="1"/>
  <c r="I7" i="15"/>
  <c r="B7" i="15" s="1"/>
  <c r="I56" i="15"/>
  <c r="B56" i="15" s="1"/>
  <c r="I9" i="15"/>
  <c r="B9" i="15" s="1"/>
  <c r="I67" i="15"/>
  <c r="B67" i="15" s="1"/>
  <c r="I71" i="15"/>
  <c r="B71" i="15" s="1"/>
  <c r="I69" i="15"/>
  <c r="B69" i="15" s="1"/>
  <c r="I73" i="15"/>
  <c r="B73" i="15" s="1"/>
  <c r="I31" i="15"/>
  <c r="B31" i="15" s="1"/>
  <c r="I39" i="15"/>
  <c r="B39" i="15" s="1"/>
  <c r="I33" i="15"/>
  <c r="B33" i="15" s="1"/>
  <c r="I41" i="15"/>
  <c r="B41" i="15" s="1"/>
  <c r="I47" i="15"/>
  <c r="B47" i="15" s="1"/>
  <c r="I55" i="15"/>
  <c r="B55" i="15" s="1"/>
  <c r="I49" i="15"/>
  <c r="B49" i="15" s="1"/>
  <c r="I57" i="15"/>
  <c r="B57" i="15" s="1"/>
  <c r="I10" i="15"/>
  <c r="B10" i="15" s="1"/>
  <c r="I14" i="15"/>
  <c r="B14" i="15" s="1"/>
  <c r="I74" i="15"/>
  <c r="B74" i="15" s="1"/>
  <c r="I12" i="15"/>
  <c r="B12" i="15" s="1"/>
  <c r="I16" i="15"/>
  <c r="B16" i="15" s="1"/>
  <c r="I76" i="15"/>
  <c r="B76" i="15" s="1"/>
  <c r="I82" i="15"/>
  <c r="B82" i="15" s="1"/>
  <c r="I90" i="15"/>
  <c r="B90" i="15" s="1"/>
  <c r="I98" i="15"/>
  <c r="B98" i="15" s="1"/>
  <c r="I84" i="15"/>
  <c r="B84" i="15" s="1"/>
  <c r="I92" i="15"/>
  <c r="B92" i="15" s="1"/>
  <c r="I100" i="15"/>
  <c r="B100" i="15" s="1"/>
  <c r="I106" i="15"/>
  <c r="B106" i="15" s="1"/>
  <c r="I11" i="15"/>
  <c r="B11" i="15" s="1"/>
  <c r="I108" i="15"/>
  <c r="B108" i="15" s="1"/>
  <c r="I13" i="15"/>
  <c r="B13" i="15" s="1"/>
  <c r="I15" i="15"/>
  <c r="B15" i="15" s="1"/>
  <c r="I75" i="15"/>
  <c r="B75" i="15" s="1"/>
  <c r="I17" i="15"/>
  <c r="B17" i="15" s="1"/>
  <c r="I77" i="15"/>
  <c r="B77" i="15" s="1"/>
  <c r="I83" i="15"/>
  <c r="B83" i="15" s="1"/>
  <c r="I91" i="15"/>
  <c r="B91" i="15" s="1"/>
  <c r="I85" i="15"/>
  <c r="B85" i="15" s="1"/>
  <c r="I93" i="15"/>
  <c r="B93" i="15" s="1"/>
  <c r="I99" i="15"/>
  <c r="B99" i="15" s="1"/>
  <c r="I107" i="15"/>
  <c r="B107" i="15" s="1"/>
  <c r="I101" i="15"/>
  <c r="B101" i="15" s="1"/>
  <c r="I109" i="15"/>
  <c r="B109" i="15" s="1"/>
  <c r="I58" i="15"/>
  <c r="B58" i="15" s="1"/>
  <c r="I18" i="15"/>
  <c r="B18" i="15" s="1"/>
  <c r="I78" i="15"/>
  <c r="B78" i="15" s="1"/>
  <c r="I60" i="15"/>
  <c r="B60" i="15" s="1"/>
  <c r="I20" i="15"/>
  <c r="B20" i="15" s="1"/>
  <c r="I80" i="15"/>
  <c r="B80" i="15" s="1"/>
  <c r="I86" i="15"/>
  <c r="B86" i="15" s="1"/>
  <c r="I94" i="15"/>
  <c r="B94" i="15" s="1"/>
  <c r="I102" i="15"/>
  <c r="B102" i="15" s="1"/>
  <c r="I88" i="15"/>
  <c r="B88" i="15" s="1"/>
  <c r="I96" i="15"/>
  <c r="B96" i="15" s="1"/>
  <c r="I104" i="15"/>
  <c r="B104" i="15" s="1"/>
  <c r="I110" i="15"/>
  <c r="B110" i="15" s="1"/>
  <c r="I59" i="15"/>
  <c r="B59" i="15" s="1"/>
  <c r="I112" i="15"/>
  <c r="B112" i="15" s="1"/>
  <c r="I61" i="15"/>
  <c r="B61" i="15" s="1"/>
  <c r="I19" i="15"/>
  <c r="B19" i="15" s="1"/>
  <c r="I79" i="15"/>
  <c r="B79" i="15" s="1"/>
  <c r="I21" i="15"/>
  <c r="B21" i="15" s="1"/>
  <c r="I81" i="15"/>
  <c r="B81" i="15" s="1"/>
  <c r="I87" i="15"/>
  <c r="B87" i="15" s="1"/>
  <c r="I95" i="15"/>
  <c r="B95" i="15" s="1"/>
  <c r="I89" i="15"/>
  <c r="B89" i="15" s="1"/>
  <c r="I97" i="15"/>
  <c r="B97" i="15" s="1"/>
  <c r="I103" i="15"/>
  <c r="B103" i="15" s="1"/>
  <c r="I111" i="15"/>
  <c r="B111" i="15" s="1"/>
  <c r="I105" i="15"/>
  <c r="B105" i="15" s="1"/>
  <c r="I113" i="15"/>
  <c r="B113" i="15" s="1"/>
  <c r="G113" i="14"/>
  <c r="A113" i="14" s="1"/>
  <c r="G109" i="14"/>
  <c r="G105" i="14"/>
  <c r="G101" i="14"/>
  <c r="G97" i="14"/>
  <c r="G93" i="14"/>
  <c r="G89" i="14"/>
  <c r="G85" i="14"/>
  <c r="G81" i="14"/>
  <c r="G77" i="14"/>
  <c r="G73" i="14"/>
  <c r="G69" i="14"/>
  <c r="G65" i="14"/>
  <c r="G61" i="14"/>
  <c r="G57" i="14"/>
  <c r="G53" i="14"/>
  <c r="G49" i="14"/>
  <c r="G45" i="14"/>
  <c r="G41" i="14"/>
  <c r="G37" i="14"/>
  <c r="G33" i="14"/>
  <c r="G29" i="14"/>
  <c r="G25" i="14"/>
  <c r="G21" i="14"/>
  <c r="G17" i="14"/>
  <c r="G13" i="14"/>
  <c r="G9" i="14"/>
  <c r="G5" i="14"/>
  <c r="G112" i="14"/>
  <c r="G108" i="14"/>
  <c r="G104" i="14"/>
  <c r="G100" i="14"/>
  <c r="G96" i="14"/>
  <c r="A81" i="14" s="1"/>
  <c r="G92" i="14"/>
  <c r="G88" i="14"/>
  <c r="G84" i="14"/>
  <c r="G80" i="14"/>
  <c r="G76" i="14"/>
  <c r="G72" i="14"/>
  <c r="G68" i="14"/>
  <c r="G64" i="14"/>
  <c r="G60" i="14"/>
  <c r="G56" i="14"/>
  <c r="G52" i="14"/>
  <c r="G48" i="14"/>
  <c r="G44" i="14"/>
  <c r="G40" i="14"/>
  <c r="G36" i="14"/>
  <c r="G32" i="14"/>
  <c r="G28" i="14"/>
  <c r="G24" i="14"/>
  <c r="G20" i="14"/>
  <c r="G16" i="14"/>
  <c r="G12" i="14"/>
  <c r="G8" i="14"/>
  <c r="G4" i="14"/>
  <c r="G111" i="14"/>
  <c r="G107" i="14"/>
  <c r="G103" i="14"/>
  <c r="G99" i="14"/>
  <c r="G95" i="14"/>
  <c r="G91" i="14"/>
  <c r="G87" i="14"/>
  <c r="G83" i="14"/>
  <c r="G79" i="14"/>
  <c r="A49" i="14" s="1"/>
  <c r="G75" i="14"/>
  <c r="G71" i="14"/>
  <c r="G67" i="14"/>
  <c r="G63" i="14"/>
  <c r="G59" i="14"/>
  <c r="G55" i="14"/>
  <c r="G51" i="14"/>
  <c r="G47" i="14"/>
  <c r="G43" i="14"/>
  <c r="G39" i="14"/>
  <c r="G35" i="14"/>
  <c r="G31" i="14"/>
  <c r="G27" i="14"/>
  <c r="G23" i="14"/>
  <c r="G19" i="14"/>
  <c r="G15" i="14"/>
  <c r="G11" i="14"/>
  <c r="G7" i="14"/>
  <c r="G3" i="14"/>
  <c r="G110" i="14"/>
  <c r="G106" i="14"/>
  <c r="G102" i="14"/>
  <c r="G98" i="14"/>
  <c r="G94" i="14"/>
  <c r="G90" i="14"/>
  <c r="G86" i="14"/>
  <c r="G82" i="14"/>
  <c r="G78" i="14"/>
  <c r="G74" i="14"/>
  <c r="G70" i="14"/>
  <c r="G66" i="14"/>
  <c r="G62" i="14"/>
  <c r="A17" i="14" s="1"/>
  <c r="G58" i="14"/>
  <c r="G54" i="14"/>
  <c r="G50" i="14"/>
  <c r="G46" i="14"/>
  <c r="G42" i="14"/>
  <c r="G38" i="14"/>
  <c r="G34" i="14"/>
  <c r="G30" i="14"/>
  <c r="G26" i="14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4" i="16"/>
  <c r="C8" i="2"/>
  <c r="G22" i="14"/>
  <c r="G18" i="14"/>
  <c r="G14" i="14"/>
  <c r="G10" i="14"/>
  <c r="G6" i="14"/>
  <c r="G2" i="14"/>
  <c r="A2" i="14" s="1"/>
  <c r="I34" i="17"/>
  <c r="I35" i="17"/>
  <c r="I36" i="17"/>
  <c r="H37" i="17"/>
  <c r="H35" i="17"/>
  <c r="I37" i="17"/>
  <c r="H34" i="17"/>
  <c r="H36" i="17"/>
  <c r="A16" i="26" l="1"/>
  <c r="A33" i="14"/>
  <c r="A65" i="14"/>
  <c r="A97" i="14"/>
  <c r="A3" i="14"/>
  <c r="A23" i="14"/>
  <c r="G71" i="25"/>
  <c r="A71" i="25" s="1"/>
  <c r="A69" i="25"/>
  <c r="A67" i="25"/>
  <c r="A9" i="14"/>
  <c r="A25" i="14"/>
  <c r="AX5" i="50"/>
  <c r="AX3" i="50"/>
  <c r="AL9" i="50"/>
  <c r="AL7" i="50"/>
  <c r="AL5" i="50"/>
  <c r="AL3" i="50"/>
  <c r="Z13" i="50"/>
  <c r="Z11" i="50"/>
  <c r="Z9" i="50"/>
  <c r="Z7" i="50"/>
  <c r="Z5" i="50"/>
  <c r="Z3" i="50"/>
  <c r="N25" i="50"/>
  <c r="N23" i="50"/>
  <c r="N21" i="50"/>
  <c r="N19" i="50"/>
  <c r="N17" i="50"/>
  <c r="N15" i="50"/>
  <c r="N13" i="50"/>
  <c r="N11" i="50"/>
  <c r="N9" i="50"/>
  <c r="N7" i="50"/>
  <c r="N5" i="50"/>
  <c r="N3" i="50"/>
  <c r="Y5" i="50"/>
  <c r="Y3" i="50"/>
  <c r="M25" i="50"/>
  <c r="M21" i="50"/>
  <c r="M13" i="50"/>
  <c r="M3" i="50"/>
  <c r="AW5" i="50"/>
  <c r="AW3" i="50"/>
  <c r="AK9" i="50"/>
  <c r="AK7" i="50"/>
  <c r="AK5" i="50"/>
  <c r="AK3" i="50"/>
  <c r="Y13" i="50"/>
  <c r="Y11" i="50"/>
  <c r="Y9" i="50"/>
  <c r="Y7" i="50"/>
  <c r="AX4" i="50"/>
  <c r="AX2" i="50"/>
  <c r="AL8" i="50"/>
  <c r="AL6" i="50"/>
  <c r="AL4" i="50"/>
  <c r="AL2" i="50"/>
  <c r="Z12" i="50"/>
  <c r="Z10" i="50"/>
  <c r="Z8" i="50"/>
  <c r="Z6" i="50"/>
  <c r="Z4" i="50"/>
  <c r="Z2" i="50"/>
  <c r="N24" i="50"/>
  <c r="N22" i="50"/>
  <c r="N20" i="50"/>
  <c r="N18" i="50"/>
  <c r="N16" i="50"/>
  <c r="N14" i="50"/>
  <c r="N12" i="50"/>
  <c r="N10" i="50"/>
  <c r="N8" i="50"/>
  <c r="N6" i="50"/>
  <c r="N4" i="50"/>
  <c r="N2" i="50"/>
  <c r="AW4" i="50"/>
  <c r="AW2" i="50"/>
  <c r="AK8" i="50"/>
  <c r="AK6" i="50"/>
  <c r="AK4" i="50"/>
  <c r="AK2" i="50"/>
  <c r="Y12" i="50"/>
  <c r="Y10" i="50"/>
  <c r="Y8" i="50"/>
  <c r="Y6" i="50"/>
  <c r="Y4" i="50"/>
  <c r="Y2" i="50"/>
  <c r="M24" i="50"/>
  <c r="M22" i="50"/>
  <c r="M20" i="50"/>
  <c r="M18" i="50"/>
  <c r="M16" i="50"/>
  <c r="M14" i="50"/>
  <c r="M12" i="50"/>
  <c r="M10" i="50"/>
  <c r="M8" i="50"/>
  <c r="M6" i="50"/>
  <c r="M4" i="50"/>
  <c r="M2" i="50"/>
  <c r="M23" i="50"/>
  <c r="M19" i="50"/>
  <c r="M17" i="50"/>
  <c r="M15" i="50"/>
  <c r="M11" i="50"/>
  <c r="M9" i="50"/>
  <c r="M7" i="50"/>
  <c r="M5" i="50"/>
  <c r="P34" i="17"/>
  <c r="O36" i="17"/>
  <c r="L37" i="17"/>
  <c r="L35" i="17"/>
  <c r="P36" i="17"/>
  <c r="K35" i="17"/>
  <c r="O34" i="17"/>
  <c r="K37" i="17"/>
  <c r="O35" i="17"/>
  <c r="O37" i="17"/>
  <c r="L36" i="17"/>
  <c r="P35" i="17"/>
  <c r="P37" i="17"/>
  <c r="K36" i="17"/>
  <c r="K34" i="17"/>
  <c r="L34" i="17"/>
  <c r="A68" i="25"/>
  <c r="A32" i="14"/>
  <c r="A4" i="14"/>
  <c r="A19" i="14"/>
  <c r="A20" i="14"/>
  <c r="A36" i="14"/>
  <c r="A6" i="14"/>
  <c r="A5" i="14"/>
  <c r="A8" i="14"/>
  <c r="A12" i="14"/>
  <c r="A16" i="14"/>
  <c r="A24" i="14"/>
  <c r="A28" i="14"/>
  <c r="A40" i="14"/>
  <c r="A44" i="14"/>
  <c r="A52" i="14"/>
  <c r="A56" i="14"/>
  <c r="A68" i="14"/>
  <c r="A72" i="14"/>
  <c r="A84" i="14"/>
  <c r="A88" i="14"/>
  <c r="A41" i="14"/>
  <c r="A53" i="14"/>
  <c r="A57" i="14"/>
  <c r="A69" i="14"/>
  <c r="A73" i="14"/>
  <c r="A89" i="14"/>
  <c r="A105" i="14"/>
  <c r="A18" i="14"/>
  <c r="A22" i="14"/>
  <c r="A30" i="14"/>
  <c r="A34" i="14"/>
  <c r="A38" i="14"/>
  <c r="A46" i="14"/>
  <c r="A54" i="14"/>
  <c r="A70" i="14"/>
  <c r="A47" i="14"/>
  <c r="A55" i="14"/>
  <c r="A71" i="14"/>
  <c r="A48" i="14"/>
  <c r="A64" i="14"/>
  <c r="A80" i="14"/>
  <c r="A96" i="14"/>
  <c r="A104" i="14"/>
  <c r="A112" i="14"/>
  <c r="A14" i="14"/>
  <c r="A42" i="14"/>
  <c r="A50" i="14"/>
  <c r="A58" i="14"/>
  <c r="A78" i="14"/>
  <c r="A60" i="14"/>
  <c r="A7" i="14"/>
  <c r="A10" i="14"/>
  <c r="A26" i="14"/>
  <c r="A62" i="14"/>
  <c r="A66" i="14"/>
  <c r="A74" i="14"/>
  <c r="A82" i="14"/>
  <c r="A86" i="14"/>
  <c r="A90" i="14"/>
  <c r="A94" i="14"/>
  <c r="A98" i="14"/>
  <c r="A102" i="14"/>
  <c r="A106" i="14"/>
  <c r="A110" i="14"/>
  <c r="A11" i="14"/>
  <c r="A15" i="14"/>
  <c r="A27" i="14"/>
  <c r="A31" i="14"/>
  <c r="A35" i="14"/>
  <c r="A39" i="14"/>
  <c r="A43" i="14"/>
  <c r="A51" i="14"/>
  <c r="A59" i="14"/>
  <c r="A63" i="14"/>
  <c r="A67" i="14"/>
  <c r="A75" i="14"/>
  <c r="A79" i="14"/>
  <c r="A83" i="14"/>
  <c r="A87" i="14"/>
  <c r="A91" i="14"/>
  <c r="A95" i="14"/>
  <c r="A99" i="14"/>
  <c r="A103" i="14"/>
  <c r="A107" i="14"/>
  <c r="A111" i="14"/>
  <c r="A76" i="14"/>
  <c r="A92" i="14"/>
  <c r="A100" i="14"/>
  <c r="A108" i="14"/>
  <c r="A13" i="14"/>
  <c r="A21" i="14"/>
  <c r="A29" i="14"/>
  <c r="A37" i="14"/>
  <c r="A45" i="14"/>
  <c r="A61" i="14"/>
  <c r="A77" i="14"/>
  <c r="A85" i="14"/>
  <c r="A93" i="14"/>
  <c r="A101" i="14"/>
  <c r="A109" i="14"/>
  <c r="V12" i="15"/>
  <c r="V9" i="15"/>
  <c r="V28" i="15"/>
  <c r="V60" i="15"/>
  <c r="V92" i="15"/>
  <c r="V31" i="15"/>
  <c r="V25" i="15"/>
  <c r="V57" i="15"/>
  <c r="V89" i="15"/>
  <c r="V10" i="15"/>
  <c r="V42" i="15"/>
  <c r="V106" i="15"/>
  <c r="V16" i="15"/>
  <c r="V32" i="15"/>
  <c r="V48" i="15"/>
  <c r="V64" i="15"/>
  <c r="V80" i="15"/>
  <c r="V96" i="15"/>
  <c r="V112" i="15"/>
  <c r="V43" i="15"/>
  <c r="V83" i="15"/>
  <c r="V13" i="15"/>
  <c r="V29" i="15"/>
  <c r="V45" i="15"/>
  <c r="V61" i="15"/>
  <c r="V77" i="15"/>
  <c r="V93" i="15"/>
  <c r="V109" i="15"/>
  <c r="V35" i="15"/>
  <c r="V91" i="15"/>
  <c r="V14" i="15"/>
  <c r="V30" i="15"/>
  <c r="V46" i="15"/>
  <c r="V62" i="15"/>
  <c r="V78" i="15"/>
  <c r="V94" i="15"/>
  <c r="V110" i="15"/>
  <c r="V15" i="15"/>
  <c r="V63" i="15"/>
  <c r="V111" i="15"/>
  <c r="V44" i="15"/>
  <c r="V76" i="15"/>
  <c r="V108" i="15"/>
  <c r="V75" i="15"/>
  <c r="V23" i="15"/>
  <c r="V3" i="15"/>
  <c r="V51" i="15"/>
  <c r="V99" i="15"/>
  <c r="K3" i="15"/>
  <c r="L3" i="15"/>
  <c r="T5" i="12"/>
  <c r="T21" i="12"/>
  <c r="V4" i="15"/>
  <c r="V20" i="15"/>
  <c r="V36" i="15"/>
  <c r="V52" i="15"/>
  <c r="V68" i="15"/>
  <c r="V84" i="15"/>
  <c r="V100" i="15"/>
  <c r="V7" i="15"/>
  <c r="V55" i="15"/>
  <c r="V95" i="15"/>
  <c r="V17" i="15"/>
  <c r="V33" i="15"/>
  <c r="V49" i="15"/>
  <c r="V65" i="15"/>
  <c r="V81" i="15"/>
  <c r="V97" i="15"/>
  <c r="V113" i="15"/>
  <c r="V47" i="15"/>
  <c r="V103" i="15"/>
  <c r="V18" i="15"/>
  <c r="V34" i="15"/>
  <c r="V50" i="15"/>
  <c r="V66" i="15"/>
  <c r="V82" i="15"/>
  <c r="V98" i="15"/>
  <c r="V2" i="15"/>
  <c r="V27" i="15"/>
  <c r="V71" i="15"/>
  <c r="V41" i="15"/>
  <c r="V73" i="15"/>
  <c r="V105" i="15"/>
  <c r="V79" i="15"/>
  <c r="V26" i="15"/>
  <c r="V58" i="15"/>
  <c r="V74" i="15"/>
  <c r="V90" i="15"/>
  <c r="K2" i="15"/>
  <c r="L2" i="15"/>
  <c r="V8" i="15"/>
  <c r="V24" i="15"/>
  <c r="V40" i="15"/>
  <c r="V56" i="15"/>
  <c r="V72" i="15"/>
  <c r="V88" i="15"/>
  <c r="V104" i="15"/>
  <c r="V19" i="15"/>
  <c r="V67" i="15"/>
  <c r="V107" i="15"/>
  <c r="V5" i="15"/>
  <c r="V21" i="15"/>
  <c r="V37" i="15"/>
  <c r="V53" i="15"/>
  <c r="V69" i="15"/>
  <c r="V85" i="15"/>
  <c r="V101" i="15"/>
  <c r="V11" i="15"/>
  <c r="V59" i="15"/>
  <c r="V6" i="15"/>
  <c r="V22" i="15"/>
  <c r="V38" i="15"/>
  <c r="V54" i="15"/>
  <c r="V70" i="15"/>
  <c r="V86" i="15"/>
  <c r="V102" i="15"/>
  <c r="V39" i="15"/>
  <c r="V87" i="15"/>
  <c r="T53" i="12"/>
  <c r="T101" i="12"/>
  <c r="T133" i="12"/>
  <c r="T14" i="12"/>
  <c r="T78" i="12"/>
  <c r="T94" i="12"/>
  <c r="T142" i="12"/>
  <c r="T158" i="12"/>
  <c r="T7" i="12"/>
  <c r="T23" i="12"/>
  <c r="T39" i="12"/>
  <c r="T55" i="12"/>
  <c r="T71" i="12"/>
  <c r="T87" i="12"/>
  <c r="T103" i="12"/>
  <c r="T119" i="12"/>
  <c r="T135" i="12"/>
  <c r="T151" i="12"/>
  <c r="T167" i="12"/>
  <c r="T12" i="12"/>
  <c r="T28" i="12"/>
  <c r="T44" i="12"/>
  <c r="T60" i="12"/>
  <c r="T76" i="12"/>
  <c r="T92" i="12"/>
  <c r="T108" i="12"/>
  <c r="T124" i="12"/>
  <c r="T140" i="12"/>
  <c r="T156" i="12"/>
  <c r="T37" i="12"/>
  <c r="T117" i="12"/>
  <c r="T165" i="12"/>
  <c r="T46" i="12"/>
  <c r="T126" i="12"/>
  <c r="T69" i="12"/>
  <c r="T85" i="12"/>
  <c r="T149" i="12"/>
  <c r="T30" i="12"/>
  <c r="T62" i="12"/>
  <c r="T110" i="12"/>
  <c r="T9" i="15"/>
  <c r="U9" i="15"/>
  <c r="T33" i="15"/>
  <c r="U33" i="15"/>
  <c r="T57" i="15"/>
  <c r="U57" i="15"/>
  <c r="T81" i="15"/>
  <c r="U81" i="15"/>
  <c r="T105" i="15"/>
  <c r="U105" i="15"/>
  <c r="T18" i="15"/>
  <c r="U18" i="15"/>
  <c r="T50" i="15"/>
  <c r="U50" i="15"/>
  <c r="T66" i="15"/>
  <c r="U66" i="15"/>
  <c r="T9" i="12"/>
  <c r="T25" i="12"/>
  <c r="T41" i="12"/>
  <c r="T57" i="12"/>
  <c r="T73" i="12"/>
  <c r="T89" i="12"/>
  <c r="T105" i="12"/>
  <c r="T121" i="12"/>
  <c r="T137" i="12"/>
  <c r="T153" i="12"/>
  <c r="T169" i="12"/>
  <c r="T18" i="12"/>
  <c r="T34" i="12"/>
  <c r="T50" i="12"/>
  <c r="T66" i="12"/>
  <c r="T82" i="12"/>
  <c r="T98" i="12"/>
  <c r="T114" i="12"/>
  <c r="T130" i="12"/>
  <c r="T146" i="12"/>
  <c r="T162" i="12"/>
  <c r="T11" i="12"/>
  <c r="T27" i="12"/>
  <c r="T43" i="12"/>
  <c r="T59" i="12"/>
  <c r="T75" i="12"/>
  <c r="T91" i="12"/>
  <c r="T107" i="12"/>
  <c r="T123" i="12"/>
  <c r="T139" i="12"/>
  <c r="T155" i="12"/>
  <c r="T2" i="12"/>
  <c r="T16" i="12"/>
  <c r="T32" i="12"/>
  <c r="T48" i="12"/>
  <c r="T64" i="12"/>
  <c r="T80" i="12"/>
  <c r="T96" i="12"/>
  <c r="T112" i="12"/>
  <c r="T128" i="12"/>
  <c r="T144" i="12"/>
  <c r="T160" i="12"/>
  <c r="T8" i="15"/>
  <c r="U8" i="15"/>
  <c r="T16" i="15"/>
  <c r="U16" i="15"/>
  <c r="T24" i="15"/>
  <c r="U24" i="15"/>
  <c r="T32" i="15"/>
  <c r="U32" i="15"/>
  <c r="T40" i="15"/>
  <c r="U40" i="15"/>
  <c r="T48" i="15"/>
  <c r="U48" i="15"/>
  <c r="T56" i="15"/>
  <c r="U56" i="15"/>
  <c r="T64" i="15"/>
  <c r="U64" i="15"/>
  <c r="T72" i="15"/>
  <c r="U72" i="15"/>
  <c r="T80" i="15"/>
  <c r="U80" i="15"/>
  <c r="T88" i="15"/>
  <c r="U88" i="15"/>
  <c r="T96" i="15"/>
  <c r="U96" i="15"/>
  <c r="T104" i="15"/>
  <c r="U104" i="15"/>
  <c r="T112" i="15"/>
  <c r="U112" i="15"/>
  <c r="T19" i="15"/>
  <c r="U19" i="15"/>
  <c r="T43" i="15"/>
  <c r="U43" i="15"/>
  <c r="T67" i="15"/>
  <c r="U67" i="15"/>
  <c r="T83" i="15"/>
  <c r="U83" i="15"/>
  <c r="T107" i="15"/>
  <c r="U107" i="15"/>
  <c r="T11" i="15"/>
  <c r="U11" i="15"/>
  <c r="T35" i="15"/>
  <c r="U35" i="15"/>
  <c r="T59" i="15"/>
  <c r="U59" i="15"/>
  <c r="T91" i="15"/>
  <c r="U91" i="15"/>
  <c r="T10" i="15"/>
  <c r="U10" i="15"/>
  <c r="T26" i="15"/>
  <c r="U26" i="15"/>
  <c r="T42" i="15"/>
  <c r="U42" i="15"/>
  <c r="U74" i="15"/>
  <c r="T74" i="15"/>
  <c r="U90" i="15"/>
  <c r="T90" i="15"/>
  <c r="U106" i="15"/>
  <c r="T106" i="15"/>
  <c r="T15" i="15"/>
  <c r="U15" i="15"/>
  <c r="T39" i="15"/>
  <c r="U39" i="15"/>
  <c r="T63" i="15"/>
  <c r="U63" i="15"/>
  <c r="T87" i="15"/>
  <c r="U87" i="15"/>
  <c r="T111" i="15"/>
  <c r="U111" i="15"/>
  <c r="T25" i="15"/>
  <c r="U25" i="15"/>
  <c r="T49" i="15"/>
  <c r="U49" i="15"/>
  <c r="T73" i="15"/>
  <c r="U73" i="15"/>
  <c r="T97" i="15"/>
  <c r="U97" i="15"/>
  <c r="T58" i="15"/>
  <c r="U58" i="15"/>
  <c r="U98" i="15"/>
  <c r="T98" i="15"/>
  <c r="T13" i="12"/>
  <c r="T29" i="12"/>
  <c r="T45" i="12"/>
  <c r="T61" i="12"/>
  <c r="T77" i="12"/>
  <c r="T93" i="12"/>
  <c r="T109" i="12"/>
  <c r="T125" i="12"/>
  <c r="T141" i="12"/>
  <c r="T157" i="12"/>
  <c r="T6" i="12"/>
  <c r="T22" i="12"/>
  <c r="T38" i="12"/>
  <c r="T54" i="12"/>
  <c r="T70" i="12"/>
  <c r="T86" i="12"/>
  <c r="T102" i="12"/>
  <c r="T118" i="12"/>
  <c r="T134" i="12"/>
  <c r="T150" i="12"/>
  <c r="T166" i="12"/>
  <c r="T15" i="12"/>
  <c r="T31" i="12"/>
  <c r="T47" i="12"/>
  <c r="T63" i="12"/>
  <c r="T79" i="12"/>
  <c r="T95" i="12"/>
  <c r="T111" i="12"/>
  <c r="T127" i="12"/>
  <c r="T143" i="12"/>
  <c r="T159" i="12"/>
  <c r="T4" i="12"/>
  <c r="T20" i="12"/>
  <c r="T36" i="12"/>
  <c r="T52" i="12"/>
  <c r="T68" i="12"/>
  <c r="T84" i="12"/>
  <c r="T100" i="12"/>
  <c r="T116" i="12"/>
  <c r="T132" i="12"/>
  <c r="T148" i="12"/>
  <c r="T164" i="12"/>
  <c r="T5" i="15"/>
  <c r="U5" i="15"/>
  <c r="T13" i="15"/>
  <c r="U13" i="15"/>
  <c r="T21" i="15"/>
  <c r="U21" i="15"/>
  <c r="T29" i="15"/>
  <c r="U29" i="15"/>
  <c r="T37" i="15"/>
  <c r="U37" i="15"/>
  <c r="T45" i="15"/>
  <c r="U45" i="15"/>
  <c r="T53" i="15"/>
  <c r="U53" i="15"/>
  <c r="T61" i="15"/>
  <c r="U61" i="15"/>
  <c r="T69" i="15"/>
  <c r="U69" i="15"/>
  <c r="T77" i="15"/>
  <c r="U77" i="15"/>
  <c r="T85" i="15"/>
  <c r="U85" i="15"/>
  <c r="T93" i="15"/>
  <c r="U93" i="15"/>
  <c r="T101" i="15"/>
  <c r="U101" i="15"/>
  <c r="T109" i="15"/>
  <c r="U109" i="15"/>
  <c r="T14" i="15"/>
  <c r="U14" i="15"/>
  <c r="T30" i="15"/>
  <c r="U30" i="15"/>
  <c r="T46" i="15"/>
  <c r="U46" i="15"/>
  <c r="T94" i="15"/>
  <c r="U94" i="15"/>
  <c r="T110" i="15"/>
  <c r="U110" i="15"/>
  <c r="T17" i="15"/>
  <c r="U17" i="15"/>
  <c r="T41" i="15"/>
  <c r="U41" i="15"/>
  <c r="T65" i="15"/>
  <c r="U65" i="15"/>
  <c r="T89" i="15"/>
  <c r="U89" i="15"/>
  <c r="T113" i="15"/>
  <c r="U113" i="15"/>
  <c r="T34" i="15"/>
  <c r="U34" i="15"/>
  <c r="U82" i="15"/>
  <c r="T82" i="15"/>
  <c r="T2" i="15"/>
  <c r="U2" i="15"/>
  <c r="T17" i="12"/>
  <c r="T33" i="12"/>
  <c r="T49" i="12"/>
  <c r="T65" i="12"/>
  <c r="T81" i="12"/>
  <c r="T97" i="12"/>
  <c r="T113" i="12"/>
  <c r="T129" i="12"/>
  <c r="T145" i="12"/>
  <c r="T161" i="12"/>
  <c r="T10" i="12"/>
  <c r="T26" i="12"/>
  <c r="T42" i="12"/>
  <c r="T58" i="12"/>
  <c r="T74" i="12"/>
  <c r="T90" i="12"/>
  <c r="T106" i="12"/>
  <c r="T122" i="12"/>
  <c r="T138" i="12"/>
  <c r="T154" i="12"/>
  <c r="U3" i="12"/>
  <c r="T3" i="12"/>
  <c r="T19" i="12"/>
  <c r="T35" i="12"/>
  <c r="T51" i="12"/>
  <c r="T67" i="12"/>
  <c r="T83" i="12"/>
  <c r="T99" i="12"/>
  <c r="T115" i="12"/>
  <c r="T131" i="12"/>
  <c r="T147" i="12"/>
  <c r="T163" i="12"/>
  <c r="T8" i="12"/>
  <c r="T24" i="12"/>
  <c r="T40" i="12"/>
  <c r="T56" i="12"/>
  <c r="T72" i="12"/>
  <c r="T88" i="12"/>
  <c r="T104" i="12"/>
  <c r="T120" i="12"/>
  <c r="T136" i="12"/>
  <c r="T152" i="12"/>
  <c r="T168" i="12"/>
  <c r="T4" i="15"/>
  <c r="U4" i="15"/>
  <c r="T12" i="15"/>
  <c r="U12" i="15"/>
  <c r="T20" i="15"/>
  <c r="U20" i="15"/>
  <c r="T28" i="15"/>
  <c r="U28" i="15"/>
  <c r="T36" i="15"/>
  <c r="U36" i="15"/>
  <c r="T44" i="15"/>
  <c r="U44" i="15"/>
  <c r="T52" i="15"/>
  <c r="U52" i="15"/>
  <c r="T60" i="15"/>
  <c r="U60" i="15"/>
  <c r="T68" i="15"/>
  <c r="U68" i="15"/>
  <c r="T76" i="15"/>
  <c r="U76" i="15"/>
  <c r="T84" i="15"/>
  <c r="U84" i="15"/>
  <c r="T92" i="15"/>
  <c r="U92" i="15"/>
  <c r="T100" i="15"/>
  <c r="U100" i="15"/>
  <c r="T108" i="15"/>
  <c r="U108" i="15"/>
  <c r="T7" i="15"/>
  <c r="U7" i="15"/>
  <c r="T31" i="15"/>
  <c r="U31" i="15"/>
  <c r="T55" i="15"/>
  <c r="U55" i="15"/>
  <c r="T75" i="15"/>
  <c r="U75" i="15"/>
  <c r="T95" i="15"/>
  <c r="U95" i="15"/>
  <c r="T23" i="15"/>
  <c r="U23" i="15"/>
  <c r="T47" i="15"/>
  <c r="U47" i="15"/>
  <c r="T79" i="15"/>
  <c r="U79" i="15"/>
  <c r="T103" i="15"/>
  <c r="U103" i="15"/>
  <c r="T6" i="15"/>
  <c r="U6" i="15"/>
  <c r="T22" i="15"/>
  <c r="U22" i="15"/>
  <c r="T38" i="15"/>
  <c r="U38" i="15"/>
  <c r="T54" i="15"/>
  <c r="U54" i="15"/>
  <c r="T62" i="15"/>
  <c r="U62" i="15"/>
  <c r="T70" i="15"/>
  <c r="U70" i="15"/>
  <c r="T78" i="15"/>
  <c r="U78" i="15"/>
  <c r="T86" i="15"/>
  <c r="U86" i="15"/>
  <c r="T102" i="15"/>
  <c r="U102" i="15"/>
  <c r="T3" i="15"/>
  <c r="U3" i="15"/>
  <c r="T27" i="15"/>
  <c r="U27" i="15"/>
  <c r="T51" i="15"/>
  <c r="U51" i="15"/>
  <c r="T71" i="15"/>
  <c r="U71" i="15"/>
  <c r="T99" i="15"/>
  <c r="U99" i="15"/>
  <c r="U33" i="12"/>
  <c r="U49" i="12"/>
  <c r="U65" i="12"/>
  <c r="U81" i="12"/>
  <c r="U97" i="12"/>
  <c r="U129" i="12"/>
  <c r="U5" i="12"/>
  <c r="U13" i="12"/>
  <c r="U6" i="12"/>
  <c r="U14" i="12"/>
  <c r="U22" i="12"/>
  <c r="U7" i="12"/>
  <c r="U15" i="12"/>
  <c r="U4" i="12"/>
  <c r="U12" i="12"/>
  <c r="U20" i="12"/>
  <c r="U28" i="12"/>
  <c r="U36" i="12"/>
  <c r="U44" i="12"/>
  <c r="U52" i="12"/>
  <c r="U60" i="12"/>
  <c r="U68" i="12"/>
  <c r="U76" i="12"/>
  <c r="U84" i="12"/>
  <c r="U92" i="12"/>
  <c r="U100" i="12"/>
  <c r="U108" i="12"/>
  <c r="U116" i="12"/>
  <c r="U124" i="12"/>
  <c r="U132" i="12"/>
  <c r="U140" i="12"/>
  <c r="U148" i="12"/>
  <c r="U156" i="12"/>
  <c r="U164" i="12"/>
  <c r="U21" i="12"/>
  <c r="U37" i="12"/>
  <c r="U53" i="12"/>
  <c r="U69" i="12"/>
  <c r="U85" i="12"/>
  <c r="U93" i="12"/>
  <c r="U109" i="12"/>
  <c r="U117" i="12"/>
  <c r="U125" i="12"/>
  <c r="U133" i="12"/>
  <c r="U141" i="12"/>
  <c r="U149" i="12"/>
  <c r="U157" i="12"/>
  <c r="U165" i="12"/>
  <c r="U30" i="12"/>
  <c r="U38" i="12"/>
  <c r="U46" i="12"/>
  <c r="U54" i="12"/>
  <c r="U62" i="12"/>
  <c r="U70" i="12"/>
  <c r="U78" i="12"/>
  <c r="U86" i="12"/>
  <c r="U94" i="12"/>
  <c r="U102" i="12"/>
  <c r="U110" i="12"/>
  <c r="U118" i="12"/>
  <c r="U126" i="12"/>
  <c r="U134" i="12"/>
  <c r="U142" i="12"/>
  <c r="U150" i="12"/>
  <c r="U158" i="12"/>
  <c r="U166" i="12"/>
  <c r="U23" i="12"/>
  <c r="U31" i="12"/>
  <c r="U39" i="12"/>
  <c r="U47" i="12"/>
  <c r="U55" i="12"/>
  <c r="U63" i="12"/>
  <c r="U71" i="12"/>
  <c r="U79" i="12"/>
  <c r="U87" i="12"/>
  <c r="U95" i="12"/>
  <c r="U103" i="12"/>
  <c r="U111" i="12"/>
  <c r="U119" i="12"/>
  <c r="U127" i="12"/>
  <c r="U135" i="12"/>
  <c r="U143" i="12"/>
  <c r="U151" i="12"/>
  <c r="U159" i="12"/>
  <c r="U167" i="12"/>
  <c r="U29" i="12"/>
  <c r="U45" i="12"/>
  <c r="U61" i="12"/>
  <c r="U77" i="12"/>
  <c r="U101" i="12"/>
  <c r="U9" i="12"/>
  <c r="U17" i="12"/>
  <c r="U10" i="12"/>
  <c r="U18" i="12"/>
  <c r="U162" i="12"/>
  <c r="U11" i="12"/>
  <c r="U19" i="12"/>
  <c r="U8" i="12"/>
  <c r="U16" i="12"/>
  <c r="U24" i="12"/>
  <c r="U32" i="12"/>
  <c r="U40" i="12"/>
  <c r="U48" i="12"/>
  <c r="U56" i="12"/>
  <c r="U64" i="12"/>
  <c r="U72" i="12"/>
  <c r="U80" i="12"/>
  <c r="U88" i="12"/>
  <c r="U96" i="12"/>
  <c r="U104" i="12"/>
  <c r="U112" i="12"/>
  <c r="U120" i="12"/>
  <c r="U128" i="12"/>
  <c r="U136" i="12"/>
  <c r="U144" i="12"/>
  <c r="U152" i="12"/>
  <c r="U160" i="12"/>
  <c r="U25" i="12"/>
  <c r="U41" i="12"/>
  <c r="U57" i="12"/>
  <c r="U73" i="12"/>
  <c r="U89" i="12"/>
  <c r="U105" i="12"/>
  <c r="U113" i="12"/>
  <c r="U121" i="12"/>
  <c r="U137" i="12"/>
  <c r="U145" i="12"/>
  <c r="U153" i="12"/>
  <c r="U161" i="12"/>
  <c r="U169" i="12"/>
  <c r="U26" i="12"/>
  <c r="U34" i="12"/>
  <c r="U42" i="12"/>
  <c r="U50" i="12"/>
  <c r="U58" i="12"/>
  <c r="U66" i="12"/>
  <c r="U74" i="12"/>
  <c r="U82" i="12"/>
  <c r="U90" i="12"/>
  <c r="U98" i="12"/>
  <c r="U106" i="12"/>
  <c r="U114" i="12"/>
  <c r="U122" i="12"/>
  <c r="U130" i="12"/>
  <c r="U138" i="12"/>
  <c r="U146" i="12"/>
  <c r="U154" i="12"/>
  <c r="U27" i="12"/>
  <c r="U35" i="12"/>
  <c r="U43" i="12"/>
  <c r="U51" i="12"/>
  <c r="U59" i="12"/>
  <c r="U67" i="12"/>
  <c r="U75" i="12"/>
  <c r="U83" i="12"/>
  <c r="U91" i="12"/>
  <c r="U99" i="12"/>
  <c r="U107" i="12"/>
  <c r="U115" i="12"/>
  <c r="U123" i="12"/>
  <c r="U131" i="12"/>
  <c r="U139" i="12"/>
  <c r="U147" i="12"/>
  <c r="U155" i="12"/>
  <c r="U163" i="12"/>
  <c r="U2" i="12"/>
  <c r="U168" i="12"/>
  <c r="G17" i="25"/>
  <c r="A16" i="25"/>
  <c r="H161" i="26"/>
  <c r="A161" i="26" s="1"/>
  <c r="A160" i="26"/>
  <c r="G54" i="25"/>
  <c r="A54" i="25" s="1"/>
  <c r="A53" i="25"/>
  <c r="G101" i="25"/>
  <c r="H5" i="26"/>
  <c r="A5" i="26" s="1"/>
  <c r="A4" i="26"/>
  <c r="G4" i="25"/>
  <c r="A3" i="25"/>
  <c r="H168" i="26"/>
  <c r="A167" i="26"/>
  <c r="G78" i="25"/>
  <c r="A78" i="25" s="1"/>
  <c r="G110" i="25"/>
  <c r="A110" i="25" s="1"/>
  <c r="G29" i="25"/>
  <c r="A29" i="25" s="1"/>
  <c r="G95" i="25"/>
  <c r="G72" i="25"/>
  <c r="A72" i="25" s="1"/>
  <c r="G61" i="25"/>
  <c r="A61" i="25" s="1"/>
  <c r="G42" i="25"/>
  <c r="G85" i="25"/>
  <c r="A85" i="25" s="1"/>
  <c r="G79" i="25"/>
  <c r="A79" i="25" s="1"/>
  <c r="AP2" i="17"/>
  <c r="K10" i="17"/>
  <c r="L2" i="17"/>
  <c r="K22" i="17"/>
  <c r="K18" i="17"/>
  <c r="K14" i="17"/>
  <c r="K6" i="17"/>
  <c r="X2" i="17"/>
  <c r="X6" i="17"/>
  <c r="AH6" i="17"/>
  <c r="L24" i="17"/>
  <c r="L20" i="17"/>
  <c r="L16" i="17"/>
  <c r="L12" i="17"/>
  <c r="L8" i="17"/>
  <c r="L4" i="17"/>
  <c r="X12" i="17"/>
  <c r="X4" i="17"/>
  <c r="AH4" i="17"/>
  <c r="K24" i="17"/>
  <c r="K20" i="17"/>
  <c r="K16" i="17"/>
  <c r="K12" i="17"/>
  <c r="K8" i="17"/>
  <c r="K4" i="17"/>
  <c r="X10" i="17"/>
  <c r="AG2" i="17"/>
  <c r="AP3" i="17"/>
  <c r="AP5" i="17"/>
  <c r="AG3" i="17"/>
  <c r="AG5" i="17"/>
  <c r="AG7" i="17"/>
  <c r="AG9" i="17"/>
  <c r="W3" i="17"/>
  <c r="W5" i="17"/>
  <c r="W7" i="17"/>
  <c r="W9" i="17"/>
  <c r="W11" i="17"/>
  <c r="W13" i="17"/>
  <c r="K3" i="17"/>
  <c r="K5" i="17"/>
  <c r="K7" i="17"/>
  <c r="K9" i="17"/>
  <c r="K11" i="17"/>
  <c r="K13" i="17"/>
  <c r="K15" i="17"/>
  <c r="K17" i="17"/>
  <c r="K19" i="17"/>
  <c r="K21" i="17"/>
  <c r="K23" i="17"/>
  <c r="K25" i="17"/>
  <c r="AQ3" i="17"/>
  <c r="AQ5" i="17"/>
  <c r="AH3" i="17"/>
  <c r="AH5" i="17"/>
  <c r="AH7" i="17"/>
  <c r="AH9" i="17"/>
  <c r="X3" i="17"/>
  <c r="X5" i="17"/>
  <c r="X7" i="17"/>
  <c r="X9" i="17"/>
  <c r="X11" i="17"/>
  <c r="X13" i="17"/>
  <c r="L3" i="17"/>
  <c r="L5" i="17"/>
  <c r="L7" i="17"/>
  <c r="L9" i="17"/>
  <c r="L11" i="17"/>
  <c r="L13" i="17"/>
  <c r="L15" i="17"/>
  <c r="L17" i="17"/>
  <c r="L19" i="17"/>
  <c r="L21" i="17"/>
  <c r="L23" i="17"/>
  <c r="L25" i="17"/>
  <c r="AP4" i="17"/>
  <c r="AQ2" i="17"/>
  <c r="AG4" i="17"/>
  <c r="AG6" i="17"/>
  <c r="AG8" i="17"/>
  <c r="AH2" i="17"/>
  <c r="W4" i="17"/>
  <c r="W6" i="17"/>
  <c r="W8" i="17"/>
  <c r="W10" i="17"/>
  <c r="W12" i="17"/>
  <c r="K2" i="17"/>
  <c r="L22" i="17"/>
  <c r="L18" i="17"/>
  <c r="L14" i="17"/>
  <c r="L10" i="17"/>
  <c r="L6" i="17"/>
  <c r="W2" i="17"/>
  <c r="X8" i="17"/>
  <c r="AH8" i="17"/>
  <c r="AQ4" i="17"/>
  <c r="G167" i="13"/>
  <c r="G169" i="13"/>
  <c r="G168" i="13"/>
  <c r="G166" i="13"/>
  <c r="G139" i="13"/>
  <c r="G141" i="13"/>
  <c r="G140" i="13"/>
  <c r="G138" i="13"/>
  <c r="G111" i="13"/>
  <c r="G113" i="13"/>
  <c r="G112" i="13"/>
  <c r="G110" i="13"/>
  <c r="G83" i="13"/>
  <c r="G85" i="13"/>
  <c r="G84" i="13"/>
  <c r="G82" i="13"/>
  <c r="G55" i="13"/>
  <c r="G57" i="13"/>
  <c r="G56" i="13"/>
  <c r="G54" i="13"/>
  <c r="G27" i="13"/>
  <c r="G29" i="13"/>
  <c r="G28" i="13"/>
  <c r="G26" i="13"/>
  <c r="G163" i="13"/>
  <c r="G165" i="13"/>
  <c r="G164" i="13"/>
  <c r="G162" i="13"/>
  <c r="G159" i="13"/>
  <c r="G161" i="13"/>
  <c r="G160" i="13"/>
  <c r="G158" i="13"/>
  <c r="G135" i="13"/>
  <c r="G137" i="13"/>
  <c r="G136" i="13"/>
  <c r="G134" i="13"/>
  <c r="G131" i="13"/>
  <c r="G133" i="13"/>
  <c r="G132" i="13"/>
  <c r="G130" i="13"/>
  <c r="G107" i="13"/>
  <c r="G109" i="13"/>
  <c r="G108" i="13"/>
  <c r="G106" i="13"/>
  <c r="G103" i="13"/>
  <c r="G105" i="13"/>
  <c r="G104" i="13"/>
  <c r="G102" i="13"/>
  <c r="G79" i="13"/>
  <c r="G81" i="13"/>
  <c r="G80" i="13"/>
  <c r="G78" i="13"/>
  <c r="G75" i="13"/>
  <c r="G77" i="13"/>
  <c r="G76" i="13"/>
  <c r="G74" i="13"/>
  <c r="G51" i="13"/>
  <c r="G53" i="13"/>
  <c r="G52" i="13"/>
  <c r="G50" i="13"/>
  <c r="G47" i="13"/>
  <c r="G49" i="13"/>
  <c r="G48" i="13"/>
  <c r="G46" i="13"/>
  <c r="G23" i="13"/>
  <c r="G25" i="13"/>
  <c r="G24" i="13"/>
  <c r="G22" i="13"/>
  <c r="G19" i="13"/>
  <c r="G21" i="13"/>
  <c r="G20" i="13"/>
  <c r="G18" i="13"/>
  <c r="G155" i="13"/>
  <c r="G157" i="13"/>
  <c r="G156" i="13"/>
  <c r="G154" i="13"/>
  <c r="G151" i="13"/>
  <c r="G153" i="13"/>
  <c r="G152" i="13"/>
  <c r="G150" i="13"/>
  <c r="G127" i="13"/>
  <c r="G129" i="13"/>
  <c r="G128" i="13"/>
  <c r="G126" i="13"/>
  <c r="G123" i="13"/>
  <c r="G125" i="13"/>
  <c r="G124" i="13"/>
  <c r="G122" i="13"/>
  <c r="G99" i="13"/>
  <c r="G101" i="13"/>
  <c r="G100" i="13"/>
  <c r="G98" i="13"/>
  <c r="G95" i="13"/>
  <c r="G97" i="13"/>
  <c r="G96" i="13"/>
  <c r="G94" i="13"/>
  <c r="G71" i="13"/>
  <c r="G73" i="13"/>
  <c r="G72" i="13"/>
  <c r="G70" i="13"/>
  <c r="G67" i="13"/>
  <c r="G69" i="13"/>
  <c r="G68" i="13"/>
  <c r="G66" i="13"/>
  <c r="G43" i="13"/>
  <c r="G45" i="13"/>
  <c r="G44" i="13"/>
  <c r="G42" i="13"/>
  <c r="G39" i="13"/>
  <c r="G41" i="13"/>
  <c r="G40" i="13"/>
  <c r="G38" i="13"/>
  <c r="G15" i="13"/>
  <c r="A47" i="13" s="1"/>
  <c r="G17" i="13"/>
  <c r="G16" i="13"/>
  <c r="G14" i="13"/>
  <c r="G11" i="13"/>
  <c r="G13" i="13"/>
  <c r="G12" i="13"/>
  <c r="G10" i="13"/>
  <c r="G147" i="13"/>
  <c r="G149" i="13"/>
  <c r="G148" i="13"/>
  <c r="G146" i="13"/>
  <c r="G143" i="13"/>
  <c r="G145" i="13"/>
  <c r="G144" i="13"/>
  <c r="G142" i="13"/>
  <c r="G119" i="13"/>
  <c r="G121" i="13"/>
  <c r="A157" i="13" s="1"/>
  <c r="G120" i="13"/>
  <c r="G118" i="13"/>
  <c r="G115" i="13"/>
  <c r="G117" i="13"/>
  <c r="G116" i="13"/>
  <c r="G114" i="13"/>
  <c r="G91" i="13"/>
  <c r="G93" i="13"/>
  <c r="G92" i="13"/>
  <c r="G90" i="13"/>
  <c r="G87" i="13"/>
  <c r="G89" i="13"/>
  <c r="G88" i="13"/>
  <c r="G86" i="13"/>
  <c r="G63" i="13"/>
  <c r="G65" i="13"/>
  <c r="G64" i="13"/>
  <c r="G62" i="13"/>
  <c r="G59" i="13"/>
  <c r="G61" i="13"/>
  <c r="G60" i="13"/>
  <c r="G58" i="13"/>
  <c r="G35" i="13"/>
  <c r="G37" i="13"/>
  <c r="G36" i="13"/>
  <c r="G34" i="13"/>
  <c r="A10" i="13" s="1"/>
  <c r="G31" i="13"/>
  <c r="G33" i="13"/>
  <c r="G32" i="13"/>
  <c r="G30" i="13"/>
  <c r="G7" i="13"/>
  <c r="G9" i="13"/>
  <c r="A129" i="13" s="1"/>
  <c r="G8" i="13"/>
  <c r="G6" i="13"/>
  <c r="G3" i="13"/>
  <c r="G5" i="13"/>
  <c r="G4" i="13"/>
  <c r="G2" i="13"/>
  <c r="A2" i="13" s="1"/>
  <c r="L4" i="15" l="1"/>
  <c r="A100" i="13"/>
  <c r="A149" i="13"/>
  <c r="A51" i="13"/>
  <c r="A38" i="13"/>
  <c r="K7" i="15"/>
  <c r="K4" i="15"/>
  <c r="L7" i="15"/>
  <c r="K6" i="15"/>
  <c r="A96" i="13"/>
  <c r="L6" i="15"/>
  <c r="K8" i="15"/>
  <c r="A93" i="13"/>
  <c r="A101" i="13"/>
  <c r="A121" i="13"/>
  <c r="A89" i="13"/>
  <c r="A109" i="13"/>
  <c r="A117" i="13"/>
  <c r="A97" i="13"/>
  <c r="A105" i="13"/>
  <c r="A113" i="13"/>
  <c r="A125" i="13"/>
  <c r="L10" i="15"/>
  <c r="L11" i="15"/>
  <c r="L8" i="15"/>
  <c r="K10" i="15"/>
  <c r="L9" i="15"/>
  <c r="L36" i="15"/>
  <c r="M36" i="15" s="1"/>
  <c r="L83" i="15"/>
  <c r="M83" i="15" s="1"/>
  <c r="A66" i="13"/>
  <c r="A46" i="13"/>
  <c r="A54" i="13"/>
  <c r="A74" i="13"/>
  <c r="A82" i="13"/>
  <c r="L73" i="15"/>
  <c r="A44" i="13"/>
  <c r="A45" i="13"/>
  <c r="A52" i="13"/>
  <c r="A58" i="13"/>
  <c r="A59" i="13"/>
  <c r="A65" i="13"/>
  <c r="A72" i="13"/>
  <c r="A73" i="13"/>
  <c r="A80" i="13"/>
  <c r="A53" i="13"/>
  <c r="A60" i="13"/>
  <c r="A61" i="13"/>
  <c r="A67" i="13"/>
  <c r="A68" i="13"/>
  <c r="A81" i="13"/>
  <c r="A48" i="13"/>
  <c r="A49" i="13"/>
  <c r="A56" i="13"/>
  <c r="A63" i="13"/>
  <c r="A64" i="13"/>
  <c r="A70" i="13"/>
  <c r="A77" i="13"/>
  <c r="A78" i="13"/>
  <c r="A84" i="13"/>
  <c r="A85" i="13"/>
  <c r="A50" i="13"/>
  <c r="A57" i="13"/>
  <c r="A62" i="13"/>
  <c r="A69" i="13"/>
  <c r="A76" i="13"/>
  <c r="A88" i="13"/>
  <c r="A116" i="13"/>
  <c r="A145" i="13"/>
  <c r="A9" i="13"/>
  <c r="A16" i="13"/>
  <c r="A17" i="13"/>
  <c r="A24" i="13"/>
  <c r="A30" i="13"/>
  <c r="A37" i="13"/>
  <c r="A4" i="13"/>
  <c r="A5" i="13"/>
  <c r="A12" i="13"/>
  <c r="A25" i="13"/>
  <c r="A32" i="13"/>
  <c r="A33" i="13"/>
  <c r="A40" i="13"/>
  <c r="A6" i="13"/>
  <c r="A13" i="13"/>
  <c r="A21" i="13"/>
  <c r="A28" i="13"/>
  <c r="A29" i="13"/>
  <c r="A36" i="13"/>
  <c r="A8" i="13"/>
  <c r="A20" i="13"/>
  <c r="A41" i="13"/>
  <c r="A124" i="13"/>
  <c r="A55" i="13"/>
  <c r="A71" i="13"/>
  <c r="A19" i="13"/>
  <c r="A26" i="13"/>
  <c r="A14" i="13"/>
  <c r="A35" i="13"/>
  <c r="A42" i="13"/>
  <c r="A3" i="13"/>
  <c r="A31" i="13"/>
  <c r="A86" i="13"/>
  <c r="A107" i="13"/>
  <c r="A114" i="13"/>
  <c r="A115" i="13"/>
  <c r="A122" i="13"/>
  <c r="A103" i="13"/>
  <c r="A110" i="13"/>
  <c r="A91" i="13"/>
  <c r="A98" i="13"/>
  <c r="A120" i="13"/>
  <c r="A127" i="13"/>
  <c r="A99" i="13"/>
  <c r="A118" i="13"/>
  <c r="A79" i="13"/>
  <c r="A75" i="13"/>
  <c r="A83" i="13"/>
  <c r="A23" i="13"/>
  <c r="A11" i="13"/>
  <c r="A18" i="13"/>
  <c r="A39" i="13"/>
  <c r="A7" i="13"/>
  <c r="A22" i="13"/>
  <c r="A43" i="13"/>
  <c r="A15" i="13"/>
  <c r="A27" i="13"/>
  <c r="A34" i="13"/>
  <c r="A87" i="13"/>
  <c r="A94" i="13"/>
  <c r="A108" i="13"/>
  <c r="A95" i="13"/>
  <c r="A102" i="13"/>
  <c r="A123" i="13"/>
  <c r="A90" i="13"/>
  <c r="A106" i="13"/>
  <c r="A112" i="13"/>
  <c r="A119" i="13"/>
  <c r="A126" i="13"/>
  <c r="A92" i="13"/>
  <c r="A104" i="13"/>
  <c r="A111" i="13"/>
  <c r="A128" i="13"/>
  <c r="A135" i="13"/>
  <c r="A136" i="13"/>
  <c r="A142" i="13"/>
  <c r="A143" i="13"/>
  <c r="A150" i="13"/>
  <c r="A156" i="13"/>
  <c r="A163" i="13"/>
  <c r="A164" i="13"/>
  <c r="A130" i="13"/>
  <c r="A131" i="13"/>
  <c r="A137" i="13"/>
  <c r="A138" i="13"/>
  <c r="A144" i="13"/>
  <c r="A151" i="13"/>
  <c r="A152" i="13"/>
  <c r="A158" i="13"/>
  <c r="A159" i="13"/>
  <c r="A165" i="13"/>
  <c r="A166" i="13"/>
  <c r="A132" i="13"/>
  <c r="A133" i="13"/>
  <c r="A139" i="13"/>
  <c r="A140" i="13"/>
  <c r="A147" i="13"/>
  <c r="A148" i="13"/>
  <c r="A154" i="13"/>
  <c r="A155" i="13"/>
  <c r="A161" i="13"/>
  <c r="A162" i="13"/>
  <c r="A168" i="13"/>
  <c r="A169" i="13"/>
  <c r="A134" i="13"/>
  <c r="A141" i="13"/>
  <c r="A146" i="13"/>
  <c r="A153" i="13"/>
  <c r="A160" i="13"/>
  <c r="A167" i="13"/>
  <c r="L103" i="15"/>
  <c r="M103" i="15" s="1"/>
  <c r="L35" i="15"/>
  <c r="M35" i="15" s="1"/>
  <c r="K11" i="15"/>
  <c r="L17" i="15"/>
  <c r="L88" i="15"/>
  <c r="M88" i="15" s="1"/>
  <c r="L12" i="15"/>
  <c r="L64" i="15"/>
  <c r="L92" i="15"/>
  <c r="M92" i="15" s="1"/>
  <c r="L50" i="15"/>
  <c r="M50" i="15" s="1"/>
  <c r="L46" i="15"/>
  <c r="M46" i="15" s="1"/>
  <c r="L58" i="15"/>
  <c r="L25" i="15"/>
  <c r="L100" i="15"/>
  <c r="M100" i="15" s="1"/>
  <c r="L24" i="15"/>
  <c r="L66" i="15"/>
  <c r="L71" i="15"/>
  <c r="L79" i="15"/>
  <c r="L77" i="15"/>
  <c r="M30" i="15"/>
  <c r="L112" i="15"/>
  <c r="M112" i="15" s="1"/>
  <c r="L89" i="15"/>
  <c r="M89" i="15" s="1"/>
  <c r="L109" i="15"/>
  <c r="M109" i="15" s="1"/>
  <c r="L27" i="15"/>
  <c r="M27" i="15" s="1"/>
  <c r="L67" i="15"/>
  <c r="L16" i="15"/>
  <c r="L102" i="15"/>
  <c r="M102" i="15" s="1"/>
  <c r="L94" i="15"/>
  <c r="M94" i="15" s="1"/>
  <c r="L32" i="15"/>
  <c r="M32" i="15" s="1"/>
  <c r="L55" i="15"/>
  <c r="M55" i="15" s="1"/>
  <c r="O55" i="15" s="1"/>
  <c r="L91" i="15"/>
  <c r="M91" i="15" s="1"/>
  <c r="L111" i="15"/>
  <c r="M111" i="15" s="1"/>
  <c r="L104" i="15"/>
  <c r="M104" i="15" s="1"/>
  <c r="L56" i="15"/>
  <c r="M56" i="15" s="1"/>
  <c r="L5" i="15"/>
  <c r="L47" i="15"/>
  <c r="M47" i="15" s="1"/>
  <c r="L106" i="15"/>
  <c r="M106" i="15" s="1"/>
  <c r="L19" i="15"/>
  <c r="L76" i="15"/>
  <c r="L18" i="15"/>
  <c r="L37" i="15"/>
  <c r="M37" i="15" s="1"/>
  <c r="L22" i="15"/>
  <c r="L65" i="15"/>
  <c r="L33" i="15"/>
  <c r="M33" i="15" s="1"/>
  <c r="L101" i="15"/>
  <c r="M101" i="15" s="1"/>
  <c r="L81" i="15"/>
  <c r="L45" i="15"/>
  <c r="M45" i="15" s="1"/>
  <c r="L74" i="15"/>
  <c r="L86" i="15"/>
  <c r="M86" i="15" s="1"/>
  <c r="L48" i="15"/>
  <c r="M48" i="15" s="1"/>
  <c r="K61" i="15"/>
  <c r="K64" i="15"/>
  <c r="K50" i="15"/>
  <c r="K27" i="15"/>
  <c r="K46" i="15"/>
  <c r="K67" i="15"/>
  <c r="K47" i="15"/>
  <c r="K16" i="15"/>
  <c r="K106" i="15"/>
  <c r="K83" i="15"/>
  <c r="K58" i="15"/>
  <c r="K102" i="15"/>
  <c r="K19" i="15"/>
  <c r="K103" i="15"/>
  <c r="K25" i="15"/>
  <c r="K9" i="15"/>
  <c r="K100" i="15"/>
  <c r="K94" i="15"/>
  <c r="K24" i="15"/>
  <c r="K35" i="15"/>
  <c r="K66" i="15"/>
  <c r="K32" i="15"/>
  <c r="K71" i="15"/>
  <c r="R71" i="15" s="1"/>
  <c r="K55" i="15"/>
  <c r="K76" i="15"/>
  <c r="K91" i="15"/>
  <c r="K18" i="15"/>
  <c r="K88" i="15"/>
  <c r="K79" i="15"/>
  <c r="K111" i="15"/>
  <c r="K37" i="15"/>
  <c r="K73" i="15"/>
  <c r="K77" i="15"/>
  <c r="K104" i="15"/>
  <c r="K22" i="15"/>
  <c r="K36" i="15"/>
  <c r="K65" i="15"/>
  <c r="K45" i="15"/>
  <c r="K30" i="15"/>
  <c r="K56" i="15"/>
  <c r="K33" i="15"/>
  <c r="K74" i="15"/>
  <c r="K92" i="15"/>
  <c r="K17" i="15"/>
  <c r="K101" i="15"/>
  <c r="K86" i="15"/>
  <c r="K112" i="15"/>
  <c r="K89" i="15"/>
  <c r="K5" i="15"/>
  <c r="K48" i="15"/>
  <c r="K12" i="15"/>
  <c r="K109" i="15"/>
  <c r="K81" i="15"/>
  <c r="L42" i="15"/>
  <c r="L63" i="15"/>
  <c r="L43" i="15"/>
  <c r="L68" i="15"/>
  <c r="L54" i="15"/>
  <c r="L31" i="15"/>
  <c r="L98" i="15"/>
  <c r="M98" i="15" s="1"/>
  <c r="L15" i="15"/>
  <c r="L99" i="15"/>
  <c r="L20" i="15"/>
  <c r="L110" i="15"/>
  <c r="M110" i="15" s="1"/>
  <c r="L87" i="15"/>
  <c r="M87" i="15" s="1"/>
  <c r="L34" i="15"/>
  <c r="M34" i="15" s="1"/>
  <c r="L57" i="15"/>
  <c r="M57" i="15" s="1"/>
  <c r="L93" i="15"/>
  <c r="M93" i="15" s="1"/>
  <c r="L113" i="15"/>
  <c r="M113" i="15" s="1"/>
  <c r="L62" i="15"/>
  <c r="L28" i="15"/>
  <c r="M28" i="15" s="1"/>
  <c r="L23" i="15"/>
  <c r="L51" i="15"/>
  <c r="L72" i="15"/>
  <c r="L39" i="15"/>
  <c r="M39" i="15" s="1"/>
  <c r="L14" i="15"/>
  <c r="L84" i="15"/>
  <c r="M84" i="15" s="1"/>
  <c r="L75" i="15"/>
  <c r="L107" i="15"/>
  <c r="M107" i="15" s="1"/>
  <c r="L80" i="15"/>
  <c r="L59" i="15"/>
  <c r="L95" i="15"/>
  <c r="M95" i="15" s="1"/>
  <c r="L44" i="15"/>
  <c r="M44" i="15" s="1"/>
  <c r="L38" i="15"/>
  <c r="M38" i="15" s="1"/>
  <c r="L90" i="15"/>
  <c r="M90" i="15" s="1"/>
  <c r="L60" i="15"/>
  <c r="L97" i="15"/>
  <c r="M97" i="15" s="1"/>
  <c r="L26" i="15"/>
  <c r="M26" i="15" s="1"/>
  <c r="L52" i="15"/>
  <c r="M52" i="15" s="1"/>
  <c r="L29" i="15"/>
  <c r="M29" i="15" s="1"/>
  <c r="L70" i="15"/>
  <c r="L40" i="15"/>
  <c r="M40" i="15" s="1"/>
  <c r="L69" i="15"/>
  <c r="L49" i="15"/>
  <c r="M49" i="15" s="1"/>
  <c r="L82" i="15"/>
  <c r="M82" i="15" s="1"/>
  <c r="L108" i="15"/>
  <c r="M108" i="15" s="1"/>
  <c r="L85" i="15"/>
  <c r="M85" i="15" s="1"/>
  <c r="L78" i="15"/>
  <c r="L96" i="15"/>
  <c r="M96" i="15" s="1"/>
  <c r="L21" i="15"/>
  <c r="L105" i="15"/>
  <c r="M105" i="15" s="1"/>
  <c r="L53" i="15"/>
  <c r="M53" i="15" s="1"/>
  <c r="L41" i="15"/>
  <c r="M41" i="15" s="1"/>
  <c r="L13" i="15"/>
  <c r="L61" i="15"/>
  <c r="K42" i="15"/>
  <c r="K63" i="15"/>
  <c r="K43" i="15"/>
  <c r="K68" i="15"/>
  <c r="K54" i="15"/>
  <c r="K31" i="15"/>
  <c r="R31" i="15" s="1"/>
  <c r="K98" i="15"/>
  <c r="K15" i="15"/>
  <c r="R15" i="15" s="1"/>
  <c r="K99" i="15"/>
  <c r="K20" i="15"/>
  <c r="K110" i="15"/>
  <c r="K87" i="15"/>
  <c r="K34" i="15"/>
  <c r="K57" i="15"/>
  <c r="K93" i="15"/>
  <c r="K113" i="15"/>
  <c r="K62" i="15"/>
  <c r="K28" i="15"/>
  <c r="K23" i="15"/>
  <c r="K51" i="15"/>
  <c r="R51" i="15" s="1"/>
  <c r="K72" i="15"/>
  <c r="K39" i="15"/>
  <c r="K14" i="15"/>
  <c r="K84" i="15"/>
  <c r="K75" i="15"/>
  <c r="K107" i="15"/>
  <c r="K80" i="15"/>
  <c r="K59" i="15"/>
  <c r="K95" i="15"/>
  <c r="K44" i="15"/>
  <c r="K38" i="15"/>
  <c r="K90" i="15"/>
  <c r="K60" i="15"/>
  <c r="K97" i="15"/>
  <c r="K26" i="15"/>
  <c r="K52" i="15"/>
  <c r="K29" i="15"/>
  <c r="K70" i="15"/>
  <c r="K40" i="15"/>
  <c r="K69" i="15"/>
  <c r="K49" i="15"/>
  <c r="K82" i="15"/>
  <c r="K108" i="15"/>
  <c r="K85" i="15"/>
  <c r="K78" i="15"/>
  <c r="K96" i="15"/>
  <c r="K21" i="15"/>
  <c r="K105" i="15"/>
  <c r="K53" i="15"/>
  <c r="K41" i="15"/>
  <c r="K13" i="15"/>
  <c r="G55" i="25"/>
  <c r="A55" i="25" s="1"/>
  <c r="G111" i="25"/>
  <c r="A111" i="25" s="1"/>
  <c r="A101" i="25"/>
  <c r="G102" i="25"/>
  <c r="G43" i="25"/>
  <c r="A43" i="25" s="1"/>
  <c r="A42" i="25"/>
  <c r="H169" i="26"/>
  <c r="A169" i="26" s="1"/>
  <c r="A168" i="26"/>
  <c r="A4" i="25"/>
  <c r="G5" i="25"/>
  <c r="G96" i="25"/>
  <c r="A96" i="25" s="1"/>
  <c r="A95" i="25"/>
  <c r="A17" i="25"/>
  <c r="G18" i="25"/>
  <c r="G30" i="25"/>
  <c r="A30" i="25" s="1"/>
  <c r="G62" i="25"/>
  <c r="A62" i="25" s="1"/>
  <c r="G73" i="25"/>
  <c r="A73" i="25" s="1"/>
  <c r="G86" i="25"/>
  <c r="A86" i="25" s="1"/>
  <c r="G80" i="25"/>
  <c r="A80" i="25" s="1"/>
  <c r="R2" i="15"/>
  <c r="R3" i="15"/>
  <c r="I169" i="12"/>
  <c r="B169" i="12" s="1"/>
  <c r="I168" i="12"/>
  <c r="B168" i="12" s="1"/>
  <c r="I167" i="12"/>
  <c r="B167" i="12" s="1"/>
  <c r="I166" i="12"/>
  <c r="B166" i="12" s="1"/>
  <c r="I165" i="12"/>
  <c r="B165" i="12" s="1"/>
  <c r="I164" i="12"/>
  <c r="B164" i="12" s="1"/>
  <c r="I163" i="12"/>
  <c r="B163" i="12" s="1"/>
  <c r="I162" i="12"/>
  <c r="B162" i="12" s="1"/>
  <c r="I161" i="12"/>
  <c r="B161" i="12" s="1"/>
  <c r="I160" i="12"/>
  <c r="B160" i="12" s="1"/>
  <c r="I159" i="12"/>
  <c r="B159" i="12" s="1"/>
  <c r="I158" i="12"/>
  <c r="B158" i="12" s="1"/>
  <c r="I157" i="12"/>
  <c r="B157" i="12" s="1"/>
  <c r="I156" i="12"/>
  <c r="B156" i="12" s="1"/>
  <c r="I155" i="12"/>
  <c r="B155" i="12" s="1"/>
  <c r="I154" i="12"/>
  <c r="B154" i="12" s="1"/>
  <c r="I153" i="12"/>
  <c r="B153" i="12" s="1"/>
  <c r="I152" i="12"/>
  <c r="B152" i="12" s="1"/>
  <c r="I151" i="12"/>
  <c r="B151" i="12" s="1"/>
  <c r="I150" i="12"/>
  <c r="B150" i="12" s="1"/>
  <c r="I149" i="12"/>
  <c r="B149" i="12" s="1"/>
  <c r="I148" i="12"/>
  <c r="B148" i="12" s="1"/>
  <c r="I147" i="12"/>
  <c r="B147" i="12" s="1"/>
  <c r="I146" i="12"/>
  <c r="B146" i="12" s="1"/>
  <c r="I145" i="12"/>
  <c r="B145" i="12" s="1"/>
  <c r="I144" i="12"/>
  <c r="B144" i="12" s="1"/>
  <c r="I143" i="12"/>
  <c r="B143" i="12" s="1"/>
  <c r="I142" i="12"/>
  <c r="B142" i="12" s="1"/>
  <c r="I141" i="12"/>
  <c r="B141" i="12" s="1"/>
  <c r="I140" i="12"/>
  <c r="B140" i="12" s="1"/>
  <c r="I139" i="12"/>
  <c r="B139" i="12" s="1"/>
  <c r="I138" i="12"/>
  <c r="B138" i="12" s="1"/>
  <c r="I137" i="12"/>
  <c r="B137" i="12" s="1"/>
  <c r="I136" i="12"/>
  <c r="B136" i="12" s="1"/>
  <c r="I135" i="12"/>
  <c r="B135" i="12" s="1"/>
  <c r="I134" i="12"/>
  <c r="B134" i="12" s="1"/>
  <c r="I133" i="12"/>
  <c r="B133" i="12" s="1"/>
  <c r="I132" i="12"/>
  <c r="B132" i="12" s="1"/>
  <c r="I131" i="12"/>
  <c r="B131" i="12" s="1"/>
  <c r="I130" i="12"/>
  <c r="B130" i="12" s="1"/>
  <c r="I129" i="12"/>
  <c r="B129" i="12" s="1"/>
  <c r="I128" i="12"/>
  <c r="B128" i="12" s="1"/>
  <c r="I127" i="12"/>
  <c r="B127" i="12" s="1"/>
  <c r="I126" i="12"/>
  <c r="B126" i="12" s="1"/>
  <c r="I125" i="12"/>
  <c r="B125" i="12" s="1"/>
  <c r="I124" i="12"/>
  <c r="B124" i="12" s="1"/>
  <c r="I123" i="12"/>
  <c r="B123" i="12" s="1"/>
  <c r="I122" i="12"/>
  <c r="B122" i="12" s="1"/>
  <c r="I121" i="12"/>
  <c r="B121" i="12" s="1"/>
  <c r="I120" i="12"/>
  <c r="B120" i="12" s="1"/>
  <c r="I119" i="12"/>
  <c r="B119" i="12" s="1"/>
  <c r="I118" i="12"/>
  <c r="B118" i="12" s="1"/>
  <c r="I117" i="12"/>
  <c r="B117" i="12" s="1"/>
  <c r="I116" i="12"/>
  <c r="B116" i="12" s="1"/>
  <c r="I115" i="12"/>
  <c r="B115" i="12" s="1"/>
  <c r="I114" i="12"/>
  <c r="B114" i="12" s="1"/>
  <c r="I113" i="12"/>
  <c r="B113" i="12" s="1"/>
  <c r="I112" i="12"/>
  <c r="B112" i="12" s="1"/>
  <c r="I111" i="12"/>
  <c r="B111" i="12" s="1"/>
  <c r="I110" i="12"/>
  <c r="B110" i="12" s="1"/>
  <c r="I109" i="12"/>
  <c r="B109" i="12" s="1"/>
  <c r="I108" i="12"/>
  <c r="B108" i="12" s="1"/>
  <c r="I107" i="12"/>
  <c r="B107" i="12" s="1"/>
  <c r="I106" i="12"/>
  <c r="B106" i="12" s="1"/>
  <c r="I105" i="12"/>
  <c r="B105" i="12" s="1"/>
  <c r="I104" i="12"/>
  <c r="B104" i="12" s="1"/>
  <c r="I103" i="12"/>
  <c r="B103" i="12" s="1"/>
  <c r="I102" i="12"/>
  <c r="B102" i="12" s="1"/>
  <c r="I101" i="12"/>
  <c r="B101" i="12" s="1"/>
  <c r="I100" i="12"/>
  <c r="B100" i="12" s="1"/>
  <c r="I99" i="12"/>
  <c r="B99" i="12" s="1"/>
  <c r="I98" i="12"/>
  <c r="B98" i="12" s="1"/>
  <c r="I97" i="12"/>
  <c r="B97" i="12" s="1"/>
  <c r="I96" i="12"/>
  <c r="B96" i="12" s="1"/>
  <c r="I95" i="12"/>
  <c r="B95" i="12" s="1"/>
  <c r="I94" i="12"/>
  <c r="B94" i="12" s="1"/>
  <c r="I93" i="12"/>
  <c r="B93" i="12" s="1"/>
  <c r="I92" i="12"/>
  <c r="B92" i="12" s="1"/>
  <c r="I91" i="12"/>
  <c r="B91" i="12" s="1"/>
  <c r="I90" i="12"/>
  <c r="B90" i="12" s="1"/>
  <c r="I89" i="12"/>
  <c r="B89" i="12" s="1"/>
  <c r="I88" i="12"/>
  <c r="B88" i="12" s="1"/>
  <c r="I87" i="12"/>
  <c r="B87" i="12" s="1"/>
  <c r="I86" i="12"/>
  <c r="B86" i="12" s="1"/>
  <c r="I85" i="12"/>
  <c r="B85" i="12" s="1"/>
  <c r="I84" i="12"/>
  <c r="B84" i="12" s="1"/>
  <c r="I83" i="12"/>
  <c r="B83" i="12" s="1"/>
  <c r="I82" i="12"/>
  <c r="B82" i="12" s="1"/>
  <c r="I81" i="12"/>
  <c r="B81" i="12" s="1"/>
  <c r="I80" i="12"/>
  <c r="B80" i="12" s="1"/>
  <c r="I79" i="12"/>
  <c r="B79" i="12" s="1"/>
  <c r="I78" i="12"/>
  <c r="B78" i="12" s="1"/>
  <c r="I77" i="12"/>
  <c r="B77" i="12" s="1"/>
  <c r="I76" i="12"/>
  <c r="B76" i="12" s="1"/>
  <c r="I75" i="12"/>
  <c r="B75" i="12" s="1"/>
  <c r="I74" i="12"/>
  <c r="B74" i="12" s="1"/>
  <c r="I73" i="12"/>
  <c r="B73" i="12" s="1"/>
  <c r="I72" i="12"/>
  <c r="B72" i="12" s="1"/>
  <c r="I71" i="12"/>
  <c r="B71" i="12" s="1"/>
  <c r="I70" i="12"/>
  <c r="B70" i="12" s="1"/>
  <c r="I69" i="12"/>
  <c r="B69" i="12" s="1"/>
  <c r="I68" i="12"/>
  <c r="B68" i="12" s="1"/>
  <c r="I67" i="12"/>
  <c r="B67" i="12" s="1"/>
  <c r="I66" i="12"/>
  <c r="B66" i="12" s="1"/>
  <c r="I65" i="12"/>
  <c r="B65" i="12" s="1"/>
  <c r="I64" i="12"/>
  <c r="B64" i="12" s="1"/>
  <c r="I63" i="12"/>
  <c r="B63" i="12" s="1"/>
  <c r="I62" i="12"/>
  <c r="B62" i="12" s="1"/>
  <c r="I61" i="12"/>
  <c r="B61" i="12" s="1"/>
  <c r="I60" i="12"/>
  <c r="B60" i="12" s="1"/>
  <c r="I59" i="12"/>
  <c r="B59" i="12" s="1"/>
  <c r="I58" i="12"/>
  <c r="B58" i="12" s="1"/>
  <c r="I57" i="12"/>
  <c r="B57" i="12" s="1"/>
  <c r="I56" i="12"/>
  <c r="B56" i="12" s="1"/>
  <c r="I55" i="12"/>
  <c r="B55" i="12" s="1"/>
  <c r="I54" i="12"/>
  <c r="B54" i="12" s="1"/>
  <c r="I53" i="12"/>
  <c r="B53" i="12" s="1"/>
  <c r="I52" i="12"/>
  <c r="B52" i="12" s="1"/>
  <c r="I51" i="12"/>
  <c r="B51" i="12" s="1"/>
  <c r="I50" i="12"/>
  <c r="B50" i="12" s="1"/>
  <c r="I49" i="12"/>
  <c r="B49" i="12" s="1"/>
  <c r="I48" i="12"/>
  <c r="B48" i="12" s="1"/>
  <c r="I47" i="12"/>
  <c r="B47" i="12" s="1"/>
  <c r="I46" i="12"/>
  <c r="B46" i="12" s="1"/>
  <c r="I45" i="12"/>
  <c r="B45" i="12" s="1"/>
  <c r="I44" i="12"/>
  <c r="B44" i="12" s="1"/>
  <c r="I43" i="12"/>
  <c r="B43" i="12" s="1"/>
  <c r="I42" i="12"/>
  <c r="B42" i="12" s="1"/>
  <c r="I41" i="12"/>
  <c r="B41" i="12" s="1"/>
  <c r="I40" i="12"/>
  <c r="B40" i="12" s="1"/>
  <c r="I39" i="12"/>
  <c r="B39" i="12" s="1"/>
  <c r="I38" i="12"/>
  <c r="B38" i="12" s="1"/>
  <c r="I37" i="12"/>
  <c r="B37" i="12" s="1"/>
  <c r="I36" i="12"/>
  <c r="B36" i="12" s="1"/>
  <c r="I35" i="12"/>
  <c r="B35" i="12" s="1"/>
  <c r="I34" i="12"/>
  <c r="B34" i="12" s="1"/>
  <c r="I33" i="12"/>
  <c r="B33" i="12" s="1"/>
  <c r="I32" i="12"/>
  <c r="B32" i="12" s="1"/>
  <c r="I31" i="12"/>
  <c r="B31" i="12" s="1"/>
  <c r="I30" i="12"/>
  <c r="B30" i="12" s="1"/>
  <c r="I29" i="12"/>
  <c r="B29" i="12" s="1"/>
  <c r="I28" i="12"/>
  <c r="B28" i="12" s="1"/>
  <c r="I27" i="12"/>
  <c r="B27" i="12" s="1"/>
  <c r="I26" i="12"/>
  <c r="B26" i="12" s="1"/>
  <c r="I25" i="12"/>
  <c r="B25" i="12" s="1"/>
  <c r="I24" i="12"/>
  <c r="B24" i="12" s="1"/>
  <c r="I23" i="12"/>
  <c r="B23" i="12" s="1"/>
  <c r="I22" i="12"/>
  <c r="B22" i="12" s="1"/>
  <c r="I21" i="12"/>
  <c r="B21" i="12" s="1"/>
  <c r="I20" i="12"/>
  <c r="B20" i="12" s="1"/>
  <c r="I19" i="12"/>
  <c r="B19" i="12" s="1"/>
  <c r="I18" i="12"/>
  <c r="B18" i="12" s="1"/>
  <c r="I17" i="12"/>
  <c r="B17" i="12" s="1"/>
  <c r="I16" i="12"/>
  <c r="B16" i="12" s="1"/>
  <c r="I15" i="12"/>
  <c r="B15" i="12" s="1"/>
  <c r="I14" i="12"/>
  <c r="B14" i="12" s="1"/>
  <c r="I13" i="12"/>
  <c r="B13" i="12" s="1"/>
  <c r="I12" i="12"/>
  <c r="B12" i="12" s="1"/>
  <c r="I11" i="12"/>
  <c r="B11" i="12" s="1"/>
  <c r="I10" i="12"/>
  <c r="B10" i="12" s="1"/>
  <c r="I9" i="12"/>
  <c r="B9" i="12" s="1"/>
  <c r="I8" i="12"/>
  <c r="B8" i="12" s="1"/>
  <c r="I7" i="12"/>
  <c r="B7" i="12" s="1"/>
  <c r="I6" i="12"/>
  <c r="B6" i="12" s="1"/>
  <c r="I3" i="12"/>
  <c r="B3" i="12" s="1"/>
  <c r="I4" i="12"/>
  <c r="B4" i="12" s="1"/>
  <c r="I5" i="12"/>
  <c r="B5" i="12" s="1"/>
  <c r="I2" i="12"/>
  <c r="B2" i="12" s="1"/>
  <c r="L61" i="4"/>
  <c r="A61" i="4" s="1"/>
  <c r="A60" i="4"/>
  <c r="L53" i="4"/>
  <c r="A53" i="4" s="1"/>
  <c r="A52" i="4"/>
  <c r="A42" i="4"/>
  <c r="L43" i="4"/>
  <c r="A43" i="4" s="1"/>
  <c r="A24" i="4"/>
  <c r="B40" i="4"/>
  <c r="A38" i="4"/>
  <c r="L25" i="4"/>
  <c r="L26" i="4" s="1"/>
  <c r="L27" i="4" s="1"/>
  <c r="L28" i="4" s="1"/>
  <c r="L29" i="4" s="1"/>
  <c r="L30" i="4" s="1"/>
  <c r="L31" i="4" s="1"/>
  <c r="L17" i="4"/>
  <c r="L18" i="4" s="1"/>
  <c r="L19" i="4" s="1"/>
  <c r="L20" i="4" s="1"/>
  <c r="L21" i="4" s="1"/>
  <c r="L22" i="4" s="1"/>
  <c r="L23" i="4" s="1"/>
  <c r="A16" i="4"/>
  <c r="L7" i="4"/>
  <c r="L8" i="4" s="1"/>
  <c r="A6" i="4"/>
  <c r="A2" i="4"/>
  <c r="B4" i="4"/>
  <c r="R4" i="15" l="1"/>
  <c r="R43" i="15"/>
  <c r="R62" i="15"/>
  <c r="R99" i="15"/>
  <c r="R42" i="15"/>
  <c r="R72" i="15"/>
  <c r="R63" i="15"/>
  <c r="R54" i="15"/>
  <c r="R30" i="15"/>
  <c r="R83" i="15"/>
  <c r="R55" i="15"/>
  <c r="R64" i="15"/>
  <c r="R8" i="15"/>
  <c r="R36" i="15"/>
  <c r="R35" i="15"/>
  <c r="R24" i="15"/>
  <c r="R27" i="15"/>
  <c r="R19" i="15"/>
  <c r="K4" i="12"/>
  <c r="L4" i="12" s="1"/>
  <c r="K8" i="12"/>
  <c r="L8" i="12" s="1"/>
  <c r="K12" i="12"/>
  <c r="L12" i="12" s="1"/>
  <c r="K16" i="12"/>
  <c r="L16" i="12" s="1"/>
  <c r="K20" i="12"/>
  <c r="L20" i="12" s="1"/>
  <c r="K24" i="12"/>
  <c r="L24" i="12" s="1"/>
  <c r="K28" i="12"/>
  <c r="L28" i="12" s="1"/>
  <c r="K32" i="12"/>
  <c r="L32" i="12" s="1"/>
  <c r="K36" i="12"/>
  <c r="L36" i="12" s="1"/>
  <c r="K40" i="12"/>
  <c r="L40" i="12" s="1"/>
  <c r="K44" i="12"/>
  <c r="L44" i="12" s="1"/>
  <c r="K48" i="12"/>
  <c r="L48" i="12" s="1"/>
  <c r="K52" i="12"/>
  <c r="L52" i="12" s="1"/>
  <c r="K56" i="12"/>
  <c r="L56" i="12" s="1"/>
  <c r="K60" i="12"/>
  <c r="L60" i="12" s="1"/>
  <c r="K64" i="12"/>
  <c r="L64" i="12" s="1"/>
  <c r="K68" i="12"/>
  <c r="L68" i="12" s="1"/>
  <c r="K72" i="12"/>
  <c r="L72" i="12" s="1"/>
  <c r="K76" i="12"/>
  <c r="L76" i="12" s="1"/>
  <c r="K80" i="12"/>
  <c r="L80" i="12" s="1"/>
  <c r="K84" i="12"/>
  <c r="L84" i="12" s="1"/>
  <c r="K88" i="12"/>
  <c r="L88" i="12" s="1"/>
  <c r="K92" i="12"/>
  <c r="L92" i="12" s="1"/>
  <c r="K96" i="12"/>
  <c r="L96" i="12" s="1"/>
  <c r="K100" i="12"/>
  <c r="L100" i="12" s="1"/>
  <c r="K104" i="12"/>
  <c r="L104" i="12" s="1"/>
  <c r="R103" i="15"/>
  <c r="K9" i="12"/>
  <c r="L9" i="12" s="1"/>
  <c r="K17" i="12"/>
  <c r="L17" i="12" s="1"/>
  <c r="K21" i="12"/>
  <c r="L21" i="12" s="1"/>
  <c r="K29" i="12"/>
  <c r="L29" i="12" s="1"/>
  <c r="K37" i="12"/>
  <c r="L37" i="12" s="1"/>
  <c r="K45" i="12"/>
  <c r="L45" i="12" s="1"/>
  <c r="K53" i="12"/>
  <c r="L53" i="12" s="1"/>
  <c r="K61" i="12"/>
  <c r="L61" i="12" s="1"/>
  <c r="K65" i="12"/>
  <c r="L65" i="12" s="1"/>
  <c r="K73" i="12"/>
  <c r="L73" i="12" s="1"/>
  <c r="K81" i="12"/>
  <c r="L81" i="12" s="1"/>
  <c r="K101" i="12"/>
  <c r="L101" i="12" s="1"/>
  <c r="K105" i="12"/>
  <c r="L105" i="12" s="1"/>
  <c r="K109" i="12"/>
  <c r="L109" i="12" s="1"/>
  <c r="K113" i="12"/>
  <c r="L113" i="12" s="1"/>
  <c r="K117" i="12"/>
  <c r="L117" i="12" s="1"/>
  <c r="K121" i="12"/>
  <c r="L121" i="12" s="1"/>
  <c r="K125" i="12"/>
  <c r="L125" i="12" s="1"/>
  <c r="K149" i="12"/>
  <c r="L149" i="12" s="1"/>
  <c r="K153" i="12"/>
  <c r="L153" i="12" s="1"/>
  <c r="K157" i="12"/>
  <c r="L157" i="12" s="1"/>
  <c r="K161" i="12"/>
  <c r="L161" i="12" s="1"/>
  <c r="K3" i="12"/>
  <c r="L3" i="12" s="1"/>
  <c r="K13" i="12"/>
  <c r="L13" i="12" s="1"/>
  <c r="K25" i="12"/>
  <c r="L25" i="12" s="1"/>
  <c r="K33" i="12"/>
  <c r="L33" i="12" s="1"/>
  <c r="K41" i="12"/>
  <c r="L41" i="12" s="1"/>
  <c r="K49" i="12"/>
  <c r="L49" i="12" s="1"/>
  <c r="K57" i="12"/>
  <c r="L57" i="12" s="1"/>
  <c r="K69" i="12"/>
  <c r="L69" i="12" s="1"/>
  <c r="K77" i="12"/>
  <c r="L77" i="12" s="1"/>
  <c r="G112" i="25"/>
  <c r="A112" i="25" s="1"/>
  <c r="A18" i="4"/>
  <c r="K146" i="12"/>
  <c r="L146" i="12" s="1"/>
  <c r="K108" i="12"/>
  <c r="L108" i="12" s="1"/>
  <c r="K112" i="12"/>
  <c r="L112" i="12" s="1"/>
  <c r="K116" i="12"/>
  <c r="L116" i="12" s="1"/>
  <c r="K120" i="12"/>
  <c r="L120" i="12" s="1"/>
  <c r="K124" i="12"/>
  <c r="L124" i="12" s="1"/>
  <c r="K128" i="12"/>
  <c r="L128" i="12" s="1"/>
  <c r="K132" i="12"/>
  <c r="L132" i="12" s="1"/>
  <c r="K136" i="12"/>
  <c r="L136" i="12" s="1"/>
  <c r="K140" i="12"/>
  <c r="L140" i="12" s="1"/>
  <c r="K144" i="12"/>
  <c r="L144" i="12" s="1"/>
  <c r="K148" i="12"/>
  <c r="L148" i="12" s="1"/>
  <c r="K152" i="12"/>
  <c r="L152" i="12" s="1"/>
  <c r="K156" i="12"/>
  <c r="L156" i="12" s="1"/>
  <c r="K160" i="12"/>
  <c r="L160" i="12" s="1"/>
  <c r="K164" i="12"/>
  <c r="L164" i="12" s="1"/>
  <c r="K168" i="12"/>
  <c r="L168" i="12" s="1"/>
  <c r="K89" i="12"/>
  <c r="L89" i="12" s="1"/>
  <c r="K93" i="12"/>
  <c r="L93" i="12" s="1"/>
  <c r="K97" i="12"/>
  <c r="L97" i="12" s="1"/>
  <c r="K133" i="12"/>
  <c r="L133" i="12" s="1"/>
  <c r="K137" i="12"/>
  <c r="L137" i="12" s="1"/>
  <c r="K145" i="12"/>
  <c r="L145" i="12" s="1"/>
  <c r="K169" i="12"/>
  <c r="L169" i="12" s="1"/>
  <c r="K2" i="12"/>
  <c r="L2" i="12" s="1"/>
  <c r="K10" i="12"/>
  <c r="L10" i="12" s="1"/>
  <c r="K18" i="12"/>
  <c r="L18" i="12" s="1"/>
  <c r="K22" i="12"/>
  <c r="L22" i="12" s="1"/>
  <c r="K26" i="12"/>
  <c r="L26" i="12" s="1"/>
  <c r="K30" i="12"/>
  <c r="L30" i="12" s="1"/>
  <c r="K34" i="12"/>
  <c r="L34" i="12" s="1"/>
  <c r="K38" i="12"/>
  <c r="L38" i="12" s="1"/>
  <c r="K42" i="12"/>
  <c r="L42" i="12" s="1"/>
  <c r="K46" i="12"/>
  <c r="L46" i="12" s="1"/>
  <c r="K50" i="12"/>
  <c r="L50" i="12" s="1"/>
  <c r="K54" i="12"/>
  <c r="L54" i="12" s="1"/>
  <c r="K58" i="12"/>
  <c r="L58" i="12" s="1"/>
  <c r="K62" i="12"/>
  <c r="L62" i="12" s="1"/>
  <c r="K66" i="12"/>
  <c r="L66" i="12" s="1"/>
  <c r="K70" i="12"/>
  <c r="L70" i="12" s="1"/>
  <c r="K74" i="12"/>
  <c r="L74" i="12" s="1"/>
  <c r="K78" i="12"/>
  <c r="L78" i="12" s="1"/>
  <c r="K82" i="12"/>
  <c r="L82" i="12" s="1"/>
  <c r="K86" i="12"/>
  <c r="L86" i="12" s="1"/>
  <c r="K90" i="12"/>
  <c r="L90" i="12" s="1"/>
  <c r="K94" i="12"/>
  <c r="L94" i="12" s="1"/>
  <c r="K98" i="12"/>
  <c r="L98" i="12" s="1"/>
  <c r="K102" i="12"/>
  <c r="L102" i="12" s="1"/>
  <c r="K106" i="12"/>
  <c r="L106" i="12" s="1"/>
  <c r="K110" i="12"/>
  <c r="L110" i="12" s="1"/>
  <c r="K114" i="12"/>
  <c r="L114" i="12" s="1"/>
  <c r="K118" i="12"/>
  <c r="L118" i="12" s="1"/>
  <c r="K122" i="12"/>
  <c r="L122" i="12" s="1"/>
  <c r="K126" i="12"/>
  <c r="L126" i="12" s="1"/>
  <c r="K130" i="12"/>
  <c r="L130" i="12" s="1"/>
  <c r="K134" i="12"/>
  <c r="L134" i="12" s="1"/>
  <c r="K138" i="12"/>
  <c r="L138" i="12" s="1"/>
  <c r="K142" i="12"/>
  <c r="L142" i="12" s="1"/>
  <c r="K150" i="12"/>
  <c r="L150" i="12" s="1"/>
  <c r="K154" i="12"/>
  <c r="L154" i="12" s="1"/>
  <c r="K158" i="12"/>
  <c r="L158" i="12" s="1"/>
  <c r="K162" i="12"/>
  <c r="L162" i="12" s="1"/>
  <c r="K166" i="12"/>
  <c r="L166" i="12" s="1"/>
  <c r="K85" i="12"/>
  <c r="L85" i="12" s="1"/>
  <c r="K129" i="12"/>
  <c r="L129" i="12" s="1"/>
  <c r="K141" i="12"/>
  <c r="L141" i="12" s="1"/>
  <c r="K165" i="12"/>
  <c r="L165" i="12" s="1"/>
  <c r="K6" i="12"/>
  <c r="L6" i="12" s="1"/>
  <c r="K14" i="12"/>
  <c r="L14" i="12" s="1"/>
  <c r="K5" i="12"/>
  <c r="L5" i="12" s="1"/>
  <c r="K7" i="12"/>
  <c r="L7" i="12" s="1"/>
  <c r="K11" i="12"/>
  <c r="L11" i="12" s="1"/>
  <c r="K15" i="12"/>
  <c r="L15" i="12" s="1"/>
  <c r="K19" i="12"/>
  <c r="L19" i="12" s="1"/>
  <c r="K23" i="12"/>
  <c r="L23" i="12" s="1"/>
  <c r="K27" i="12"/>
  <c r="L27" i="12" s="1"/>
  <c r="K31" i="12"/>
  <c r="L31" i="12" s="1"/>
  <c r="K35" i="12"/>
  <c r="L35" i="12" s="1"/>
  <c r="K39" i="12"/>
  <c r="L39" i="12" s="1"/>
  <c r="K43" i="12"/>
  <c r="L43" i="12" s="1"/>
  <c r="K47" i="12"/>
  <c r="L47" i="12" s="1"/>
  <c r="K51" i="12"/>
  <c r="L51" i="12" s="1"/>
  <c r="K55" i="12"/>
  <c r="L55" i="12" s="1"/>
  <c r="K59" i="12"/>
  <c r="L59" i="12" s="1"/>
  <c r="K63" i="12"/>
  <c r="L63" i="12" s="1"/>
  <c r="K67" i="12"/>
  <c r="L67" i="12" s="1"/>
  <c r="K71" i="12"/>
  <c r="L71" i="12" s="1"/>
  <c r="K75" i="12"/>
  <c r="L75" i="12" s="1"/>
  <c r="K79" i="12"/>
  <c r="L79" i="12" s="1"/>
  <c r="K83" i="12"/>
  <c r="L83" i="12" s="1"/>
  <c r="K87" i="12"/>
  <c r="L87" i="12" s="1"/>
  <c r="K91" i="12"/>
  <c r="L91" i="12" s="1"/>
  <c r="K95" i="12"/>
  <c r="L95" i="12" s="1"/>
  <c r="K99" i="12"/>
  <c r="L99" i="12" s="1"/>
  <c r="K103" i="12"/>
  <c r="L103" i="12" s="1"/>
  <c r="K107" i="12"/>
  <c r="L107" i="12" s="1"/>
  <c r="K111" i="12"/>
  <c r="L111" i="12" s="1"/>
  <c r="K115" i="12"/>
  <c r="L115" i="12" s="1"/>
  <c r="K119" i="12"/>
  <c r="L119" i="12" s="1"/>
  <c r="K123" i="12"/>
  <c r="L123" i="12" s="1"/>
  <c r="K127" i="12"/>
  <c r="L127" i="12" s="1"/>
  <c r="K131" i="12"/>
  <c r="L131" i="12" s="1"/>
  <c r="K135" i="12"/>
  <c r="L135" i="12" s="1"/>
  <c r="K139" i="12"/>
  <c r="L139" i="12" s="1"/>
  <c r="K143" i="12"/>
  <c r="L143" i="12" s="1"/>
  <c r="K147" i="12"/>
  <c r="L147" i="12" s="1"/>
  <c r="K151" i="12"/>
  <c r="L151" i="12" s="1"/>
  <c r="K155" i="12"/>
  <c r="L155" i="12" s="1"/>
  <c r="K159" i="12"/>
  <c r="L159" i="12" s="1"/>
  <c r="K163" i="12"/>
  <c r="L163" i="12" s="1"/>
  <c r="K167" i="12"/>
  <c r="L167" i="12" s="1"/>
  <c r="R67" i="15"/>
  <c r="R32" i="15"/>
  <c r="M51" i="15"/>
  <c r="M43" i="15"/>
  <c r="M31" i="15"/>
  <c r="M99" i="15"/>
  <c r="M54" i="15"/>
  <c r="M42" i="15"/>
  <c r="A25" i="4"/>
  <c r="A17" i="4"/>
  <c r="A26" i="4"/>
  <c r="A22" i="4"/>
  <c r="A27" i="4"/>
  <c r="A29" i="4"/>
  <c r="A30" i="4"/>
  <c r="G56" i="25"/>
  <c r="A56" i="25" s="1"/>
  <c r="O111" i="15"/>
  <c r="O95" i="15"/>
  <c r="O91" i="15"/>
  <c r="O112" i="15"/>
  <c r="A5" i="25"/>
  <c r="G6" i="25"/>
  <c r="G44" i="25"/>
  <c r="A44" i="25" s="1"/>
  <c r="G19" i="25"/>
  <c r="A18" i="25"/>
  <c r="G97" i="25"/>
  <c r="A97" i="25" s="1"/>
  <c r="A102" i="25"/>
  <c r="G103" i="25"/>
  <c r="R47" i="15"/>
  <c r="R23" i="15"/>
  <c r="R87" i="15"/>
  <c r="R56" i="15"/>
  <c r="R18" i="15"/>
  <c r="R80" i="15"/>
  <c r="R7" i="15"/>
  <c r="R70" i="15"/>
  <c r="R39" i="15"/>
  <c r="R96" i="15"/>
  <c r="R34" i="15"/>
  <c r="R11" i="15"/>
  <c r="R112" i="15"/>
  <c r="R46" i="15"/>
  <c r="R10" i="15"/>
  <c r="R48" i="15"/>
  <c r="R20" i="15"/>
  <c r="G31" i="25"/>
  <c r="A31" i="25" s="1"/>
  <c r="G63" i="25"/>
  <c r="A63" i="25" s="1"/>
  <c r="G87" i="25"/>
  <c r="A87" i="25" s="1"/>
  <c r="G81" i="25"/>
  <c r="A81" i="25" s="1"/>
  <c r="R49" i="15"/>
  <c r="R5" i="15"/>
  <c r="R28" i="15"/>
  <c r="R92" i="15"/>
  <c r="R25" i="15"/>
  <c r="R85" i="15"/>
  <c r="R78" i="15"/>
  <c r="R110" i="15"/>
  <c r="R16" i="15"/>
  <c r="R101" i="15"/>
  <c r="R89" i="15"/>
  <c r="R21" i="15"/>
  <c r="R100" i="15"/>
  <c r="R41" i="15"/>
  <c r="R93" i="15"/>
  <c r="R82" i="15"/>
  <c r="R13" i="15"/>
  <c r="R84" i="15"/>
  <c r="R38" i="15"/>
  <c r="R105" i="15"/>
  <c r="R37" i="15"/>
  <c r="R104" i="15"/>
  <c r="R108" i="15"/>
  <c r="R53" i="15"/>
  <c r="R97" i="15"/>
  <c r="R86" i="15"/>
  <c r="R33" i="15"/>
  <c r="R9" i="15"/>
  <c r="R29" i="15"/>
  <c r="R65" i="15"/>
  <c r="R50" i="15"/>
  <c r="R57" i="15"/>
  <c r="R74" i="15"/>
  <c r="R107" i="15"/>
  <c r="R113" i="15"/>
  <c r="R98" i="15"/>
  <c r="R81" i="15"/>
  <c r="R106" i="15"/>
  <c r="R73" i="15"/>
  <c r="R17" i="15"/>
  <c r="R12" i="15"/>
  <c r="R76" i="15"/>
  <c r="R111" i="15"/>
  <c r="R77" i="15"/>
  <c r="R75" i="15"/>
  <c r="R102" i="15"/>
  <c r="R88" i="15"/>
  <c r="R91" i="15"/>
  <c r="R79" i="15"/>
  <c r="R109" i="15"/>
  <c r="R94" i="15"/>
  <c r="R59" i="15"/>
  <c r="R45" i="15"/>
  <c r="R95" i="15"/>
  <c r="R69" i="15"/>
  <c r="R61" i="15"/>
  <c r="R90" i="15"/>
  <c r="R60" i="15"/>
  <c r="R68" i="15"/>
  <c r="R58" i="15"/>
  <c r="R52" i="15"/>
  <c r="R66" i="15"/>
  <c r="R14" i="15"/>
  <c r="R40" i="15"/>
  <c r="R22" i="15"/>
  <c r="R44" i="15"/>
  <c r="R26" i="15"/>
  <c r="R6" i="15"/>
  <c r="L9" i="4"/>
  <c r="A8" i="4"/>
  <c r="A7" i="4"/>
  <c r="A19" i="4"/>
  <c r="A28" i="4"/>
  <c r="A20" i="4"/>
  <c r="A21" i="4"/>
  <c r="L44" i="4"/>
  <c r="L54" i="4"/>
  <c r="L62" i="4"/>
  <c r="G113" i="25" l="1"/>
  <c r="A113" i="25" s="1"/>
  <c r="E15" i="50"/>
  <c r="O51" i="15"/>
  <c r="E23" i="50" s="1"/>
  <c r="G57" i="25"/>
  <c r="A57" i="25" s="1"/>
  <c r="G45" i="25"/>
  <c r="A45" i="25" s="1"/>
  <c r="A103" i="25"/>
  <c r="G104" i="25"/>
  <c r="A19" i="25"/>
  <c r="G20" i="25"/>
  <c r="A6" i="25"/>
  <c r="G7" i="25"/>
  <c r="O54" i="15"/>
  <c r="O41" i="15"/>
  <c r="O38" i="15"/>
  <c r="O101" i="15"/>
  <c r="O27" i="15"/>
  <c r="O89" i="15"/>
  <c r="O94" i="15"/>
  <c r="O50" i="15"/>
  <c r="O99" i="15"/>
  <c r="O87" i="15"/>
  <c r="O43" i="15"/>
  <c r="O113" i="15"/>
  <c r="O57" i="15"/>
  <c r="O31" i="15"/>
  <c r="O49" i="15"/>
  <c r="O109" i="15"/>
  <c r="O45" i="15"/>
  <c r="O56" i="15"/>
  <c r="O34" i="15"/>
  <c r="O47" i="15"/>
  <c r="O105" i="15"/>
  <c r="O103" i="15"/>
  <c r="O83" i="15"/>
  <c r="E20" i="50" l="1"/>
  <c r="R12" i="50"/>
  <c r="E21" i="50"/>
  <c r="R13" i="50"/>
  <c r="E11" i="50"/>
  <c r="R7" i="50"/>
  <c r="R6" i="50"/>
  <c r="E10" i="50"/>
  <c r="E19" i="50"/>
  <c r="R11" i="50"/>
  <c r="E14" i="50"/>
  <c r="E24" i="50"/>
  <c r="E25" i="50"/>
  <c r="R9" i="50"/>
  <c r="E13" i="50"/>
  <c r="E16" i="50"/>
  <c r="E22" i="50"/>
  <c r="E17" i="50"/>
  <c r="E12" i="50"/>
  <c r="R8" i="50"/>
  <c r="R10" i="50"/>
  <c r="E18" i="50"/>
  <c r="A104" i="25"/>
  <c r="G105" i="25"/>
  <c r="A105" i="25" s="1"/>
  <c r="A7" i="25"/>
  <c r="G8" i="25"/>
  <c r="A8" i="25" s="1"/>
  <c r="A20" i="25"/>
  <c r="G21" i="25"/>
  <c r="G32" i="25"/>
  <c r="A32" i="25" s="1"/>
  <c r="G64" i="25"/>
  <c r="A64" i="25" s="1"/>
  <c r="G88" i="25"/>
  <c r="A88" i="25" s="1"/>
  <c r="G46" i="25"/>
  <c r="A46" i="25" s="1"/>
  <c r="E11" i="17"/>
  <c r="E19" i="17"/>
  <c r="L10" i="4"/>
  <c r="A9" i="4"/>
  <c r="A62" i="4"/>
  <c r="L63" i="4"/>
  <c r="L55" i="4"/>
  <c r="A54" i="4"/>
  <c r="L45" i="4"/>
  <c r="A44" i="4"/>
  <c r="E21" i="17" l="1"/>
  <c r="A21" i="25"/>
  <c r="G22" i="25"/>
  <c r="G9" i="25"/>
  <c r="A9" i="25" s="1"/>
  <c r="A22" i="25" l="1"/>
  <c r="G23" i="25"/>
  <c r="A23" i="25" s="1"/>
  <c r="G33" i="25"/>
  <c r="A33" i="25" s="1"/>
  <c r="G89" i="25"/>
  <c r="A89" i="25" s="1"/>
  <c r="G10" i="25"/>
  <c r="A10" i="25" s="1"/>
  <c r="G65" i="25"/>
  <c r="A65" i="25" s="1"/>
  <c r="G47" i="25"/>
  <c r="A47" i="25" s="1"/>
  <c r="AD21" i="15"/>
  <c r="AD20" i="15"/>
  <c r="AD13" i="15"/>
  <c r="A10" i="4"/>
  <c r="L11" i="4"/>
  <c r="L12" i="4" s="1"/>
  <c r="A63" i="4"/>
  <c r="L64" i="4"/>
  <c r="A55" i="4"/>
  <c r="L56" i="4"/>
  <c r="A45" i="4"/>
  <c r="L46" i="4"/>
  <c r="G24" i="25" l="1"/>
  <c r="A24" i="25" s="1"/>
  <c r="S2" i="50" l="1"/>
  <c r="AE2" i="50"/>
  <c r="F2" i="50"/>
  <c r="AP2" i="50"/>
  <c r="S3" i="50"/>
  <c r="F3" i="50"/>
  <c r="AP3" i="50"/>
  <c r="AE3" i="50"/>
  <c r="AE9" i="50"/>
  <c r="F9" i="50"/>
  <c r="AP4" i="50"/>
  <c r="F4" i="50"/>
  <c r="AE4" i="50"/>
  <c r="S4" i="50"/>
  <c r="AE5" i="50"/>
  <c r="F5" i="50"/>
  <c r="AP5" i="50"/>
  <c r="S5" i="50"/>
  <c r="AE8" i="50"/>
  <c r="F8" i="50"/>
  <c r="AE6" i="50"/>
  <c r="F6" i="50"/>
  <c r="AE7" i="50"/>
  <c r="F7" i="50"/>
  <c r="G34" i="25"/>
  <c r="A34" i="25" s="1"/>
  <c r="G11" i="25"/>
  <c r="A11" i="25" s="1"/>
  <c r="G25" i="25"/>
  <c r="A25" i="25" s="1"/>
  <c r="G48" i="25"/>
  <c r="A48" i="25" s="1"/>
  <c r="L13" i="4"/>
  <c r="A12" i="4"/>
  <c r="L57" i="4"/>
  <c r="A56" i="4"/>
  <c r="L47" i="4"/>
  <c r="L48" i="4" s="1"/>
  <c r="A46" i="4"/>
  <c r="A64" i="4"/>
  <c r="L65" i="4"/>
  <c r="T7" i="50" l="1"/>
  <c r="S7" i="50"/>
  <c r="T8" i="50"/>
  <c r="S8" i="50"/>
  <c r="T11" i="50"/>
  <c r="S11" i="50"/>
  <c r="T12" i="50"/>
  <c r="S12" i="50"/>
  <c r="T6" i="50"/>
  <c r="S6" i="50"/>
  <c r="T9" i="50"/>
  <c r="S9" i="50"/>
  <c r="T10" i="50"/>
  <c r="S10" i="50"/>
  <c r="T13" i="50"/>
  <c r="S13" i="50"/>
  <c r="G22" i="50"/>
  <c r="F22" i="50"/>
  <c r="G11" i="50"/>
  <c r="F11" i="50"/>
  <c r="G15" i="50"/>
  <c r="F15" i="50"/>
  <c r="G24" i="50"/>
  <c r="F24" i="50"/>
  <c r="F23" i="50"/>
  <c r="G14" i="50"/>
  <c r="F14" i="50"/>
  <c r="G19" i="50"/>
  <c r="F19" i="50"/>
  <c r="G17" i="50"/>
  <c r="F17" i="50"/>
  <c r="G16" i="50"/>
  <c r="F16" i="50"/>
  <c r="G20" i="50"/>
  <c r="F20" i="50"/>
  <c r="G13" i="50"/>
  <c r="F13" i="50"/>
  <c r="G25" i="50"/>
  <c r="F25" i="50"/>
  <c r="G18" i="50"/>
  <c r="F18" i="50"/>
  <c r="G21" i="50"/>
  <c r="F21" i="50"/>
  <c r="G10" i="50"/>
  <c r="F10" i="50"/>
  <c r="G12" i="50"/>
  <c r="F12" i="50"/>
  <c r="L14" i="4"/>
  <c r="A14" i="4" s="1"/>
  <c r="G35" i="25"/>
  <c r="A35" i="25" s="1"/>
  <c r="G12" i="25"/>
  <c r="A12" i="25" s="1"/>
  <c r="G49" i="25"/>
  <c r="A49" i="25" s="1"/>
  <c r="A65" i="4"/>
  <c r="L66" i="4"/>
  <c r="A48" i="4"/>
  <c r="L49" i="4"/>
  <c r="A57" i="4"/>
  <c r="L58" i="4"/>
  <c r="L50" i="4" l="1"/>
  <c r="A50" i="4" s="1"/>
  <c r="G36" i="25"/>
  <c r="A36" i="25" s="1"/>
  <c r="G13" i="25"/>
  <c r="A13" i="25" s="1"/>
  <c r="L59" i="4"/>
  <c r="A58" i="4"/>
  <c r="L67" i="4"/>
  <c r="A66" i="4"/>
  <c r="W6" i="50" l="1"/>
  <c r="W10" i="50"/>
  <c r="W8" i="50"/>
  <c r="W9" i="50"/>
  <c r="W7" i="50"/>
  <c r="W12" i="50"/>
  <c r="W11" i="50"/>
  <c r="W13" i="50"/>
  <c r="J15" i="50"/>
  <c r="J21" i="50"/>
  <c r="J24" i="50"/>
  <c r="J14" i="50"/>
  <c r="J18" i="50"/>
  <c r="J17" i="50"/>
  <c r="J25" i="50"/>
  <c r="J12" i="50"/>
  <c r="J11" i="50"/>
  <c r="J20" i="50"/>
  <c r="J23" i="50"/>
  <c r="J16" i="50"/>
  <c r="J13" i="50"/>
  <c r="J19" i="50"/>
  <c r="J10" i="50"/>
  <c r="AF9" i="50" l="1"/>
  <c r="AD9" i="50"/>
  <c r="AF6" i="50"/>
  <c r="AD6" i="50"/>
  <c r="AF8" i="50"/>
  <c r="AD8" i="50"/>
  <c r="AF7" i="50"/>
  <c r="AD7" i="50"/>
  <c r="G9" i="50"/>
  <c r="E9" i="50"/>
  <c r="G6" i="50"/>
  <c r="E6" i="50"/>
  <c r="G8" i="50"/>
  <c r="E8" i="50"/>
  <c r="G7" i="50"/>
  <c r="E7" i="50"/>
  <c r="G37" i="25"/>
  <c r="A37" i="25" s="1"/>
  <c r="AI6" i="50" l="1"/>
  <c r="AI9" i="50"/>
  <c r="AI8" i="50"/>
  <c r="AI7" i="50"/>
  <c r="J8" i="50"/>
  <c r="J6" i="50"/>
  <c r="J9" i="50"/>
  <c r="J7" i="50"/>
  <c r="AQ5" i="50" l="1"/>
  <c r="AO5" i="50"/>
  <c r="AQ2" i="50"/>
  <c r="AO2" i="50"/>
  <c r="AQ4" i="50"/>
  <c r="AO4" i="50"/>
  <c r="AQ3" i="50"/>
  <c r="AO3" i="50"/>
  <c r="AF2" i="50"/>
  <c r="AD2" i="50"/>
  <c r="AF5" i="50"/>
  <c r="AD5" i="50"/>
  <c r="AF3" i="50"/>
  <c r="AD3" i="50"/>
  <c r="AF4" i="50"/>
  <c r="AD4" i="50"/>
  <c r="T4" i="50"/>
  <c r="R4" i="50"/>
  <c r="T3" i="50"/>
  <c r="R3" i="50"/>
  <c r="T5" i="50"/>
  <c r="R5" i="50"/>
  <c r="T2" i="50"/>
  <c r="R2" i="50"/>
  <c r="G5" i="50"/>
  <c r="E5" i="50"/>
  <c r="G3" i="50"/>
  <c r="E3" i="50"/>
  <c r="G4" i="50"/>
  <c r="E4" i="50"/>
  <c r="G2" i="50"/>
  <c r="E2" i="50"/>
  <c r="AE20" i="42"/>
  <c r="AA64" i="43"/>
  <c r="H85" i="39"/>
  <c r="H85" i="42"/>
  <c r="I91" i="42"/>
  <c r="Y62" i="42"/>
  <c r="G93" i="42"/>
  <c r="Y68" i="42"/>
  <c r="J45" i="42"/>
  <c r="G78" i="40"/>
  <c r="F105" i="44"/>
  <c r="Z61" i="43"/>
  <c r="E12" i="41"/>
  <c r="U49" i="44"/>
  <c r="E51" i="44"/>
  <c r="E21" i="44"/>
  <c r="S111" i="44"/>
  <c r="U63" i="43"/>
  <c r="P21" i="43"/>
  <c r="AD98" i="44"/>
  <c r="F15" i="44"/>
  <c r="O83" i="44"/>
  <c r="H40" i="42"/>
  <c r="T41" i="42"/>
  <c r="AE43" i="43"/>
  <c r="U23" i="44"/>
  <c r="S54" i="44"/>
  <c r="AC99" i="44"/>
  <c r="AD25" i="44"/>
  <c r="E16" i="44"/>
  <c r="G81" i="40"/>
  <c r="E85" i="39"/>
  <c r="Y16" i="42"/>
  <c r="AE108" i="44"/>
  <c r="C55" i="40"/>
  <c r="F19" i="44"/>
  <c r="H64" i="39"/>
  <c r="C62" i="39"/>
  <c r="C59" i="41"/>
  <c r="S68" i="42"/>
  <c r="P64" i="43"/>
  <c r="S71" i="42"/>
  <c r="I66" i="42"/>
  <c r="T71" i="42"/>
  <c r="C29" i="40"/>
  <c r="Y50" i="44"/>
  <c r="I51" i="44"/>
  <c r="Q65" i="42"/>
  <c r="AF104" i="44"/>
  <c r="R82" i="44"/>
  <c r="R51" i="12"/>
  <c r="F20" i="43"/>
  <c r="P17" i="44"/>
  <c r="AE56" i="44"/>
  <c r="Q49" i="44"/>
  <c r="S65" i="43"/>
  <c r="Z17" i="43"/>
  <c r="J19" i="42"/>
  <c r="N81" i="44"/>
  <c r="G31" i="40"/>
  <c r="E90" i="42"/>
  <c r="D53" i="44"/>
  <c r="R85" i="43"/>
  <c r="I92" i="43"/>
  <c r="F90" i="42"/>
  <c r="G64" i="42"/>
  <c r="E84" i="43"/>
  <c r="F65" i="43"/>
  <c r="H60" i="44"/>
  <c r="O26" i="44"/>
  <c r="E6" i="41"/>
  <c r="AE65" i="43"/>
  <c r="Z84" i="43"/>
  <c r="M137" i="12"/>
  <c r="N56" i="44"/>
  <c r="R100" i="12"/>
  <c r="I58" i="39"/>
  <c r="F45" i="42"/>
  <c r="H12" i="50"/>
  <c r="P50" i="44"/>
  <c r="S65" i="42"/>
  <c r="C82" i="41"/>
  <c r="M111" i="12"/>
  <c r="M40" i="12"/>
  <c r="AF54" i="44"/>
  <c r="R14" i="43"/>
  <c r="AC62" i="43"/>
  <c r="AA91" i="42"/>
  <c r="D19" i="43"/>
  <c r="N105" i="15"/>
  <c r="N83" i="44"/>
  <c r="AE104" i="44"/>
  <c r="F44" i="42"/>
  <c r="AC37" i="43"/>
  <c r="P106" i="44"/>
  <c r="N45" i="42"/>
  <c r="H85" i="43"/>
  <c r="E62" i="39"/>
  <c r="O43" i="43"/>
  <c r="H22" i="43"/>
  <c r="G67" i="42"/>
  <c r="R53" i="12"/>
  <c r="R102" i="12"/>
  <c r="M143" i="12"/>
  <c r="W104" i="15"/>
  <c r="W97" i="15"/>
  <c r="G54" i="39"/>
  <c r="H18" i="39"/>
  <c r="AE37" i="42"/>
  <c r="H16" i="50"/>
  <c r="Z59" i="44"/>
  <c r="Y112" i="44"/>
  <c r="T89" i="43"/>
  <c r="F37" i="43"/>
  <c r="R63" i="42"/>
  <c r="AF63" i="42"/>
  <c r="M37" i="12"/>
  <c r="N70" i="43"/>
  <c r="B90" i="39"/>
  <c r="Z61" i="42"/>
  <c r="P76" i="44"/>
  <c r="U77" i="44"/>
  <c r="G76" i="40"/>
  <c r="Z26" i="44"/>
  <c r="F85" i="39"/>
  <c r="O86" i="42"/>
  <c r="AE17" i="44"/>
  <c r="J63" i="43"/>
  <c r="F21" i="44"/>
  <c r="F66" i="39"/>
  <c r="AB43" i="42"/>
  <c r="R78" i="44"/>
  <c r="F62" i="42"/>
  <c r="F45" i="43"/>
  <c r="S87" i="42"/>
  <c r="D53" i="40"/>
  <c r="F80" i="40"/>
  <c r="I17" i="44"/>
  <c r="U39" i="42"/>
  <c r="J90" i="43"/>
  <c r="AA82" i="44"/>
  <c r="D8" i="41"/>
  <c r="I44" i="43"/>
  <c r="U106" i="44"/>
  <c r="J44" i="43"/>
  <c r="O25" i="44"/>
  <c r="F98" i="44"/>
  <c r="AE14" i="44"/>
  <c r="AC84" i="44"/>
  <c r="I44" i="42"/>
  <c r="AC48" i="44"/>
  <c r="E78" i="39"/>
  <c r="AC88" i="42"/>
  <c r="AC46" i="43"/>
  <c r="E80" i="39"/>
  <c r="G61" i="39"/>
  <c r="T43" i="43"/>
  <c r="O37" i="43"/>
  <c r="I66" i="43"/>
  <c r="P101" i="44"/>
  <c r="Y77" i="44"/>
  <c r="AB21" i="44"/>
  <c r="AD23" i="43"/>
  <c r="B85" i="39"/>
  <c r="O39" i="43"/>
  <c r="E68" i="42"/>
  <c r="H100" i="44"/>
  <c r="H6" i="41"/>
  <c r="I40" i="42"/>
  <c r="H80" i="40"/>
  <c r="AC37" i="42"/>
  <c r="I73" i="44"/>
  <c r="AC41" i="42"/>
  <c r="M53" i="12"/>
  <c r="N49" i="15"/>
  <c r="P26" i="44"/>
  <c r="C92" i="43"/>
  <c r="F42" i="43"/>
  <c r="AC19" i="42"/>
  <c r="R95" i="12"/>
  <c r="N85" i="44"/>
  <c r="H65" i="39"/>
  <c r="R39" i="12"/>
  <c r="R60" i="12"/>
  <c r="AE49" i="44"/>
  <c r="Z39" i="43"/>
  <c r="D56" i="39"/>
  <c r="R38" i="12"/>
  <c r="AA40" i="43"/>
  <c r="I19" i="43"/>
  <c r="R6" i="12"/>
  <c r="R125" i="12"/>
  <c r="AC22" i="42"/>
  <c r="Y113" i="44"/>
  <c r="AA53" i="44"/>
  <c r="E55" i="44"/>
  <c r="I16" i="44"/>
  <c r="P104" i="44"/>
  <c r="E102" i="44"/>
  <c r="O56" i="44"/>
  <c r="AF41" i="42"/>
  <c r="C60" i="41"/>
  <c r="D34" i="40"/>
  <c r="I88" i="43"/>
  <c r="N100" i="44"/>
  <c r="AC86" i="44"/>
  <c r="S38" i="43"/>
  <c r="Q109" i="44"/>
  <c r="C43" i="43"/>
  <c r="C66" i="42"/>
  <c r="O89" i="42"/>
  <c r="G68" i="42"/>
  <c r="G56" i="44"/>
  <c r="Y85" i="42"/>
  <c r="Z56" i="44"/>
  <c r="O21" i="42"/>
  <c r="J49" i="44"/>
  <c r="Q55" i="44"/>
  <c r="D26" i="44"/>
  <c r="AE77" i="44"/>
  <c r="T66" i="42"/>
  <c r="P66" i="43"/>
  <c r="N98" i="15"/>
  <c r="T83" i="44"/>
  <c r="D44" i="43"/>
  <c r="AF79" i="44"/>
  <c r="G65" i="39"/>
  <c r="S110" i="44"/>
  <c r="F88" i="43"/>
  <c r="B83" i="40"/>
  <c r="C27" i="44"/>
  <c r="Z53" i="44"/>
  <c r="C14" i="41"/>
  <c r="C89" i="43"/>
  <c r="Q90" i="42"/>
  <c r="AE88" i="43"/>
  <c r="G33" i="40"/>
  <c r="AA43" i="42"/>
  <c r="AA21" i="44"/>
  <c r="AC15" i="42"/>
  <c r="C77" i="39"/>
  <c r="Y16" i="43"/>
  <c r="AD93" i="43"/>
  <c r="E99" i="44"/>
  <c r="U92" i="42"/>
  <c r="I14" i="41"/>
  <c r="R88" i="43"/>
  <c r="I108" i="44"/>
  <c r="AB61" i="42"/>
  <c r="H69" i="43"/>
  <c r="I17" i="43"/>
  <c r="R38" i="42"/>
  <c r="D53" i="39"/>
  <c r="G11" i="39"/>
  <c r="Z18" i="44"/>
  <c r="F34" i="40"/>
  <c r="E64" i="39"/>
  <c r="C68" i="43"/>
  <c r="AA37" i="43"/>
  <c r="Q41" i="43"/>
  <c r="AB99" i="44"/>
  <c r="W34" i="15"/>
  <c r="AF14" i="42"/>
  <c r="AB75" i="44"/>
  <c r="P21" i="44"/>
  <c r="Z103" i="44"/>
  <c r="U58" i="44"/>
  <c r="F88" i="42"/>
  <c r="I59" i="44"/>
  <c r="E61" i="42"/>
  <c r="AF82" i="44"/>
  <c r="T21" i="44"/>
  <c r="U61" i="42"/>
  <c r="G16" i="42"/>
  <c r="AE62" i="42"/>
  <c r="R156" i="12"/>
  <c r="H110" i="44"/>
  <c r="R121" i="12"/>
  <c r="AA108" i="44"/>
  <c r="N43" i="42"/>
  <c r="AD16" i="42"/>
  <c r="R107" i="44"/>
  <c r="D61" i="39"/>
  <c r="H46" i="42"/>
  <c r="AF66" i="42"/>
  <c r="O76" i="44"/>
  <c r="AA107" i="44"/>
  <c r="C39" i="43"/>
  <c r="G111" i="44"/>
  <c r="T41" i="43"/>
  <c r="H13" i="50"/>
  <c r="J89" i="42"/>
  <c r="G26" i="44"/>
  <c r="N111" i="15"/>
  <c r="P85" i="42"/>
  <c r="AE16" i="44"/>
  <c r="AA20" i="44"/>
  <c r="H78" i="39"/>
  <c r="R130" i="12"/>
  <c r="R42" i="12"/>
  <c r="AF90" i="42"/>
  <c r="U37" i="42"/>
  <c r="F41" i="42"/>
  <c r="P40" i="43"/>
  <c r="U15" i="44"/>
  <c r="I80" i="44"/>
  <c r="H83" i="39"/>
  <c r="J61" i="42"/>
  <c r="O47" i="44"/>
  <c r="R107" i="12"/>
  <c r="N42" i="42"/>
  <c r="D77" i="40"/>
  <c r="S85" i="42"/>
  <c r="R22" i="42"/>
  <c r="R62" i="12"/>
  <c r="E7" i="40"/>
  <c r="N85" i="42"/>
  <c r="I107" i="44"/>
  <c r="R58" i="44"/>
  <c r="U19" i="42"/>
  <c r="E39" i="43"/>
  <c r="J24" i="44"/>
  <c r="Z39" i="42"/>
  <c r="E85" i="40"/>
  <c r="AE42" i="42"/>
  <c r="C11" i="41"/>
  <c r="P52" i="44"/>
  <c r="AA92" i="43"/>
  <c r="D16" i="42"/>
  <c r="Y29" i="44"/>
  <c r="N77" i="44"/>
  <c r="C18" i="39"/>
  <c r="D64" i="43"/>
  <c r="F66" i="42"/>
  <c r="I82" i="39"/>
  <c r="E104" i="44"/>
  <c r="G63" i="39"/>
  <c r="D14" i="40"/>
  <c r="C57" i="39"/>
  <c r="G59" i="44"/>
  <c r="T39" i="42"/>
  <c r="C85" i="44"/>
  <c r="O21" i="43"/>
  <c r="P85" i="44"/>
  <c r="AD39" i="42"/>
  <c r="Q89" i="43"/>
  <c r="H65" i="43"/>
  <c r="E9" i="41"/>
  <c r="G67" i="43"/>
  <c r="AF70" i="42"/>
  <c r="P18" i="43"/>
  <c r="E87" i="42"/>
  <c r="Q46" i="43"/>
  <c r="T45" i="43"/>
  <c r="Q38" i="42"/>
  <c r="AB19" i="44"/>
  <c r="C78" i="41"/>
  <c r="F55" i="40"/>
  <c r="F14" i="39"/>
  <c r="F10" i="39"/>
  <c r="I86" i="43"/>
  <c r="F49" i="44"/>
  <c r="E42" i="43"/>
  <c r="AD90" i="43"/>
  <c r="O92" i="42"/>
  <c r="U83" i="44"/>
  <c r="C52" i="44"/>
  <c r="S108" i="44"/>
  <c r="C64" i="42"/>
  <c r="C32" i="40"/>
  <c r="C88" i="39"/>
  <c r="T58" i="44"/>
  <c r="F61" i="42"/>
  <c r="D103" i="44"/>
  <c r="H11" i="50"/>
  <c r="D35" i="40"/>
  <c r="R20" i="42"/>
  <c r="W7" i="15"/>
  <c r="D75" i="44"/>
  <c r="AE46" i="43"/>
  <c r="E41" i="42"/>
  <c r="H70" i="42"/>
  <c r="F25" i="44"/>
  <c r="R86" i="42"/>
  <c r="W21" i="15"/>
  <c r="O79" i="44"/>
  <c r="R69" i="43"/>
  <c r="F68" i="43"/>
  <c r="R35" i="12"/>
  <c r="E62" i="42"/>
  <c r="C17" i="42"/>
  <c r="B83" i="39"/>
  <c r="AB61" i="43"/>
  <c r="AC16" i="43"/>
  <c r="AC21" i="42"/>
  <c r="AF109" i="44"/>
  <c r="AB18" i="43"/>
  <c r="AD79" i="44"/>
  <c r="D98" i="44"/>
  <c r="U81" i="44"/>
  <c r="N87" i="44"/>
  <c r="G103" i="44"/>
  <c r="O62" i="43"/>
  <c r="F65" i="39"/>
  <c r="T15" i="43"/>
  <c r="W18" i="15"/>
  <c r="S68" i="43"/>
  <c r="F63" i="43"/>
  <c r="U57" i="44"/>
  <c r="J40" i="42"/>
  <c r="G66" i="43"/>
  <c r="Q76" i="44"/>
  <c r="S20" i="42"/>
  <c r="AB102" i="44"/>
  <c r="N44" i="42"/>
  <c r="H19" i="50"/>
  <c r="U69" i="42"/>
  <c r="P42" i="42"/>
  <c r="R24" i="12"/>
  <c r="AE53" i="44"/>
  <c r="R112" i="12"/>
  <c r="G79" i="44"/>
  <c r="Z38" i="43"/>
  <c r="U26" i="44"/>
  <c r="N95" i="15"/>
  <c r="AB25" i="44"/>
  <c r="D69" i="42"/>
  <c r="AC14" i="44"/>
  <c r="H60" i="39"/>
  <c r="E21" i="42"/>
  <c r="R16" i="42"/>
  <c r="AB20" i="42"/>
  <c r="N56" i="15"/>
  <c r="F64" i="43"/>
  <c r="B77" i="39"/>
  <c r="T67" i="42"/>
  <c r="AA60" i="44"/>
  <c r="I61" i="40"/>
  <c r="S61" i="42"/>
  <c r="Y86" i="43"/>
  <c r="D63" i="42"/>
  <c r="Y39" i="42"/>
  <c r="J85" i="42"/>
  <c r="H44" i="42"/>
  <c r="H61" i="39"/>
  <c r="AD41" i="43"/>
  <c r="I57" i="39"/>
  <c r="P59" i="44"/>
  <c r="J54" i="44"/>
  <c r="T37" i="43"/>
  <c r="AE78" i="44"/>
  <c r="E70" i="43"/>
  <c r="Y20" i="42"/>
  <c r="Q68" i="43"/>
  <c r="AD70" i="43"/>
  <c r="P44" i="42"/>
  <c r="R43" i="42"/>
  <c r="I55" i="44"/>
  <c r="Q106" i="44"/>
  <c r="J67" i="42"/>
  <c r="E92" i="42"/>
  <c r="S48" i="44"/>
  <c r="P81" i="44"/>
  <c r="AE101" i="44"/>
  <c r="T49" i="44"/>
  <c r="W108" i="15"/>
  <c r="Y49" i="44"/>
  <c r="G77" i="39"/>
  <c r="J22" i="44"/>
  <c r="AE76" i="44"/>
  <c r="AD37" i="43"/>
  <c r="R155" i="12"/>
  <c r="AD21" i="43"/>
  <c r="R8" i="12"/>
  <c r="J27" i="44"/>
  <c r="AA19" i="42"/>
  <c r="Y15" i="42"/>
  <c r="J20" i="44"/>
  <c r="F53" i="40"/>
  <c r="G34" i="40"/>
  <c r="N67" i="42"/>
  <c r="S59" i="44"/>
  <c r="O64" i="43"/>
  <c r="I26" i="44"/>
  <c r="U107" i="44"/>
  <c r="C35" i="40"/>
  <c r="N46" i="15"/>
  <c r="N34" i="15"/>
  <c r="P22" i="43"/>
  <c r="U51" i="44"/>
  <c r="F87" i="42"/>
  <c r="E76" i="39"/>
  <c r="AA39" i="43"/>
  <c r="Y18" i="42"/>
  <c r="AD27" i="44"/>
  <c r="C62" i="41"/>
  <c r="E59" i="39"/>
  <c r="D62" i="39"/>
  <c r="M24" i="12"/>
  <c r="I64" i="43"/>
  <c r="F18" i="39"/>
  <c r="AA63" i="43"/>
  <c r="W52" i="15"/>
  <c r="E79" i="39"/>
  <c r="R84" i="42"/>
  <c r="S17" i="44"/>
  <c r="F76" i="44"/>
  <c r="P53" i="44"/>
  <c r="P15" i="44"/>
  <c r="J19" i="44"/>
  <c r="M104" i="12"/>
  <c r="M79" i="12"/>
  <c r="C62" i="43"/>
  <c r="I22" i="43"/>
  <c r="J107" i="44"/>
  <c r="P77" i="44"/>
  <c r="AB21" i="42"/>
  <c r="AE102" i="44"/>
  <c r="G81" i="39"/>
  <c r="M52" i="12"/>
  <c r="M163" i="12"/>
  <c r="P54" i="44"/>
  <c r="H11" i="41"/>
  <c r="I41" i="43"/>
  <c r="AF111" i="44"/>
  <c r="T71" i="43"/>
  <c r="AD86" i="43"/>
  <c r="F22" i="43"/>
  <c r="W82" i="15"/>
  <c r="H15" i="50"/>
  <c r="R74" i="44"/>
  <c r="O91" i="43"/>
  <c r="U19" i="43"/>
  <c r="X9" i="50"/>
  <c r="M99" i="12"/>
  <c r="N18" i="43"/>
  <c r="T75" i="44"/>
  <c r="E78" i="44"/>
  <c r="I88" i="39"/>
  <c r="M165" i="12"/>
  <c r="I23" i="44"/>
  <c r="I105" i="44"/>
  <c r="O69" i="43"/>
  <c r="AA38" i="42"/>
  <c r="I23" i="43"/>
  <c r="C18" i="42"/>
  <c r="Y98" i="44"/>
  <c r="J43" i="43"/>
  <c r="G45" i="42"/>
  <c r="R54" i="44"/>
  <c r="E35" i="40"/>
  <c r="E76" i="44"/>
  <c r="H67" i="42"/>
  <c r="R65" i="42"/>
  <c r="Q23" i="44"/>
  <c r="S37" i="42"/>
  <c r="O59" i="44"/>
  <c r="Y91" i="43"/>
  <c r="H75" i="44"/>
  <c r="U65" i="42"/>
  <c r="J85" i="43"/>
  <c r="D40" i="43"/>
  <c r="O111" i="44"/>
  <c r="E83" i="39"/>
  <c r="D30" i="40"/>
  <c r="Y39" i="43"/>
  <c r="AE68" i="42"/>
  <c r="C110" i="44"/>
  <c r="D27" i="44"/>
  <c r="C81" i="41"/>
  <c r="I64" i="42"/>
  <c r="AF16" i="42"/>
  <c r="R93" i="42"/>
  <c r="W30" i="15"/>
  <c r="T15" i="44"/>
  <c r="Q89" i="42"/>
  <c r="D78" i="44"/>
  <c r="Z101" i="44"/>
  <c r="Q110" i="44"/>
  <c r="I30" i="40"/>
  <c r="F17" i="44"/>
  <c r="I16" i="43"/>
  <c r="AB69" i="43"/>
  <c r="O77" i="44"/>
  <c r="AB86" i="44"/>
  <c r="E22" i="43"/>
  <c r="T54" i="44"/>
  <c r="G82" i="44"/>
  <c r="T46" i="42"/>
  <c r="AE69" i="42"/>
  <c r="Q103" i="44"/>
  <c r="U62" i="43"/>
  <c r="R150" i="12"/>
  <c r="AC49" i="44"/>
  <c r="P91" i="43"/>
  <c r="W53" i="15"/>
  <c r="T69" i="43"/>
  <c r="Z37" i="42"/>
  <c r="Y48" i="44"/>
  <c r="Z16" i="42"/>
  <c r="Q19" i="43"/>
  <c r="N64" i="43"/>
  <c r="G49" i="44"/>
  <c r="Y41" i="43"/>
  <c r="I38" i="40"/>
  <c r="N61" i="43"/>
  <c r="T19" i="42"/>
  <c r="Y109" i="44"/>
  <c r="R149" i="12"/>
  <c r="E86" i="44"/>
  <c r="S39" i="43"/>
  <c r="I23" i="42"/>
  <c r="D84" i="43"/>
  <c r="D50" i="44"/>
  <c r="Y81" i="44"/>
  <c r="AD101" i="44"/>
  <c r="AB15" i="43"/>
  <c r="AC24" i="44"/>
  <c r="W99" i="15"/>
  <c r="F55" i="39"/>
  <c r="R32" i="12"/>
  <c r="B7" i="39"/>
  <c r="AA47" i="44"/>
  <c r="AE50" i="44"/>
  <c r="AC14" i="43"/>
  <c r="G110" i="44"/>
  <c r="O87" i="43"/>
  <c r="U16" i="42"/>
  <c r="F108" i="44"/>
  <c r="J46" i="42"/>
  <c r="M100" i="12"/>
  <c r="P37" i="42"/>
  <c r="C101" i="44"/>
  <c r="Q45" i="43"/>
  <c r="F80" i="39"/>
  <c r="O89" i="43"/>
  <c r="U90" i="42"/>
  <c r="O92" i="43"/>
  <c r="R98" i="44"/>
  <c r="M48" i="12"/>
  <c r="AC74" i="44"/>
  <c r="AF89" i="43"/>
  <c r="E73" i="44"/>
  <c r="AF23" i="42"/>
  <c r="T101" i="44"/>
  <c r="M105" i="12"/>
  <c r="AC44" i="42"/>
  <c r="I93" i="42"/>
  <c r="W55" i="15"/>
  <c r="AE82" i="44"/>
  <c r="P99" i="44"/>
  <c r="I65" i="43"/>
  <c r="F24" i="44"/>
  <c r="G17" i="43"/>
  <c r="C13" i="40"/>
  <c r="D54" i="44"/>
  <c r="AD76" i="44"/>
  <c r="E6" i="40"/>
  <c r="AA18" i="44"/>
  <c r="D69" i="43"/>
  <c r="AD21" i="44"/>
  <c r="C18" i="43"/>
  <c r="U101" i="44"/>
  <c r="E19" i="43"/>
  <c r="C17" i="44"/>
  <c r="AD40" i="43"/>
  <c r="H87" i="39"/>
  <c r="H54" i="44"/>
  <c r="C91" i="42"/>
  <c r="AB77" i="44"/>
  <c r="H102" i="44"/>
  <c r="Z87" i="43"/>
  <c r="Z21" i="44"/>
  <c r="F110" i="44"/>
  <c r="I64" i="39"/>
  <c r="G14" i="43"/>
  <c r="AB105" i="44"/>
  <c r="Y85" i="44"/>
  <c r="N75" i="44"/>
  <c r="AC101" i="44"/>
  <c r="C19" i="42"/>
  <c r="I27" i="44"/>
  <c r="G80" i="39"/>
  <c r="U38" i="42"/>
  <c r="C71" i="42"/>
  <c r="B78" i="40"/>
  <c r="T85" i="42"/>
  <c r="Q50" i="44"/>
  <c r="G86" i="39"/>
  <c r="AD77" i="44"/>
  <c r="C83" i="39"/>
  <c r="D48" i="44"/>
  <c r="AC38" i="42"/>
  <c r="AC17" i="43"/>
  <c r="AD66" i="43"/>
  <c r="AA41" i="43"/>
  <c r="C89" i="39"/>
  <c r="M113" i="12"/>
  <c r="E17" i="42"/>
  <c r="R69" i="12"/>
  <c r="R78" i="12"/>
  <c r="H24" i="44"/>
  <c r="N86" i="44"/>
  <c r="N55" i="15"/>
  <c r="P14" i="43"/>
  <c r="B59" i="39"/>
  <c r="D65" i="43"/>
  <c r="AD61" i="43"/>
  <c r="I87" i="39"/>
  <c r="D40" i="42"/>
  <c r="AE23" i="44"/>
  <c r="G16" i="39"/>
  <c r="AC68" i="43"/>
  <c r="R166" i="12"/>
  <c r="AE39" i="43"/>
  <c r="C81" i="44"/>
  <c r="G88" i="39"/>
  <c r="AC19" i="44"/>
  <c r="I32" i="40"/>
  <c r="R161" i="12"/>
  <c r="D62" i="40"/>
  <c r="AE109" i="44"/>
  <c r="H7" i="41"/>
  <c r="S15" i="42"/>
  <c r="I56" i="44"/>
  <c r="AE41" i="42"/>
  <c r="T20" i="44"/>
  <c r="N110" i="15"/>
  <c r="AD78" i="44"/>
  <c r="Z23" i="44"/>
  <c r="D21" i="43"/>
  <c r="F78" i="40"/>
  <c r="AC22" i="44"/>
  <c r="C113" i="44"/>
  <c r="W37" i="15"/>
  <c r="H78" i="44"/>
  <c r="N101" i="44"/>
  <c r="H57" i="40"/>
  <c r="T108" i="44"/>
  <c r="C14" i="43"/>
  <c r="O17" i="43"/>
  <c r="AA45" i="42"/>
  <c r="N22" i="42"/>
  <c r="AD52" i="44"/>
  <c r="D91" i="43"/>
  <c r="U20" i="44"/>
  <c r="AC64" i="43"/>
  <c r="AB73" i="44"/>
  <c r="T89" i="42"/>
  <c r="Y60" i="44"/>
  <c r="AA74" i="44"/>
  <c r="Y88" i="44"/>
  <c r="G9" i="39"/>
  <c r="T48" i="44"/>
  <c r="F40" i="43"/>
  <c r="T84" i="43"/>
  <c r="J74" i="44"/>
  <c r="S22" i="42"/>
  <c r="AC41" i="43"/>
  <c r="N19" i="44"/>
  <c r="F84" i="44"/>
  <c r="E20" i="43"/>
  <c r="G83" i="40"/>
  <c r="N87" i="42"/>
  <c r="D79" i="41"/>
  <c r="AA50" i="44"/>
  <c r="E38" i="42"/>
  <c r="AF91" i="42"/>
  <c r="I79" i="40"/>
  <c r="O98" i="44"/>
  <c r="F70" i="42"/>
  <c r="E67" i="42"/>
  <c r="AE85" i="42"/>
  <c r="AE20" i="44"/>
  <c r="AF100" i="44"/>
  <c r="G99" i="44"/>
  <c r="P84" i="42"/>
  <c r="F41" i="43"/>
  <c r="H47" i="44"/>
  <c r="G90" i="42"/>
  <c r="R50" i="12"/>
  <c r="E81" i="40"/>
  <c r="C61" i="40"/>
  <c r="D44" i="42"/>
  <c r="H58" i="39"/>
  <c r="N108" i="15"/>
  <c r="R17" i="42"/>
  <c r="U63" i="42"/>
  <c r="E84" i="39"/>
  <c r="AA19" i="44"/>
  <c r="H17" i="44"/>
  <c r="G61" i="43"/>
  <c r="R61" i="12"/>
  <c r="AF15" i="42"/>
  <c r="M57" i="12"/>
  <c r="Q86" i="43"/>
  <c r="Z73" i="44"/>
  <c r="N47" i="43"/>
  <c r="Y61" i="43"/>
  <c r="N87" i="43"/>
  <c r="W3" i="15"/>
  <c r="H40" i="43"/>
  <c r="E58" i="44"/>
  <c r="U47" i="44"/>
  <c r="AF57" i="44"/>
  <c r="G56" i="41"/>
  <c r="E37" i="40"/>
  <c r="AF88" i="43"/>
  <c r="O51" i="44"/>
  <c r="AB100" i="44"/>
  <c r="T38" i="42"/>
  <c r="F54" i="40"/>
  <c r="D15" i="39"/>
  <c r="Z68" i="42"/>
  <c r="W77" i="15"/>
  <c r="G70" i="43"/>
  <c r="D20" i="44"/>
  <c r="R42" i="42"/>
  <c r="R140" i="12"/>
  <c r="M166" i="12"/>
  <c r="P61" i="43"/>
  <c r="R164" i="12"/>
  <c r="N66" i="43"/>
  <c r="E57" i="40"/>
  <c r="M150" i="12"/>
  <c r="T17" i="44"/>
  <c r="AE20" i="43"/>
  <c r="R7" i="12"/>
  <c r="F22" i="42"/>
  <c r="B7" i="40"/>
  <c r="H18" i="43"/>
  <c r="H105" i="44"/>
  <c r="F83" i="44"/>
  <c r="AA63" i="42"/>
  <c r="I17" i="42"/>
  <c r="Z41" i="42"/>
  <c r="F82" i="39"/>
  <c r="D21" i="44"/>
  <c r="W94" i="15"/>
  <c r="H9" i="39"/>
  <c r="B84" i="40"/>
  <c r="Q44" i="42"/>
  <c r="D38" i="40"/>
  <c r="P16" i="44"/>
  <c r="E87" i="43"/>
  <c r="U44" i="43"/>
  <c r="Y27" i="44"/>
  <c r="C19" i="44"/>
  <c r="I31" i="40"/>
  <c r="J47" i="44"/>
  <c r="C83" i="44"/>
  <c r="N14" i="43"/>
  <c r="AB106" i="44"/>
  <c r="R104" i="44"/>
  <c r="D66" i="42"/>
  <c r="H13" i="41"/>
  <c r="H26" i="44"/>
  <c r="N82" i="44"/>
  <c r="D60" i="44"/>
  <c r="H68" i="43"/>
  <c r="C84" i="42"/>
  <c r="E8" i="40"/>
  <c r="R87" i="43"/>
  <c r="AC78" i="44"/>
  <c r="N90" i="15"/>
  <c r="AA22" i="44"/>
  <c r="N88" i="42"/>
  <c r="AB42" i="42"/>
  <c r="G60" i="39"/>
  <c r="AE66" i="42"/>
  <c r="P61" i="42"/>
  <c r="F6" i="40"/>
  <c r="I37" i="43"/>
  <c r="C10" i="39"/>
  <c r="G107" i="44"/>
  <c r="N94" i="43"/>
  <c r="AF45" i="42"/>
  <c r="AE106" i="44"/>
  <c r="U18" i="42"/>
  <c r="D77" i="39"/>
  <c r="AA55" i="44"/>
  <c r="S67" i="43"/>
  <c r="B61" i="40"/>
  <c r="Y61" i="42"/>
  <c r="Y42" i="43"/>
  <c r="R81" i="12"/>
  <c r="AA86" i="44"/>
  <c r="Q63" i="43"/>
  <c r="C84" i="43"/>
  <c r="T64" i="42"/>
  <c r="G38" i="40"/>
  <c r="R36" i="12"/>
  <c r="AF23" i="44"/>
  <c r="AB79" i="44"/>
  <c r="D85" i="43"/>
  <c r="U85" i="42"/>
  <c r="E90" i="43"/>
  <c r="U21" i="42"/>
  <c r="D41" i="42"/>
  <c r="N53" i="15"/>
  <c r="N46" i="42"/>
  <c r="N31" i="15"/>
  <c r="W12" i="15"/>
  <c r="G53" i="41"/>
  <c r="AB18" i="44"/>
  <c r="H55" i="44"/>
  <c r="E65" i="39"/>
  <c r="S81" i="44"/>
  <c r="D60" i="39"/>
  <c r="E50" i="44"/>
  <c r="M58" i="12"/>
  <c r="P70" i="42"/>
  <c r="M60" i="12"/>
  <c r="P70" i="43"/>
  <c r="N107" i="15"/>
  <c r="O73" i="44"/>
  <c r="R56" i="44"/>
  <c r="Q42" i="43"/>
  <c r="Y67" i="42"/>
  <c r="AC66" i="42"/>
  <c r="Y93" i="42"/>
  <c r="S14" i="43"/>
  <c r="AE92" i="43"/>
  <c r="D31" i="40"/>
  <c r="H15" i="44"/>
  <c r="T44" i="43"/>
  <c r="Y19" i="42"/>
  <c r="H42" i="43"/>
  <c r="Z54" i="44"/>
  <c r="J55" i="44"/>
  <c r="AB98" i="44"/>
  <c r="I12" i="39"/>
  <c r="U18" i="43"/>
  <c r="H38" i="40"/>
  <c r="C59" i="39"/>
  <c r="Q77" i="44"/>
  <c r="Q44" i="43"/>
  <c r="C21" i="44"/>
  <c r="AC77" i="44"/>
  <c r="H66" i="43"/>
  <c r="Z40" i="42"/>
  <c r="F80" i="44"/>
  <c r="AF80" i="44"/>
  <c r="AA81" i="44"/>
  <c r="C34" i="40"/>
  <c r="C62" i="40"/>
  <c r="AA84" i="43"/>
  <c r="AB65" i="42"/>
  <c r="T19" i="43"/>
  <c r="F13" i="39"/>
  <c r="N57" i="15"/>
  <c r="R64" i="42"/>
  <c r="D105" i="44"/>
  <c r="AF103" i="44"/>
  <c r="H107" i="44"/>
  <c r="AC57" i="44"/>
  <c r="Q22" i="42"/>
  <c r="E24" i="44"/>
  <c r="AF19" i="42"/>
  <c r="E88" i="43"/>
  <c r="H18" i="42"/>
  <c r="S80" i="44"/>
  <c r="P93" i="43"/>
  <c r="R157" i="12"/>
  <c r="R119" i="12"/>
  <c r="H64" i="43"/>
  <c r="AA45" i="43"/>
  <c r="F86" i="44"/>
  <c r="Q62" i="43"/>
  <c r="N15" i="43"/>
  <c r="AA104" i="44"/>
  <c r="W87" i="15"/>
  <c r="I79" i="39"/>
  <c r="AF85" i="43"/>
  <c r="N21" i="44"/>
  <c r="G39" i="43"/>
  <c r="G13" i="39"/>
  <c r="M69" i="12"/>
  <c r="O85" i="42"/>
  <c r="C111" i="44"/>
  <c r="Z44" i="43"/>
  <c r="S41" i="42"/>
  <c r="C17" i="39"/>
  <c r="R134" i="12"/>
  <c r="Q98" i="44"/>
  <c r="F15" i="39"/>
  <c r="Z14" i="42"/>
  <c r="U62" i="42"/>
  <c r="G14" i="39"/>
  <c r="C66" i="39"/>
  <c r="AD40" i="42"/>
  <c r="N37" i="15"/>
  <c r="E45" i="43"/>
  <c r="AA64" i="42"/>
  <c r="P68" i="42"/>
  <c r="O22" i="44"/>
  <c r="T18" i="42"/>
  <c r="R69" i="42"/>
  <c r="C31" i="40"/>
  <c r="R84" i="43"/>
  <c r="E85" i="42"/>
  <c r="AE84" i="43"/>
  <c r="R55" i="44"/>
  <c r="Q85" i="43"/>
  <c r="AD57" i="44"/>
  <c r="I56" i="39"/>
  <c r="O19" i="44"/>
  <c r="F58" i="44"/>
  <c r="I87" i="42"/>
  <c r="Y102" i="44"/>
  <c r="E64" i="43"/>
  <c r="I20" i="42"/>
  <c r="G98" i="44"/>
  <c r="Y63" i="43"/>
  <c r="U70" i="43"/>
  <c r="Z14" i="44"/>
  <c r="Z44" i="42"/>
  <c r="B34" i="40"/>
  <c r="AF25" i="44"/>
  <c r="AE89" i="43"/>
  <c r="C57" i="44"/>
  <c r="U21" i="44"/>
  <c r="R19" i="12"/>
  <c r="E62" i="43"/>
  <c r="G11" i="41"/>
  <c r="AE16" i="43"/>
  <c r="AE107" i="44"/>
  <c r="D49" i="44"/>
  <c r="AF75" i="44"/>
  <c r="AD17" i="43"/>
  <c r="J62" i="43"/>
  <c r="F21" i="43"/>
  <c r="F48" i="44"/>
  <c r="P88" i="43"/>
  <c r="Q83" i="44"/>
  <c r="D42" i="42"/>
  <c r="Z49" i="44"/>
  <c r="E26" i="44"/>
  <c r="AE39" i="42"/>
  <c r="D58" i="40"/>
  <c r="B56" i="39"/>
  <c r="T80" i="44"/>
  <c r="AD44" i="42"/>
  <c r="AC89" i="43"/>
  <c r="F90" i="43"/>
  <c r="R53" i="44"/>
  <c r="E41" i="43"/>
  <c r="AD107" i="44"/>
  <c r="Q67" i="42"/>
  <c r="H49" i="44"/>
  <c r="D12" i="39"/>
  <c r="O60" i="44"/>
  <c r="D8" i="40"/>
  <c r="N78" i="44"/>
  <c r="R90" i="42"/>
  <c r="I55" i="40"/>
  <c r="AD54" i="44"/>
  <c r="E46" i="42"/>
  <c r="R72" i="12"/>
  <c r="AE18" i="43"/>
  <c r="AD67" i="43"/>
  <c r="C78" i="39"/>
  <c r="H36" i="40"/>
  <c r="E79" i="40"/>
  <c r="D88" i="39"/>
  <c r="C16" i="39"/>
  <c r="Z74" i="44"/>
  <c r="U45" i="43"/>
  <c r="S45" i="43"/>
  <c r="D76" i="41"/>
  <c r="R21" i="42"/>
  <c r="R51" i="44"/>
  <c r="W63" i="15"/>
  <c r="N93" i="43"/>
  <c r="D73" i="44"/>
  <c r="H20" i="42"/>
  <c r="AA14" i="42"/>
  <c r="D82" i="44"/>
  <c r="E75" i="44"/>
  <c r="R93" i="43"/>
  <c r="M153" i="12"/>
  <c r="H77" i="39"/>
  <c r="H8" i="39"/>
  <c r="C30" i="40"/>
  <c r="G83" i="44"/>
  <c r="AC59" i="44"/>
  <c r="D89" i="43"/>
  <c r="C90" i="42"/>
  <c r="H77" i="41"/>
  <c r="P84" i="44"/>
  <c r="S44" i="43"/>
  <c r="Q14" i="44"/>
  <c r="E20" i="42"/>
  <c r="H71" i="42"/>
  <c r="Y28" i="44"/>
  <c r="B76" i="40"/>
  <c r="I38" i="42"/>
  <c r="I90" i="43"/>
  <c r="D18" i="42"/>
  <c r="D47" i="44"/>
  <c r="Y68" i="43"/>
  <c r="N28" i="15"/>
  <c r="F61" i="40"/>
  <c r="M21" i="12"/>
  <c r="P92" i="43"/>
  <c r="O90" i="43"/>
  <c r="O23" i="44"/>
  <c r="E108" i="44"/>
  <c r="O86" i="44"/>
  <c r="F92" i="43"/>
  <c r="E40" i="42"/>
  <c r="AA46" i="42"/>
  <c r="H76" i="41"/>
  <c r="N92" i="42"/>
  <c r="I46" i="43"/>
  <c r="AE21" i="42"/>
  <c r="J65" i="42"/>
  <c r="D38" i="42"/>
  <c r="Y111" i="44"/>
  <c r="AD55" i="44"/>
  <c r="AF59" i="44"/>
  <c r="J93" i="42"/>
  <c r="G74" i="44"/>
  <c r="AC15" i="43"/>
  <c r="F13" i="40"/>
  <c r="B82" i="39"/>
  <c r="O41" i="43"/>
  <c r="AF74" i="44"/>
  <c r="H41" i="43"/>
  <c r="R21" i="44"/>
  <c r="E66" i="42"/>
  <c r="AE93" i="43"/>
  <c r="F51" i="44"/>
  <c r="AD87" i="43"/>
  <c r="AE19" i="42"/>
  <c r="I42" i="42"/>
  <c r="Y42" i="42"/>
  <c r="C58" i="39"/>
  <c r="H93" i="42"/>
  <c r="G100" i="44"/>
  <c r="C82" i="39"/>
  <c r="H63" i="42"/>
  <c r="I89" i="42"/>
  <c r="T24" i="44"/>
  <c r="AB104" i="44"/>
  <c r="M33" i="12"/>
  <c r="E16" i="42"/>
  <c r="H80" i="44"/>
  <c r="C56" i="39"/>
  <c r="AE16" i="42"/>
  <c r="Y84" i="42"/>
  <c r="I68" i="42"/>
  <c r="AE45" i="42"/>
  <c r="M78" i="12"/>
  <c r="S82" i="44"/>
  <c r="E61" i="39"/>
  <c r="W107" i="15"/>
  <c r="S73" i="44"/>
  <c r="AF40" i="43"/>
  <c r="J106" i="44"/>
  <c r="U48" i="44"/>
  <c r="G29" i="40"/>
  <c r="S90" i="43"/>
  <c r="U78" i="44"/>
  <c r="F67" i="42"/>
  <c r="E58" i="40"/>
  <c r="Y20" i="44"/>
  <c r="R89" i="43"/>
  <c r="R19" i="42"/>
  <c r="Q14" i="42"/>
  <c r="C88" i="42"/>
  <c r="AA42" i="42"/>
  <c r="G56" i="39"/>
  <c r="R17" i="44"/>
  <c r="S21" i="44"/>
  <c r="J109" i="44"/>
  <c r="Y86" i="42"/>
  <c r="P88" i="42"/>
  <c r="AE38" i="42"/>
  <c r="R109" i="12"/>
  <c r="W31" i="15"/>
  <c r="M145" i="12"/>
  <c r="E107" i="44"/>
  <c r="E103" i="44"/>
  <c r="G85" i="43"/>
  <c r="Y90" i="43"/>
  <c r="Z67" i="43"/>
  <c r="R103" i="44"/>
  <c r="N33" i="15"/>
  <c r="R45" i="43"/>
  <c r="AA80" i="44"/>
  <c r="G57" i="44"/>
  <c r="R136" i="12"/>
  <c r="AF65" i="43"/>
  <c r="Q64" i="42"/>
  <c r="Q47" i="44"/>
  <c r="P89" i="42"/>
  <c r="AF18" i="43"/>
  <c r="T52" i="44"/>
  <c r="AF19" i="43"/>
  <c r="O42" i="42"/>
  <c r="M161" i="12"/>
  <c r="S20" i="43"/>
  <c r="W51" i="15"/>
  <c r="E82" i="39"/>
  <c r="E29" i="40"/>
  <c r="H93" i="43"/>
  <c r="D43" i="43"/>
  <c r="AC105" i="44"/>
  <c r="M5" i="12"/>
  <c r="W49" i="15"/>
  <c r="S86" i="43"/>
  <c r="U93" i="43"/>
  <c r="O40" i="43"/>
  <c r="T81" i="44"/>
  <c r="H89" i="43"/>
  <c r="O21" i="44"/>
  <c r="D64" i="39"/>
  <c r="G24" i="44"/>
  <c r="P68" i="43"/>
  <c r="C58" i="41"/>
  <c r="E89" i="39"/>
  <c r="G78" i="44"/>
  <c r="G15" i="39"/>
  <c r="D68" i="42"/>
  <c r="Z15" i="44"/>
  <c r="E57" i="44"/>
  <c r="T63" i="42"/>
  <c r="AC55" i="44"/>
  <c r="E105" i="44"/>
  <c r="AE85" i="44"/>
  <c r="AE87" i="43"/>
  <c r="AF14" i="44"/>
  <c r="AC20" i="43"/>
  <c r="Z22" i="43"/>
  <c r="O70" i="43"/>
  <c r="Y47" i="43"/>
  <c r="P110" i="44"/>
  <c r="T19" i="44"/>
  <c r="Z40" i="43"/>
  <c r="E38" i="43"/>
  <c r="J101" i="44"/>
  <c r="AD49" i="44"/>
  <c r="Z46" i="42"/>
  <c r="G7" i="39"/>
  <c r="W56" i="15"/>
  <c r="D70" i="42"/>
  <c r="U66" i="43"/>
  <c r="M120" i="12"/>
  <c r="J86" i="43"/>
  <c r="J64" i="42"/>
  <c r="E21" i="43"/>
  <c r="H58" i="40"/>
  <c r="E9" i="40"/>
  <c r="C37" i="42"/>
  <c r="F18" i="42"/>
  <c r="S19" i="44"/>
  <c r="H54" i="39"/>
  <c r="S22" i="44"/>
  <c r="S89" i="43"/>
  <c r="G87" i="39"/>
  <c r="F84" i="40"/>
  <c r="G16" i="43"/>
  <c r="D55" i="39"/>
  <c r="AD46" i="43"/>
  <c r="N102" i="44"/>
  <c r="N59" i="44"/>
  <c r="D87" i="43"/>
  <c r="G17" i="44"/>
  <c r="AB45" i="43"/>
  <c r="AB56" i="44"/>
  <c r="J41" i="43"/>
  <c r="E93" i="42"/>
  <c r="O22" i="42"/>
  <c r="P73" i="44"/>
  <c r="D79" i="44"/>
  <c r="AA58" i="44"/>
  <c r="D17" i="39"/>
  <c r="U90" i="43"/>
  <c r="W39" i="15"/>
  <c r="J84" i="44"/>
  <c r="D29" i="40"/>
  <c r="AB64" i="42"/>
  <c r="AD21" i="42"/>
  <c r="C73" i="44"/>
  <c r="S40" i="43"/>
  <c r="AD14" i="44"/>
  <c r="AD22" i="42"/>
  <c r="J64" i="43"/>
  <c r="N88" i="43"/>
  <c r="Y21" i="43"/>
  <c r="M107" i="12"/>
  <c r="T106" i="44"/>
  <c r="R81" i="44"/>
  <c r="Q15" i="42"/>
  <c r="N30" i="15"/>
  <c r="C23" i="42"/>
  <c r="Y21" i="42"/>
  <c r="E85" i="44"/>
  <c r="AC64" i="42"/>
  <c r="C66" i="43"/>
  <c r="Z17" i="44"/>
  <c r="M125" i="12"/>
  <c r="D19" i="44"/>
  <c r="R57" i="44"/>
  <c r="M98" i="12"/>
  <c r="AB41" i="43"/>
  <c r="AE41" i="43"/>
  <c r="Q102" i="44"/>
  <c r="O68" i="42"/>
  <c r="U44" i="42"/>
  <c r="I106" i="44"/>
  <c r="W90" i="15"/>
  <c r="G18" i="39"/>
  <c r="AD82" i="44"/>
  <c r="AA79" i="44"/>
  <c r="Y15" i="43"/>
  <c r="AC27" i="44"/>
  <c r="P62" i="42"/>
  <c r="D81" i="39"/>
  <c r="Z19" i="42"/>
  <c r="AD44" i="43"/>
  <c r="D6" i="40"/>
  <c r="I49" i="44"/>
  <c r="W57" i="15"/>
  <c r="P49" i="44"/>
  <c r="U59" i="44"/>
  <c r="C56" i="40"/>
  <c r="AE42" i="43"/>
  <c r="M115" i="12"/>
  <c r="O65" i="43"/>
  <c r="S62" i="42"/>
  <c r="D9" i="39"/>
  <c r="F88" i="39"/>
  <c r="AC81" i="44"/>
  <c r="S93" i="43"/>
  <c r="AD93" i="42"/>
  <c r="AD16" i="43"/>
  <c r="H92" i="43"/>
  <c r="U20" i="42"/>
  <c r="C87" i="44"/>
  <c r="O103" i="44"/>
  <c r="H62" i="39"/>
  <c r="AC40" i="42"/>
  <c r="U64" i="42"/>
  <c r="F16" i="44"/>
  <c r="F53" i="39"/>
  <c r="Z16" i="44"/>
  <c r="I18" i="42"/>
  <c r="F11" i="40"/>
  <c r="Q14" i="43"/>
  <c r="AE66" i="43"/>
  <c r="G81" i="44"/>
  <c r="H109" i="44"/>
  <c r="B57" i="40"/>
  <c r="O18" i="44"/>
  <c r="AA57" i="44"/>
  <c r="D62" i="43"/>
  <c r="AB88" i="42"/>
  <c r="AF51" i="44"/>
  <c r="F61" i="43"/>
  <c r="Y55" i="44"/>
  <c r="N65" i="43"/>
  <c r="AE70" i="43"/>
  <c r="I50" i="44"/>
  <c r="G76" i="41"/>
  <c r="F91" i="43"/>
  <c r="R97" i="12"/>
  <c r="S61" i="43"/>
  <c r="AF38" i="42"/>
  <c r="Q42" i="42"/>
  <c r="G14" i="44"/>
  <c r="S60" i="44"/>
  <c r="R40" i="43"/>
  <c r="U22" i="44"/>
  <c r="AF55" i="44"/>
  <c r="G40" i="42"/>
  <c r="J78" i="44"/>
  <c r="C109" i="44"/>
  <c r="D63" i="43"/>
  <c r="I14" i="42"/>
  <c r="M135" i="12"/>
  <c r="R47" i="44"/>
  <c r="P56" i="44"/>
  <c r="AF64" i="43"/>
  <c r="H99" i="44"/>
  <c r="AB17" i="43"/>
  <c r="B82" i="40"/>
  <c r="AF20" i="43"/>
  <c r="AA99" i="44"/>
  <c r="Z69" i="42"/>
  <c r="Y16" i="44"/>
  <c r="AA41" i="42"/>
  <c r="D18" i="39"/>
  <c r="AB90" i="42"/>
  <c r="W45" i="15"/>
  <c r="C36" i="40"/>
  <c r="T18" i="43"/>
  <c r="M83" i="12"/>
  <c r="Y47" i="42"/>
  <c r="N40" i="15"/>
  <c r="O20" i="43"/>
  <c r="W28" i="15"/>
  <c r="H7" i="39"/>
  <c r="AE22" i="44"/>
  <c r="AF62" i="42"/>
  <c r="J79" i="44"/>
  <c r="M130" i="12"/>
  <c r="S43" i="42"/>
  <c r="R144" i="12"/>
  <c r="AB84" i="44"/>
  <c r="S58" i="44"/>
  <c r="M164" i="12"/>
  <c r="N36" i="15"/>
  <c r="I67" i="42"/>
  <c r="J67" i="43"/>
  <c r="G85" i="39"/>
  <c r="N70" i="42"/>
  <c r="F81" i="39"/>
  <c r="F111" i="44"/>
  <c r="N42" i="15"/>
  <c r="AC70" i="42"/>
  <c r="N69" i="43"/>
  <c r="F39" i="43"/>
  <c r="I90" i="42"/>
  <c r="Q66" i="42"/>
  <c r="T70" i="42"/>
  <c r="B57" i="39"/>
  <c r="R62" i="42"/>
  <c r="N20" i="43"/>
  <c r="F76" i="39"/>
  <c r="R86" i="44"/>
  <c r="E111" i="44"/>
  <c r="U38" i="43"/>
  <c r="Y17" i="43"/>
  <c r="J87" i="42"/>
  <c r="I85" i="44"/>
  <c r="E58" i="39"/>
  <c r="R79" i="44"/>
  <c r="P25" i="44"/>
  <c r="F84" i="39"/>
  <c r="AB49" i="44"/>
  <c r="J16" i="43"/>
  <c r="AC70" i="43"/>
  <c r="C20" i="44"/>
  <c r="U24" i="44"/>
  <c r="O61" i="43"/>
  <c r="R61" i="43"/>
  <c r="E63" i="42"/>
  <c r="AA24" i="44"/>
  <c r="N93" i="42"/>
  <c r="AD18" i="43"/>
  <c r="D91" i="42"/>
  <c r="AE65" i="42"/>
  <c r="E12" i="39"/>
  <c r="Z60" i="44"/>
  <c r="H55" i="39"/>
  <c r="O88" i="43"/>
  <c r="AD19" i="43"/>
  <c r="Z45" i="42"/>
  <c r="D85" i="39"/>
  <c r="Q64" i="43"/>
  <c r="D93" i="43"/>
  <c r="Z84" i="42"/>
  <c r="T70" i="43"/>
  <c r="F89" i="39"/>
  <c r="Y45" i="42"/>
  <c r="O16" i="42"/>
  <c r="U17" i="42"/>
  <c r="AD99" i="44"/>
  <c r="Z58" i="44"/>
  <c r="C40" i="43"/>
  <c r="AB92" i="43"/>
  <c r="T60" i="44"/>
  <c r="G70" i="42"/>
  <c r="S19" i="42"/>
  <c r="E85" i="43"/>
  <c r="E84" i="42"/>
  <c r="H14" i="42"/>
  <c r="C56" i="44"/>
  <c r="O67" i="43"/>
  <c r="I70" i="42"/>
  <c r="R2" i="12"/>
  <c r="D37" i="43"/>
  <c r="AF91" i="43"/>
  <c r="AE86" i="44"/>
  <c r="AE70" i="42"/>
  <c r="AB51" i="44"/>
  <c r="D10" i="40"/>
  <c r="AF20" i="44"/>
  <c r="W16" i="15"/>
  <c r="Y69" i="42"/>
  <c r="AC68" i="42"/>
  <c r="Q19" i="44"/>
  <c r="N71" i="42"/>
  <c r="G30" i="40"/>
  <c r="N68" i="43"/>
  <c r="Q41" i="42"/>
  <c r="G55" i="41"/>
  <c r="AA65" i="42"/>
  <c r="R43" i="12"/>
  <c r="O107" i="44"/>
  <c r="N45" i="15"/>
  <c r="W66" i="15"/>
  <c r="Q86" i="44"/>
  <c r="Z92" i="42"/>
  <c r="P62" i="43"/>
  <c r="AB22" i="42"/>
  <c r="N97" i="15"/>
  <c r="R101" i="12"/>
  <c r="D89" i="39"/>
  <c r="C24" i="42"/>
  <c r="F21" i="42"/>
  <c r="D90" i="43"/>
  <c r="C98" i="44"/>
  <c r="E16" i="43"/>
  <c r="C16" i="44"/>
  <c r="R54" i="12"/>
  <c r="N91" i="43"/>
  <c r="T27" i="44"/>
  <c r="E59" i="40"/>
  <c r="H48" i="44"/>
  <c r="U104" i="44"/>
  <c r="AB66" i="43"/>
  <c r="C43" i="42"/>
  <c r="Z22" i="42"/>
  <c r="U50" i="44"/>
  <c r="B19" i="39"/>
  <c r="F99" i="44"/>
  <c r="C15" i="44"/>
  <c r="Y67" i="43"/>
  <c r="D77" i="44"/>
  <c r="W81" i="15"/>
  <c r="T65" i="43"/>
  <c r="F77" i="39"/>
  <c r="R20" i="44"/>
  <c r="S24" i="44"/>
  <c r="J86" i="44"/>
  <c r="AA18" i="43"/>
  <c r="C59" i="40"/>
  <c r="R86" i="12"/>
  <c r="AB88" i="43"/>
  <c r="N65" i="42"/>
  <c r="C8" i="39"/>
  <c r="E53" i="39"/>
  <c r="AC39" i="43"/>
  <c r="S63" i="43"/>
  <c r="Y108" i="44"/>
  <c r="AB82" i="44"/>
  <c r="C81" i="39"/>
  <c r="Z104" i="44"/>
  <c r="D84" i="42"/>
  <c r="AC87" i="43"/>
  <c r="S66" i="43"/>
  <c r="F85" i="43"/>
  <c r="E69" i="43"/>
  <c r="T109" i="44"/>
  <c r="R17" i="43"/>
  <c r="D80" i="39"/>
  <c r="U16" i="43"/>
  <c r="H84" i="44"/>
  <c r="AB50" i="44"/>
  <c r="H82" i="40"/>
  <c r="S44" i="42"/>
  <c r="O18" i="43"/>
  <c r="AE73" i="44"/>
  <c r="AA110" i="44"/>
  <c r="M133" i="12"/>
  <c r="G32" i="40"/>
  <c r="U42" i="42"/>
  <c r="U65" i="43"/>
  <c r="N76" i="44"/>
  <c r="T16" i="42"/>
  <c r="C15" i="43"/>
  <c r="T23" i="42"/>
  <c r="W60" i="15"/>
  <c r="F14" i="44"/>
  <c r="Q88" i="42"/>
  <c r="P57" i="44"/>
  <c r="I84" i="44"/>
  <c r="N17" i="44"/>
  <c r="C47" i="42"/>
  <c r="H23" i="42"/>
  <c r="I15" i="44"/>
  <c r="N87" i="15"/>
  <c r="E81" i="39"/>
  <c r="AB62" i="43"/>
  <c r="M7" i="12"/>
  <c r="M74" i="12"/>
  <c r="AC44" i="43"/>
  <c r="C80" i="41"/>
  <c r="I16" i="42"/>
  <c r="AF16" i="43"/>
  <c r="AE103" i="44"/>
  <c r="E14" i="41"/>
  <c r="D52" i="44"/>
  <c r="H46" i="43"/>
  <c r="N21" i="42"/>
  <c r="O61" i="42"/>
  <c r="I78" i="40"/>
  <c r="T15" i="42"/>
  <c r="U105" i="44"/>
  <c r="M106" i="12"/>
  <c r="AF69" i="42"/>
  <c r="G86" i="43"/>
  <c r="G84" i="42"/>
  <c r="R77" i="12"/>
  <c r="J80" i="44"/>
  <c r="G85" i="42"/>
  <c r="AC76" i="44"/>
  <c r="G19" i="39"/>
  <c r="AA43" i="43"/>
  <c r="N54" i="15"/>
  <c r="Q92" i="43"/>
  <c r="D7" i="39"/>
  <c r="G18" i="43"/>
  <c r="S23" i="43"/>
  <c r="B79" i="40"/>
  <c r="AE98" i="44"/>
  <c r="N105" i="44"/>
  <c r="D76" i="40"/>
  <c r="E83" i="40"/>
  <c r="H85" i="44"/>
  <c r="AC21" i="44"/>
  <c r="D57" i="39"/>
  <c r="D76" i="39"/>
  <c r="N85" i="15"/>
  <c r="W93" i="15"/>
  <c r="J90" i="42"/>
  <c r="AC58" i="44"/>
  <c r="Y75" i="44"/>
  <c r="I9" i="39"/>
  <c r="S47" i="44"/>
  <c r="AE23" i="43"/>
  <c r="F57" i="40"/>
  <c r="I65" i="39"/>
  <c r="B9" i="39"/>
  <c r="F37" i="40"/>
  <c r="R60" i="44"/>
  <c r="AE71" i="43"/>
  <c r="T86" i="43"/>
  <c r="F15" i="42"/>
  <c r="P16" i="43"/>
  <c r="S102" i="44"/>
  <c r="AC69" i="43"/>
  <c r="AF86" i="43"/>
  <c r="P65" i="43"/>
  <c r="AA16" i="42"/>
  <c r="J52" i="44"/>
  <c r="J42" i="42"/>
  <c r="AF15" i="43"/>
  <c r="I19" i="39"/>
  <c r="AD53" i="44"/>
  <c r="P15" i="43"/>
  <c r="I60" i="44"/>
  <c r="N38" i="43"/>
  <c r="E44" i="42"/>
  <c r="E16" i="39"/>
  <c r="R61" i="42"/>
  <c r="AC87" i="42"/>
  <c r="G44" i="43"/>
  <c r="W25" i="15"/>
  <c r="Z105" i="44"/>
  <c r="C108" i="44"/>
  <c r="F109" i="44"/>
  <c r="B32" i="40"/>
  <c r="P55" i="44"/>
  <c r="S45" i="42"/>
  <c r="Y107" i="44"/>
  <c r="D46" i="42"/>
  <c r="T91" i="42"/>
  <c r="O46" i="43"/>
  <c r="I89" i="43"/>
  <c r="R15" i="12"/>
  <c r="B84" i="39"/>
  <c r="S109" i="44"/>
  <c r="O17" i="42"/>
  <c r="O19" i="42"/>
  <c r="R52" i="44"/>
  <c r="E36" i="40"/>
  <c r="S56" i="44"/>
  <c r="R106" i="12"/>
  <c r="D25" i="44"/>
  <c r="AF21" i="44"/>
  <c r="M15" i="12"/>
  <c r="AA22" i="43"/>
  <c r="H39" i="42"/>
  <c r="B13" i="39"/>
  <c r="N38" i="42"/>
  <c r="AD88" i="43"/>
  <c r="R67" i="12"/>
  <c r="AC14" i="42"/>
  <c r="AC22" i="43"/>
  <c r="C29" i="44"/>
  <c r="U91" i="42"/>
  <c r="AF89" i="42"/>
  <c r="G60" i="41"/>
  <c r="F106" i="44"/>
  <c r="R137" i="12"/>
  <c r="AC88" i="43"/>
  <c r="W50" i="15"/>
  <c r="I33" i="40"/>
  <c r="M71" i="12"/>
  <c r="R131" i="12"/>
  <c r="D111" i="44"/>
  <c r="Y18" i="43"/>
  <c r="E48" i="44"/>
  <c r="J51" i="44"/>
  <c r="M6" i="12"/>
  <c r="F101" i="44"/>
  <c r="AF15" i="44"/>
  <c r="W33" i="15"/>
  <c r="O15" i="44"/>
  <c r="G22" i="42"/>
  <c r="E46" i="43"/>
  <c r="F73" i="44"/>
  <c r="I77" i="40"/>
  <c r="U46" i="43"/>
  <c r="I37" i="42"/>
  <c r="AE91" i="42"/>
  <c r="P86" i="44"/>
  <c r="N47" i="42"/>
  <c r="R59" i="44"/>
  <c r="E98" i="44"/>
  <c r="U25" i="44"/>
  <c r="J68" i="42"/>
  <c r="AB62" i="42"/>
  <c r="Q61" i="43"/>
  <c r="E86" i="43"/>
  <c r="G21" i="42"/>
  <c r="E38" i="40"/>
  <c r="C83" i="41"/>
  <c r="AD20" i="43"/>
  <c r="P90" i="43"/>
  <c r="Y24" i="43"/>
  <c r="I11" i="39"/>
  <c r="J21" i="42"/>
  <c r="C28" i="44"/>
  <c r="Y56" i="44"/>
  <c r="R41" i="42"/>
  <c r="F18" i="44"/>
  <c r="T17" i="42"/>
  <c r="F52" i="44"/>
  <c r="J17" i="44"/>
  <c r="AF73" i="44"/>
  <c r="F44" i="43"/>
  <c r="Y44" i="42"/>
  <c r="G53" i="44"/>
  <c r="Z16" i="43"/>
  <c r="S74" i="44"/>
  <c r="F77" i="40"/>
  <c r="F8" i="40"/>
  <c r="AD65" i="42"/>
  <c r="Q87" i="42"/>
  <c r="C54" i="41"/>
  <c r="AC62" i="42"/>
  <c r="Q48" i="44"/>
  <c r="C54" i="39"/>
  <c r="I54" i="39"/>
  <c r="B12" i="39"/>
  <c r="N24" i="42"/>
  <c r="G22" i="43"/>
  <c r="B76" i="39"/>
  <c r="I86" i="39"/>
  <c r="U15" i="42"/>
  <c r="J18" i="44"/>
  <c r="B81" i="40"/>
  <c r="AD56" i="44"/>
  <c r="G63" i="41"/>
  <c r="T43" i="42"/>
  <c r="D46" i="43"/>
  <c r="Z22" i="44"/>
  <c r="H79" i="40"/>
  <c r="E70" i="42"/>
  <c r="G79" i="41"/>
  <c r="AA83" i="44"/>
  <c r="E77" i="40"/>
  <c r="AB85" i="43"/>
  <c r="H61" i="43"/>
  <c r="M156" i="12"/>
  <c r="M59" i="12"/>
  <c r="N52" i="15"/>
  <c r="R49" i="44"/>
  <c r="AD51" i="44"/>
  <c r="P60" i="44"/>
  <c r="O85" i="43"/>
  <c r="O86" i="43"/>
  <c r="T104" i="44"/>
  <c r="AD73" i="44"/>
  <c r="S14" i="42"/>
  <c r="AC52" i="44"/>
  <c r="N39" i="42"/>
  <c r="S77" i="44"/>
  <c r="AC15" i="44"/>
  <c r="S18" i="43"/>
  <c r="R92" i="12"/>
  <c r="T42" i="43"/>
  <c r="C76" i="39"/>
  <c r="H66" i="39"/>
  <c r="P40" i="42"/>
  <c r="J56" i="44"/>
  <c r="U67" i="42"/>
  <c r="W80" i="15"/>
  <c r="Y37" i="43"/>
  <c r="C47" i="43"/>
  <c r="F64" i="39"/>
  <c r="R50" i="44"/>
  <c r="D23" i="44"/>
  <c r="AC104" i="44"/>
  <c r="U42" i="43"/>
  <c r="E54" i="40"/>
  <c r="H19" i="42"/>
  <c r="AA39" i="42"/>
  <c r="I59" i="40"/>
  <c r="F46" i="43"/>
  <c r="H30" i="40"/>
  <c r="H18" i="50"/>
  <c r="AF60" i="44"/>
  <c r="H87" i="43"/>
  <c r="R55" i="12"/>
  <c r="W65" i="15"/>
  <c r="C24" i="44"/>
  <c r="R102" i="44"/>
  <c r="AD18" i="42"/>
  <c r="F56" i="44"/>
  <c r="B85" i="40"/>
  <c r="E10" i="40"/>
  <c r="Q20" i="42"/>
  <c r="H64" i="42"/>
  <c r="H18" i="44"/>
  <c r="D58" i="39"/>
  <c r="N89" i="42"/>
  <c r="S99" i="44"/>
  <c r="G58" i="44"/>
  <c r="U17" i="43"/>
  <c r="M51" i="12"/>
  <c r="Y70" i="43"/>
  <c r="AE61" i="43"/>
  <c r="Q101" i="44"/>
  <c r="AB70" i="43"/>
  <c r="D45" i="43"/>
  <c r="C13" i="41"/>
  <c r="E81" i="44"/>
  <c r="R37" i="43"/>
  <c r="Q18" i="44"/>
  <c r="O24" i="44"/>
  <c r="Y69" i="43"/>
  <c r="C54" i="44"/>
  <c r="W35" i="15"/>
  <c r="I71" i="43"/>
  <c r="T55" i="44"/>
  <c r="C87" i="39"/>
  <c r="AB83" i="44"/>
  <c r="G85" i="41"/>
  <c r="R26" i="12"/>
  <c r="E44" i="43"/>
  <c r="AB45" i="42"/>
  <c r="C12" i="39"/>
  <c r="I21" i="44"/>
  <c r="Z43" i="43"/>
  <c r="N66" i="42"/>
  <c r="I85" i="43"/>
  <c r="C67" i="42"/>
  <c r="AE24" i="44"/>
  <c r="AE47" i="44"/>
  <c r="J68" i="43"/>
  <c r="D57" i="44"/>
  <c r="G61" i="40"/>
  <c r="AA85" i="43"/>
  <c r="T103" i="44"/>
  <c r="F83" i="40"/>
  <c r="AA67" i="42"/>
  <c r="Q84" i="43"/>
  <c r="Q62" i="42"/>
  <c r="I14" i="39"/>
  <c r="C84" i="39"/>
  <c r="E86" i="39"/>
  <c r="W86" i="15"/>
  <c r="C21" i="43"/>
  <c r="Z17" i="42"/>
  <c r="E82" i="44"/>
  <c r="I43" i="43"/>
  <c r="C15" i="39"/>
  <c r="AB59" i="44"/>
  <c r="N94" i="42"/>
  <c r="R147" i="12"/>
  <c r="I45" i="43"/>
  <c r="AB57" i="44"/>
  <c r="Q66" i="43"/>
  <c r="J66" i="42"/>
  <c r="H78" i="40"/>
  <c r="F30" i="40"/>
  <c r="Z43" i="42"/>
  <c r="H20" i="43"/>
  <c r="S46" i="43"/>
  <c r="AF47" i="44"/>
  <c r="AF101" i="44"/>
  <c r="C14" i="42"/>
  <c r="C46" i="43"/>
  <c r="G84" i="40"/>
  <c r="R108" i="44"/>
  <c r="J21" i="43"/>
  <c r="R59" i="12"/>
  <c r="C69" i="42"/>
  <c r="G57" i="39"/>
  <c r="Z57" i="44"/>
  <c r="AC110" i="44"/>
  <c r="O84" i="43"/>
  <c r="AC43" i="42"/>
  <c r="Y79" i="44"/>
  <c r="D61" i="42"/>
  <c r="J18" i="42"/>
  <c r="F81" i="44"/>
  <c r="I84" i="40"/>
  <c r="N98" i="44"/>
  <c r="C71" i="43"/>
  <c r="M14" i="12"/>
  <c r="AE57" i="44"/>
  <c r="AD17" i="42"/>
  <c r="Y41" i="42"/>
  <c r="AF87" i="42"/>
  <c r="I104" i="44"/>
  <c r="D15" i="43"/>
  <c r="S88" i="43"/>
  <c r="AD17" i="44"/>
  <c r="AB58" i="44"/>
  <c r="AC91" i="43"/>
  <c r="I84" i="39"/>
  <c r="H103" i="44"/>
  <c r="AD50" i="44"/>
  <c r="W4" i="15"/>
  <c r="B60" i="39"/>
  <c r="AD80" i="44"/>
  <c r="S93" i="42"/>
  <c r="G55" i="44"/>
  <c r="Z91" i="42"/>
  <c r="C54" i="40"/>
  <c r="N23" i="43"/>
  <c r="H32" i="40"/>
  <c r="F16" i="43"/>
  <c r="H14" i="44"/>
  <c r="T14" i="42"/>
  <c r="T73" i="44"/>
  <c r="C11" i="39"/>
  <c r="AC18" i="43"/>
  <c r="H13" i="39"/>
  <c r="Z69" i="43"/>
  <c r="G18" i="44"/>
  <c r="I38" i="43"/>
  <c r="S43" i="43"/>
  <c r="AD19" i="44"/>
  <c r="Y45" i="43"/>
  <c r="B16" i="39"/>
  <c r="R4" i="12"/>
  <c r="G66" i="39"/>
  <c r="R44" i="43"/>
  <c r="I93" i="43"/>
  <c r="D83" i="44"/>
  <c r="AD103" i="44"/>
  <c r="T64" i="43"/>
  <c r="F85" i="40"/>
  <c r="S70" i="42"/>
  <c r="Z14" i="43"/>
  <c r="U67" i="43"/>
  <c r="S104" i="44"/>
  <c r="F62" i="43"/>
  <c r="G50" i="44"/>
  <c r="F36" i="40"/>
  <c r="I21" i="43"/>
  <c r="AD15" i="43"/>
  <c r="AD104" i="44"/>
  <c r="Z24" i="44"/>
  <c r="C55" i="39"/>
  <c r="P102" i="44"/>
  <c r="I81" i="39"/>
  <c r="N44" i="43"/>
  <c r="I18" i="39"/>
  <c r="B17" i="39"/>
  <c r="E8" i="41"/>
  <c r="E69" i="42"/>
  <c r="AF83" i="44"/>
  <c r="H15" i="42"/>
  <c r="F38" i="42"/>
  <c r="B77" i="40"/>
  <c r="E47" i="44"/>
  <c r="P21" i="42"/>
  <c r="AF93" i="42"/>
  <c r="J77" i="44"/>
  <c r="H59" i="44"/>
  <c r="N92" i="43"/>
  <c r="Y61" i="44"/>
  <c r="J69" i="42"/>
  <c r="I76" i="39"/>
  <c r="H53" i="39"/>
  <c r="Y88" i="42"/>
  <c r="AA85" i="44"/>
  <c r="E14" i="40"/>
  <c r="F86" i="42"/>
  <c r="J44" i="42"/>
  <c r="D45" i="42"/>
  <c r="P19" i="42"/>
  <c r="U80" i="44"/>
  <c r="F77" i="44"/>
  <c r="W109" i="15"/>
  <c r="D56" i="40"/>
  <c r="S84" i="44"/>
  <c r="C76" i="44"/>
  <c r="T76" i="44"/>
  <c r="R138" i="12"/>
  <c r="Q107" i="44"/>
  <c r="E80" i="44"/>
  <c r="H57" i="39"/>
  <c r="H20" i="44"/>
  <c r="H41" i="42"/>
  <c r="M123" i="12"/>
  <c r="J38" i="43"/>
  <c r="AD75" i="44"/>
  <c r="M30" i="12"/>
  <c r="G52" i="44"/>
  <c r="O20" i="44"/>
  <c r="Z86" i="44"/>
  <c r="H59" i="39"/>
  <c r="R62" i="43"/>
  <c r="Q86" i="42"/>
  <c r="Z68" i="43"/>
  <c r="G17" i="39"/>
  <c r="F86" i="39"/>
  <c r="R76" i="12"/>
  <c r="H23" i="44"/>
  <c r="H53" i="44"/>
  <c r="AA103" i="44"/>
  <c r="I14" i="44"/>
  <c r="T67" i="43"/>
  <c r="Y14" i="43"/>
  <c r="F23" i="44"/>
  <c r="H14" i="41"/>
  <c r="F62" i="40"/>
  <c r="M116" i="12"/>
  <c r="AE63" i="43"/>
  <c r="AF52" i="44"/>
  <c r="AC92" i="42"/>
  <c r="I80" i="40"/>
  <c r="AA101" i="44"/>
  <c r="D83" i="40"/>
  <c r="AB47" i="44"/>
  <c r="Y88" i="43"/>
  <c r="J39" i="43"/>
  <c r="H23" i="43"/>
  <c r="U9" i="50"/>
  <c r="O14" i="44"/>
  <c r="I8" i="39"/>
  <c r="I61" i="42"/>
  <c r="G42" i="42"/>
  <c r="O93" i="42"/>
  <c r="F12" i="40"/>
  <c r="Z63" i="43"/>
  <c r="AD48" i="44"/>
  <c r="I81" i="40"/>
  <c r="R39" i="43"/>
  <c r="P87" i="43"/>
  <c r="J45" i="43"/>
  <c r="AD62" i="43"/>
  <c r="AF45" i="43"/>
  <c r="F79" i="44"/>
  <c r="D88" i="42"/>
  <c r="F82" i="40"/>
  <c r="T85" i="44"/>
  <c r="E61" i="40"/>
  <c r="Q73" i="44"/>
  <c r="AA93" i="42"/>
  <c r="J42" i="43"/>
  <c r="T62" i="42"/>
  <c r="AA90" i="43"/>
  <c r="D93" i="42"/>
  <c r="N40" i="43"/>
  <c r="U22" i="42"/>
  <c r="O49" i="44"/>
  <c r="Y70" i="42"/>
  <c r="E78" i="40"/>
  <c r="P41" i="43"/>
  <c r="Q70" i="42"/>
  <c r="B8" i="39"/>
  <c r="P19" i="44"/>
  <c r="AE63" i="42"/>
  <c r="S42" i="43"/>
  <c r="N51" i="44"/>
  <c r="Y106" i="44"/>
  <c r="I85" i="39"/>
  <c r="AF42" i="42"/>
  <c r="J23" i="44"/>
  <c r="C7" i="40"/>
  <c r="AD65" i="43"/>
  <c r="AB15" i="44"/>
  <c r="H29" i="40"/>
  <c r="AB14" i="42"/>
  <c r="J69" i="43"/>
  <c r="E56" i="40"/>
  <c r="Q21" i="43"/>
  <c r="C86" i="42"/>
  <c r="Q82" i="44"/>
  <c r="C38" i="43"/>
  <c r="AA19" i="43"/>
  <c r="F20" i="42"/>
  <c r="AF17" i="42"/>
  <c r="F14" i="42"/>
  <c r="AE90" i="42"/>
  <c r="I85" i="42"/>
  <c r="T92" i="42"/>
  <c r="Z87" i="42"/>
  <c r="N23" i="42"/>
  <c r="AB86" i="42"/>
  <c r="U55" i="44"/>
  <c r="AC109" i="44"/>
  <c r="J14" i="44"/>
  <c r="N17" i="42"/>
  <c r="F55" i="44"/>
  <c r="R106" i="44"/>
  <c r="N51" i="15"/>
  <c r="N27" i="44"/>
  <c r="AE21" i="43"/>
  <c r="R169" i="12"/>
  <c r="P20" i="44"/>
  <c r="B33" i="40"/>
  <c r="J93" i="43"/>
  <c r="C21" i="42"/>
  <c r="T85" i="43"/>
  <c r="P63" i="42"/>
  <c r="AF61" i="43"/>
  <c r="G89" i="43"/>
  <c r="N94" i="15"/>
  <c r="T107" i="44"/>
  <c r="Z46" i="43"/>
  <c r="E43" i="43"/>
  <c r="G8" i="39"/>
  <c r="Q100" i="44"/>
  <c r="N103" i="44"/>
  <c r="R88" i="42"/>
  <c r="I55" i="39"/>
  <c r="Z85" i="42"/>
  <c r="Z86" i="43"/>
  <c r="D59" i="40"/>
  <c r="F54" i="39"/>
  <c r="D59" i="44"/>
  <c r="N104" i="44"/>
  <c r="AE83" i="44"/>
  <c r="D80" i="40"/>
  <c r="Y38" i="43"/>
  <c r="C14" i="39"/>
  <c r="N89" i="15"/>
  <c r="W88" i="15"/>
  <c r="W79" i="15"/>
  <c r="AD20" i="42"/>
  <c r="G6" i="39"/>
  <c r="R91" i="12"/>
  <c r="Q22" i="44"/>
  <c r="R29" i="12"/>
  <c r="S91" i="42"/>
  <c r="R25" i="12"/>
  <c r="AF84" i="42"/>
  <c r="R75" i="12"/>
  <c r="AC23" i="44"/>
  <c r="P42" i="43"/>
  <c r="AD86" i="42"/>
  <c r="F65" i="42"/>
  <c r="C12" i="40"/>
  <c r="AF21" i="43"/>
  <c r="I54" i="44"/>
  <c r="I57" i="44"/>
  <c r="AF70" i="43"/>
  <c r="I25" i="44"/>
  <c r="AB103" i="44"/>
  <c r="Q53" i="44"/>
  <c r="AF84" i="44"/>
  <c r="AC42" i="42"/>
  <c r="M72" i="12"/>
  <c r="P23" i="44"/>
  <c r="T88" i="42"/>
  <c r="S53" i="44"/>
  <c r="F104" i="44"/>
  <c r="R148" i="12"/>
  <c r="AD85" i="44"/>
  <c r="J58" i="44"/>
  <c r="B30" i="40"/>
  <c r="F9" i="40"/>
  <c r="AA15" i="42"/>
  <c r="AD71" i="43"/>
  <c r="F78" i="44"/>
  <c r="H37" i="42"/>
  <c r="T47" i="44"/>
  <c r="U86" i="44"/>
  <c r="N63" i="43"/>
  <c r="J84" i="43"/>
  <c r="C8" i="40"/>
  <c r="AA22" i="42"/>
  <c r="AE71" i="42"/>
  <c r="D68" i="43"/>
  <c r="U71" i="43"/>
  <c r="AB16" i="44"/>
  <c r="B67" i="39"/>
  <c r="AD87" i="42"/>
  <c r="AE14" i="43"/>
  <c r="I46" i="42"/>
  <c r="G79" i="39"/>
  <c r="Y51" i="44"/>
  <c r="H37" i="40"/>
  <c r="AD20" i="44"/>
  <c r="F14" i="40"/>
  <c r="G87" i="43"/>
  <c r="D81" i="40"/>
  <c r="G63" i="40"/>
  <c r="C63" i="39"/>
  <c r="U73" i="44"/>
  <c r="C22" i="43"/>
  <c r="H35" i="40"/>
  <c r="C55" i="41"/>
  <c r="I69" i="43"/>
  <c r="AB21" i="43"/>
  <c r="T46" i="43"/>
  <c r="AE68" i="43"/>
  <c r="E18" i="43"/>
  <c r="F62" i="39"/>
  <c r="I8" i="41"/>
  <c r="T51" i="44"/>
  <c r="Y99" i="44"/>
  <c r="C69" i="43"/>
  <c r="O16" i="44"/>
  <c r="J61" i="43"/>
  <c r="E57" i="39"/>
  <c r="G54" i="41"/>
  <c r="N69" i="42"/>
  <c r="I15" i="39"/>
  <c r="AA62" i="43"/>
  <c r="O74" i="44"/>
  <c r="C13" i="39"/>
  <c r="R25" i="44"/>
  <c r="T105" i="44"/>
  <c r="AA51" i="44"/>
  <c r="D78" i="39"/>
  <c r="J43" i="42"/>
  <c r="N19" i="42"/>
  <c r="N62" i="42"/>
  <c r="B9" i="40"/>
  <c r="N91" i="42"/>
  <c r="H86" i="43"/>
  <c r="J91" i="42"/>
  <c r="Z15" i="42"/>
  <c r="U84" i="43"/>
  <c r="AF110" i="44"/>
  <c r="AA66" i="43"/>
  <c r="P43" i="42"/>
  <c r="AD38" i="43"/>
  <c r="Y83" i="44"/>
  <c r="D66" i="39"/>
  <c r="F91" i="42"/>
  <c r="Y87" i="43"/>
  <c r="I76" i="44"/>
  <c r="U102" i="44"/>
  <c r="I65" i="42"/>
  <c r="G80" i="41"/>
  <c r="AA76" i="44"/>
  <c r="M147" i="12"/>
  <c r="M87" i="12"/>
  <c r="AC102" i="44"/>
  <c r="P18" i="44"/>
  <c r="H55" i="40"/>
  <c r="E61" i="43"/>
  <c r="D108" i="44"/>
  <c r="J70" i="42"/>
  <c r="J25" i="44"/>
  <c r="D60" i="40"/>
  <c r="H74" i="44"/>
  <c r="O44" i="43"/>
  <c r="D64" i="42"/>
  <c r="H20" i="50"/>
  <c r="P84" i="43"/>
  <c r="Z111" i="44"/>
  <c r="N103" i="15"/>
  <c r="G64" i="43"/>
  <c r="AD59" i="44"/>
  <c r="E18" i="42"/>
  <c r="Q45" i="42"/>
  <c r="AE54" i="44"/>
  <c r="AB66" i="42"/>
  <c r="C15" i="42"/>
  <c r="AB110" i="44"/>
  <c r="R67" i="43"/>
  <c r="D16" i="39"/>
  <c r="AE88" i="42"/>
  <c r="O15" i="43"/>
  <c r="R109" i="44"/>
  <c r="AE37" i="43"/>
  <c r="S39" i="42"/>
  <c r="E15" i="43"/>
  <c r="AD45" i="42"/>
  <c r="F69" i="42"/>
  <c r="D85" i="42"/>
  <c r="C50" i="44"/>
  <c r="S70" i="43"/>
  <c r="O58" i="44"/>
  <c r="AE15" i="43"/>
  <c r="C78" i="40"/>
  <c r="O45" i="43"/>
  <c r="C84" i="44"/>
  <c r="AC65" i="43"/>
  <c r="AA44" i="42"/>
  <c r="R15" i="44"/>
  <c r="Z85" i="43"/>
  <c r="S51" i="44"/>
  <c r="S37" i="43"/>
  <c r="AD14" i="43"/>
  <c r="C33" i="40"/>
  <c r="AE22" i="42"/>
  <c r="C65" i="39"/>
  <c r="P14" i="44"/>
  <c r="Z107" i="44"/>
  <c r="T50" i="44"/>
  <c r="AC56" i="44"/>
  <c r="Y23" i="43"/>
  <c r="W48" i="15"/>
  <c r="F42" i="42"/>
  <c r="R45" i="42"/>
  <c r="AA16" i="44"/>
  <c r="E27" i="44"/>
  <c r="AA27" i="44"/>
  <c r="Z99" i="44"/>
  <c r="F8" i="39"/>
  <c r="R142" i="12"/>
  <c r="AF68" i="43"/>
  <c r="R19" i="44"/>
  <c r="G108" i="44"/>
  <c r="R37" i="42"/>
  <c r="AA105" i="44"/>
  <c r="AD91" i="43"/>
  <c r="Y23" i="42"/>
  <c r="Y19" i="43"/>
  <c r="AA90" i="42"/>
  <c r="R31" i="12"/>
  <c r="N54" i="44"/>
  <c r="G69" i="42"/>
  <c r="I101" i="44"/>
  <c r="D15" i="44"/>
  <c r="C61" i="41"/>
  <c r="H15" i="39"/>
  <c r="R105" i="12"/>
  <c r="C84" i="41"/>
  <c r="Z62" i="43"/>
  <c r="U15" i="43"/>
  <c r="O17" i="44"/>
  <c r="AF24" i="44"/>
  <c r="E12" i="40"/>
  <c r="R90" i="43"/>
  <c r="N62" i="44"/>
  <c r="I52" i="44"/>
  <c r="I54" i="40"/>
  <c r="W19" i="15"/>
  <c r="J63" i="42"/>
  <c r="M49" i="12"/>
  <c r="N48" i="15"/>
  <c r="N84" i="43"/>
  <c r="J71" i="42"/>
  <c r="R92" i="43"/>
  <c r="I77" i="39"/>
  <c r="AD84" i="43"/>
  <c r="AC21" i="43"/>
  <c r="Q54" i="44"/>
  <c r="N26" i="15"/>
  <c r="H56" i="40"/>
  <c r="U99" i="44"/>
  <c r="S78" i="44"/>
  <c r="R27" i="44"/>
  <c r="O39" i="42"/>
  <c r="D12" i="41"/>
  <c r="U40" i="43"/>
  <c r="M38" i="12"/>
  <c r="E55" i="39"/>
  <c r="Y62" i="43"/>
  <c r="AA21" i="42"/>
  <c r="AC107" i="44"/>
  <c r="G84" i="44"/>
  <c r="M75" i="12"/>
  <c r="C107" i="44"/>
  <c r="Y76" i="44"/>
  <c r="Q56" i="44"/>
  <c r="J37" i="42"/>
  <c r="N99" i="15"/>
  <c r="I91" i="43"/>
  <c r="H31" i="40"/>
  <c r="AA40" i="42"/>
  <c r="D99" i="44"/>
  <c r="R18" i="44"/>
  <c r="D84" i="40"/>
  <c r="R24" i="44"/>
  <c r="S103" i="44"/>
  <c r="S62" i="43"/>
  <c r="AF42" i="43"/>
  <c r="H22" i="42"/>
  <c r="H88" i="43"/>
  <c r="J88" i="43"/>
  <c r="AE15" i="42"/>
  <c r="I69" i="42"/>
  <c r="F86" i="43"/>
  <c r="H9" i="41"/>
  <c r="G82" i="40"/>
  <c r="Q93" i="43"/>
  <c r="E86" i="42"/>
  <c r="C85" i="40"/>
  <c r="R14" i="42"/>
  <c r="Q16" i="43"/>
  <c r="G41" i="42"/>
  <c r="S85" i="43"/>
  <c r="H106" i="44"/>
  <c r="U53" i="44"/>
  <c r="Q74" i="44"/>
  <c r="AB53" i="44"/>
  <c r="C41" i="42"/>
  <c r="AC93" i="43"/>
  <c r="AA85" i="42"/>
  <c r="W43" i="15"/>
  <c r="S42" i="42"/>
  <c r="AC67" i="42"/>
  <c r="G36" i="40"/>
  <c r="D85" i="40"/>
  <c r="I29" i="40"/>
  <c r="I63" i="40"/>
  <c r="C49" i="44"/>
  <c r="U71" i="42"/>
  <c r="S26" i="44"/>
  <c r="AD108" i="44"/>
  <c r="U76" i="44"/>
  <c r="D6" i="39"/>
  <c r="R46" i="42"/>
  <c r="B53" i="39"/>
  <c r="AF76" i="44"/>
  <c r="T42" i="42"/>
  <c r="G47" i="44"/>
  <c r="AC83" i="44"/>
  <c r="R42" i="43"/>
  <c r="N99" i="44"/>
  <c r="AD64" i="43"/>
  <c r="J100" i="44"/>
  <c r="AE23" i="42"/>
  <c r="D20" i="43"/>
  <c r="D21" i="42"/>
  <c r="D36" i="40"/>
  <c r="AA69" i="42"/>
  <c r="Q18" i="42"/>
  <c r="AF26" i="44"/>
  <c r="F89" i="43"/>
  <c r="Z110" i="44"/>
  <c r="Q65" i="43"/>
  <c r="AD67" i="42"/>
  <c r="AA89" i="43"/>
  <c r="D106" i="44"/>
  <c r="D20" i="42"/>
  <c r="N41" i="42"/>
  <c r="I75" i="44"/>
  <c r="S16" i="44"/>
  <c r="Z84" i="44"/>
  <c r="G63" i="42"/>
  <c r="AE38" i="43"/>
  <c r="Q27" i="44"/>
  <c r="AB22" i="43"/>
  <c r="R111" i="12"/>
  <c r="R104" i="12"/>
  <c r="J103" i="44"/>
  <c r="AA17" i="42"/>
  <c r="W13" i="15"/>
  <c r="N44" i="15"/>
  <c r="R141" i="12"/>
  <c r="Q19" i="42"/>
  <c r="C22" i="42"/>
  <c r="H57" i="44"/>
  <c r="T16" i="44"/>
  <c r="D86" i="39"/>
  <c r="T84" i="42"/>
  <c r="W61" i="15"/>
  <c r="T44" i="42"/>
  <c r="F53" i="44"/>
  <c r="F33" i="40"/>
  <c r="D104" i="44"/>
  <c r="Q40" i="43"/>
  <c r="Y46" i="43"/>
  <c r="E13" i="39"/>
  <c r="H19" i="39"/>
  <c r="C42" i="42"/>
  <c r="AC89" i="42"/>
  <c r="AD19" i="42"/>
  <c r="F58" i="39"/>
  <c r="M68" i="12"/>
  <c r="H43" i="42"/>
  <c r="E54" i="39"/>
  <c r="B55" i="39"/>
  <c r="N16" i="44"/>
  <c r="W89" i="15"/>
  <c r="C48" i="44"/>
  <c r="C93" i="42"/>
  <c r="C106" i="44"/>
  <c r="F29" i="40"/>
  <c r="H78" i="41"/>
  <c r="Z93" i="43"/>
  <c r="G82" i="39"/>
  <c r="AF105" i="44"/>
  <c r="Q51" i="44"/>
  <c r="O44" i="42"/>
  <c r="G46" i="42"/>
  <c r="P92" i="42"/>
  <c r="C20" i="43"/>
  <c r="C16" i="42"/>
  <c r="N37" i="42"/>
  <c r="C112" i="44"/>
  <c r="D88" i="43"/>
  <c r="U85" i="44"/>
  <c r="AB90" i="43"/>
  <c r="H43" i="43"/>
  <c r="E84" i="40"/>
  <c r="Q60" i="44"/>
  <c r="I80" i="39"/>
  <c r="Z81" i="44"/>
  <c r="AF64" i="42"/>
  <c r="R70" i="43"/>
  <c r="U110" i="44"/>
  <c r="H14" i="43"/>
  <c r="P64" i="42"/>
  <c r="I20" i="44"/>
  <c r="H21" i="42"/>
  <c r="Y20" i="43"/>
  <c r="S19" i="43"/>
  <c r="R120" i="12"/>
  <c r="J21" i="44"/>
  <c r="Y47" i="44"/>
  <c r="AE89" i="42"/>
  <c r="AE80" i="44"/>
  <c r="G45" i="43"/>
  <c r="Q67" i="43"/>
  <c r="J85" i="44"/>
  <c r="AA20" i="42"/>
  <c r="C44" i="42"/>
  <c r="R19" i="43"/>
  <c r="H45" i="42"/>
  <c r="Z21" i="42"/>
  <c r="R90" i="12"/>
  <c r="AB17" i="44"/>
  <c r="G59" i="39"/>
  <c r="O63" i="42"/>
  <c r="W29" i="15"/>
  <c r="G84" i="41"/>
  <c r="N79" i="44"/>
  <c r="O38" i="43"/>
  <c r="I15" i="43"/>
  <c r="C79" i="41"/>
  <c r="W59" i="15"/>
  <c r="M169" i="12"/>
  <c r="I81" i="44"/>
  <c r="R108" i="12"/>
  <c r="F89" i="42"/>
  <c r="Q43" i="43"/>
  <c r="AF23" i="43"/>
  <c r="J76" i="44"/>
  <c r="N22" i="44"/>
  <c r="I21" i="42"/>
  <c r="R110" i="44"/>
  <c r="Y37" i="42"/>
  <c r="R22" i="44"/>
  <c r="C9" i="40"/>
  <c r="R44" i="12"/>
  <c r="I103" i="44"/>
  <c r="H44" i="43"/>
  <c r="Y63" i="42"/>
  <c r="G106" i="44"/>
  <c r="R20" i="43"/>
  <c r="R63" i="12"/>
  <c r="AA93" i="43"/>
  <c r="U108" i="44"/>
  <c r="AB38" i="43"/>
  <c r="AE60" i="44"/>
  <c r="H76" i="39"/>
  <c r="S52" i="44"/>
  <c r="G91" i="42"/>
  <c r="Z91" i="43"/>
  <c r="U27" i="44"/>
  <c r="R126" i="12"/>
  <c r="Y84" i="44"/>
  <c r="S107" i="44"/>
  <c r="J50" i="44"/>
  <c r="B53" i="40"/>
  <c r="H27" i="44"/>
  <c r="D76" i="44"/>
  <c r="M43" i="12"/>
  <c r="T91" i="43"/>
  <c r="O63" i="43"/>
  <c r="D83" i="39"/>
  <c r="O84" i="44"/>
  <c r="Y92" i="42"/>
  <c r="D14" i="42"/>
  <c r="AB39" i="43"/>
  <c r="AB108" i="44"/>
  <c r="U91" i="43"/>
  <c r="I45" i="42"/>
  <c r="E6" i="39"/>
  <c r="H90" i="43"/>
  <c r="C57" i="40"/>
  <c r="E66" i="43"/>
  <c r="N28" i="44"/>
  <c r="F102" i="44"/>
  <c r="I47" i="44"/>
  <c r="D67" i="42"/>
  <c r="E110" i="44"/>
  <c r="J92" i="43"/>
  <c r="U74" i="44"/>
  <c r="I6" i="41"/>
  <c r="O27" i="44"/>
  <c r="F15" i="43"/>
  <c r="AC84" i="42"/>
  <c r="I60" i="39"/>
  <c r="Z76" i="44"/>
  <c r="J89" i="43"/>
  <c r="P27" i="44"/>
  <c r="B37" i="40"/>
  <c r="G89" i="39"/>
  <c r="D84" i="39"/>
  <c r="O90" i="42"/>
  <c r="AD105" i="44"/>
  <c r="Q26" i="44"/>
  <c r="H34" i="40"/>
  <c r="Q37" i="42"/>
  <c r="T16" i="43"/>
  <c r="O54" i="44"/>
  <c r="F60" i="44"/>
  <c r="N86" i="43"/>
  <c r="AC100" i="44"/>
  <c r="Z88" i="42"/>
  <c r="AA52" i="44"/>
  <c r="W58" i="15"/>
  <c r="AC73" i="44"/>
  <c r="D18" i="43"/>
  <c r="J87" i="43"/>
  <c r="G48" i="44"/>
  <c r="H76" i="40"/>
  <c r="E33" i="40"/>
  <c r="R70" i="42"/>
  <c r="AD68" i="42"/>
  <c r="G15" i="41"/>
  <c r="F63" i="42"/>
  <c r="C105" i="44"/>
  <c r="Q85" i="44"/>
  <c r="T84" i="44"/>
  <c r="Z78" i="44"/>
  <c r="P44" i="43"/>
  <c r="P37" i="43"/>
  <c r="F93" i="42"/>
  <c r="R39" i="42"/>
  <c r="AB46" i="42"/>
  <c r="AB87" i="43"/>
  <c r="T102" i="44"/>
  <c r="Z75" i="44"/>
  <c r="N16" i="42"/>
  <c r="AB101" i="44"/>
  <c r="M36" i="12"/>
  <c r="P74" i="44"/>
  <c r="E52" i="44"/>
  <c r="E93" i="43"/>
  <c r="N109" i="44"/>
  <c r="H82" i="39"/>
  <c r="I109" i="44"/>
  <c r="AF102" i="44"/>
  <c r="D84" i="44"/>
  <c r="AB39" i="42"/>
  <c r="AA17" i="44"/>
  <c r="N84" i="15"/>
  <c r="J15" i="44"/>
  <c r="AB91" i="43"/>
  <c r="E20" i="44"/>
  <c r="C86" i="44"/>
  <c r="T86" i="44"/>
  <c r="D110" i="44"/>
  <c r="Y43" i="43"/>
  <c r="I57" i="40"/>
  <c r="S69" i="42"/>
  <c r="Z48" i="44"/>
  <c r="AD85" i="43"/>
  <c r="M141" i="12"/>
  <c r="T56" i="44"/>
  <c r="B62" i="40"/>
  <c r="I62" i="39"/>
  <c r="J98" i="44"/>
  <c r="C79" i="39"/>
  <c r="AC93" i="42"/>
  <c r="D6" i="41"/>
  <c r="AD85" i="42"/>
  <c r="R158" i="12"/>
  <c r="AF18" i="44"/>
  <c r="S105" i="44"/>
  <c r="F87" i="43"/>
  <c r="M55" i="12"/>
  <c r="D17" i="43"/>
  <c r="E106" i="44"/>
  <c r="U82" i="44"/>
  <c r="Q15" i="43"/>
  <c r="F59" i="44"/>
  <c r="N106" i="44"/>
  <c r="AC40" i="43"/>
  <c r="Z70" i="42"/>
  <c r="F79" i="39"/>
  <c r="O100" i="44"/>
  <c r="AC92" i="43"/>
  <c r="F58" i="40"/>
  <c r="Q92" i="42"/>
  <c r="E63" i="39"/>
  <c r="C16" i="43"/>
  <c r="AB78" i="44"/>
  <c r="B86" i="40"/>
  <c r="F93" i="43"/>
  <c r="AE90" i="43"/>
  <c r="O106" i="44"/>
  <c r="C67" i="43"/>
  <c r="O50" i="44"/>
  <c r="E18" i="39"/>
  <c r="S76" i="44"/>
  <c r="T68" i="42"/>
  <c r="Y94" i="42"/>
  <c r="J14" i="43"/>
  <c r="O19" i="43"/>
  <c r="AF21" i="42"/>
  <c r="AB54" i="44"/>
  <c r="AF66" i="43"/>
  <c r="I16" i="39"/>
  <c r="AD110" i="44"/>
  <c r="I48" i="44"/>
  <c r="AF17" i="43"/>
  <c r="AC85" i="43"/>
  <c r="G77" i="41"/>
  <c r="AB23" i="44"/>
  <c r="W22" i="15"/>
  <c r="AC69" i="42"/>
  <c r="C64" i="43"/>
  <c r="R26" i="44"/>
  <c r="O48" i="44"/>
  <c r="Z25" i="44"/>
  <c r="H12" i="41"/>
  <c r="H70" i="43"/>
  <c r="G51" i="44"/>
  <c r="Y71" i="43"/>
  <c r="C79" i="40"/>
  <c r="C65" i="42"/>
  <c r="F56" i="39"/>
  <c r="B18" i="39"/>
  <c r="C85" i="42"/>
  <c r="P109" i="44"/>
  <c r="AC61" i="42"/>
  <c r="G22" i="44"/>
  <c r="N50" i="44"/>
  <c r="E80" i="40"/>
  <c r="N47" i="15"/>
  <c r="Y58" i="44"/>
  <c r="Y103" i="44"/>
  <c r="AF43" i="43"/>
  <c r="G92" i="43"/>
  <c r="C88" i="43"/>
  <c r="AB64" i="43"/>
  <c r="P86" i="42"/>
  <c r="N68" i="42"/>
  <c r="G15" i="43"/>
  <c r="F20" i="44"/>
  <c r="Z65" i="42"/>
  <c r="Z70" i="43"/>
  <c r="AC108" i="44"/>
  <c r="C85" i="39"/>
  <c r="N29" i="15"/>
  <c r="M112" i="12"/>
  <c r="P45" i="43"/>
  <c r="M16" i="12"/>
  <c r="H51" i="44"/>
  <c r="H67" i="43"/>
  <c r="M168" i="12"/>
  <c r="R113" i="12"/>
  <c r="Y110" i="44"/>
  <c r="AB14" i="43"/>
  <c r="H89" i="42"/>
  <c r="R87" i="12"/>
  <c r="AC90" i="43"/>
  <c r="AC63" i="42"/>
  <c r="T22" i="43"/>
  <c r="N82" i="15"/>
  <c r="R58" i="12"/>
  <c r="M151" i="12"/>
  <c r="Q20" i="43"/>
  <c r="B21" i="39"/>
  <c r="AC17" i="44"/>
  <c r="Q111" i="44"/>
  <c r="H56" i="39"/>
  <c r="U89" i="43"/>
  <c r="B11" i="39"/>
  <c r="T40" i="42"/>
  <c r="R68" i="43"/>
  <c r="AE52" i="44"/>
  <c r="D92" i="42"/>
  <c r="Z18" i="42"/>
  <c r="W26" i="15"/>
  <c r="F7" i="39"/>
  <c r="F75" i="44"/>
  <c r="G102" i="44"/>
  <c r="R23" i="12"/>
  <c r="D54" i="40"/>
  <c r="W44" i="15"/>
  <c r="G104" i="44"/>
  <c r="O99" i="44"/>
  <c r="U109" i="44"/>
  <c r="C77" i="41"/>
  <c r="P85" i="43"/>
  <c r="H81" i="44"/>
  <c r="R85" i="44"/>
  <c r="E31" i="40"/>
  <c r="Z92" i="43"/>
  <c r="P22" i="42"/>
  <c r="N91" i="15"/>
  <c r="AD68" i="43"/>
  <c r="C102" i="44"/>
  <c r="N26" i="44"/>
  <c r="E14" i="43"/>
  <c r="R16" i="44"/>
  <c r="U39" i="43"/>
  <c r="J53" i="44"/>
  <c r="E74" i="44"/>
  <c r="AF68" i="42"/>
  <c r="C77" i="44"/>
  <c r="G23" i="44"/>
  <c r="G55" i="39"/>
  <c r="AF39" i="43"/>
  <c r="AB63" i="43"/>
  <c r="AA21" i="43"/>
  <c r="I19" i="42"/>
  <c r="H82" i="44"/>
  <c r="W84" i="15"/>
  <c r="T20" i="43"/>
  <c r="I78" i="39"/>
  <c r="AC20" i="44"/>
  <c r="W69" i="15"/>
  <c r="E87" i="39"/>
  <c r="S91" i="43"/>
  <c r="W100" i="15"/>
  <c r="AA15" i="44"/>
  <c r="G69" i="43"/>
  <c r="C46" i="42"/>
  <c r="E14" i="42"/>
  <c r="AE26" i="44"/>
  <c r="U14" i="42"/>
  <c r="AE67" i="42"/>
  <c r="Z102" i="44"/>
  <c r="G91" i="43"/>
  <c r="D86" i="42"/>
  <c r="AB76" i="44"/>
  <c r="P82" i="44"/>
  <c r="Z51" i="44"/>
  <c r="Z66" i="43"/>
  <c r="I86" i="42"/>
  <c r="Q90" i="43"/>
  <c r="O38" i="42"/>
  <c r="T38" i="43"/>
  <c r="Y25" i="44"/>
  <c r="G90" i="43"/>
  <c r="I14" i="43"/>
  <c r="Z20" i="42"/>
  <c r="P83" i="44"/>
  <c r="I61" i="43"/>
  <c r="AE110" i="44"/>
  <c r="D19" i="39"/>
  <c r="B66" i="39"/>
  <c r="M20" i="12"/>
  <c r="P103" i="44"/>
  <c r="W5" i="15"/>
  <c r="C86" i="39"/>
  <c r="AD60" i="44"/>
  <c r="I92" i="42"/>
  <c r="N37" i="43"/>
  <c r="AD69" i="43"/>
  <c r="R10" i="12"/>
  <c r="F57" i="44"/>
  <c r="AD46" i="42"/>
  <c r="G65" i="43"/>
  <c r="S92" i="43"/>
  <c r="R100" i="44"/>
  <c r="E77" i="44"/>
  <c r="R73" i="12"/>
  <c r="F19" i="39"/>
  <c r="H66" i="42"/>
  <c r="O66" i="43"/>
  <c r="Q39" i="42"/>
  <c r="R165" i="12"/>
  <c r="E65" i="42"/>
  <c r="N18" i="44"/>
  <c r="E62" i="40"/>
  <c r="S89" i="42"/>
  <c r="P14" i="42"/>
  <c r="D109" i="44"/>
  <c r="U89" i="42"/>
  <c r="M29" i="12"/>
  <c r="U41" i="42"/>
  <c r="Z88" i="43"/>
  <c r="S71" i="43"/>
  <c r="D101" i="44"/>
  <c r="N80" i="44"/>
  <c r="T23" i="44"/>
  <c r="I89" i="39"/>
  <c r="I10" i="41"/>
  <c r="R98" i="12"/>
  <c r="S55" i="44"/>
  <c r="D55" i="44"/>
  <c r="F16" i="39"/>
  <c r="J73" i="44"/>
  <c r="Q46" i="42"/>
  <c r="AF84" i="43"/>
  <c r="Q84" i="42"/>
  <c r="Z108" i="44"/>
  <c r="Z82" i="44"/>
  <c r="N52" i="44"/>
  <c r="AA70" i="42"/>
  <c r="F50" i="44"/>
  <c r="Y87" i="42"/>
  <c r="C87" i="42"/>
  <c r="AE58" i="44"/>
  <c r="E11" i="39"/>
  <c r="H33" i="40"/>
  <c r="R18" i="42"/>
  <c r="T39" i="43"/>
  <c r="AB20" i="44"/>
  <c r="D65" i="39"/>
  <c r="J62" i="42"/>
  <c r="N113" i="44"/>
  <c r="N39" i="15"/>
  <c r="J60" i="44"/>
  <c r="U23" i="42"/>
  <c r="H85" i="40"/>
  <c r="F46" i="42"/>
  <c r="AD70" i="42"/>
  <c r="C9" i="39"/>
  <c r="J70" i="43"/>
  <c r="C39" i="42"/>
  <c r="G93" i="43"/>
  <c r="C58" i="40"/>
  <c r="S49" i="44"/>
  <c r="U88" i="42"/>
  <c r="AB63" i="42"/>
  <c r="AD102" i="44"/>
  <c r="U70" i="42"/>
  <c r="S17" i="43"/>
  <c r="O20" i="42"/>
  <c r="N19" i="43"/>
  <c r="O52" i="44"/>
  <c r="AB89" i="43"/>
  <c r="P16" i="42"/>
  <c r="Y19" i="44"/>
  <c r="C42" i="43"/>
  <c r="R92" i="42"/>
  <c r="AA88" i="42"/>
  <c r="Y66" i="43"/>
  <c r="M108" i="12"/>
  <c r="AF106" i="44"/>
  <c r="I79" i="44"/>
  <c r="M131" i="12"/>
  <c r="AA65" i="43"/>
  <c r="Y84" i="43"/>
  <c r="M118" i="12"/>
  <c r="T87" i="42"/>
  <c r="O104" i="44"/>
  <c r="U68" i="42"/>
  <c r="H71" i="43"/>
  <c r="R22" i="12"/>
  <c r="F63" i="39"/>
  <c r="N43" i="15"/>
  <c r="R99" i="44"/>
  <c r="AD15" i="44"/>
  <c r="Z90" i="43"/>
  <c r="P38" i="43"/>
  <c r="AB84" i="42"/>
  <c r="Z37" i="43"/>
  <c r="O88" i="42"/>
  <c r="C47" i="44"/>
  <c r="F17" i="39"/>
  <c r="T63" i="43"/>
  <c r="AB69" i="42"/>
  <c r="M56" i="12"/>
  <c r="AA18" i="42"/>
  <c r="T92" i="43"/>
  <c r="I18" i="44"/>
  <c r="AA16" i="43"/>
  <c r="M18" i="12"/>
  <c r="U103" i="44"/>
  <c r="AE44" i="43"/>
  <c r="AF90" i="43"/>
  <c r="T14" i="43"/>
  <c r="AB16" i="42"/>
  <c r="P22" i="44"/>
  <c r="M122" i="12"/>
  <c r="AA46" i="43"/>
  <c r="C82" i="44"/>
  <c r="Y71" i="42"/>
  <c r="AC25" i="44"/>
  <c r="H10" i="41"/>
  <c r="E8" i="39"/>
  <c r="AB44" i="43"/>
  <c r="C20" i="42"/>
  <c r="J81" i="44"/>
  <c r="I22" i="44"/>
  <c r="W113" i="15"/>
  <c r="Y87" i="44"/>
  <c r="D9" i="40"/>
  <c r="G88" i="43"/>
  <c r="R80" i="44"/>
  <c r="J16" i="44"/>
  <c r="C23" i="43"/>
  <c r="AA68" i="42"/>
  <c r="E64" i="42"/>
  <c r="D100" i="44"/>
  <c r="H84" i="40"/>
  <c r="AE91" i="43"/>
  <c r="D22" i="44"/>
  <c r="I66" i="39"/>
  <c r="T20" i="42"/>
  <c r="Y66" i="42"/>
  <c r="Z80" i="44"/>
  <c r="AD106" i="44"/>
  <c r="H12" i="39"/>
  <c r="O53" i="44"/>
  <c r="Y14" i="44"/>
  <c r="U85" i="43"/>
  <c r="O105" i="44"/>
  <c r="N84" i="42"/>
  <c r="AD88" i="42"/>
  <c r="Z64" i="43"/>
  <c r="AB65" i="43"/>
  <c r="AB42" i="43"/>
  <c r="I84" i="42"/>
  <c r="C78" i="44"/>
  <c r="E13" i="40"/>
  <c r="G57" i="41"/>
  <c r="AF88" i="42"/>
  <c r="AA14" i="44"/>
  <c r="C61" i="44"/>
  <c r="R18" i="43"/>
  <c r="N57" i="44"/>
  <c r="W15" i="15"/>
  <c r="AD84" i="44"/>
  <c r="S20" i="44"/>
  <c r="Y59" i="44"/>
  <c r="G83" i="41"/>
  <c r="J108" i="44"/>
  <c r="F6" i="39"/>
  <c r="N71" i="43"/>
  <c r="AD63" i="42"/>
  <c r="D22" i="43"/>
  <c r="E65" i="43"/>
  <c r="C40" i="42"/>
  <c r="C81" i="40"/>
  <c r="N16" i="43"/>
  <c r="H63" i="39"/>
  <c r="H14" i="39"/>
  <c r="AC60" i="44"/>
  <c r="C62" i="42"/>
  <c r="R159" i="12"/>
  <c r="H39" i="43"/>
  <c r="AD84" i="42"/>
  <c r="Q105" i="44"/>
  <c r="Y93" i="43"/>
  <c r="M54" i="12"/>
  <c r="N22" i="43"/>
  <c r="F19" i="43"/>
  <c r="I63" i="43"/>
  <c r="T86" i="42"/>
  <c r="N107" i="44"/>
  <c r="H50" i="44"/>
  <c r="AA20" i="43"/>
  <c r="Z27" i="44"/>
  <c r="E109" i="44"/>
  <c r="Q22" i="43"/>
  <c r="D17" i="42"/>
  <c r="AE18" i="42"/>
  <c r="U84" i="42"/>
  <c r="U21" i="43"/>
  <c r="F56" i="40"/>
  <c r="Y14" i="42"/>
  <c r="U86" i="42"/>
  <c r="I13" i="39"/>
  <c r="Z15" i="43"/>
  <c r="G15" i="44"/>
  <c r="AD90" i="42"/>
  <c r="J38" i="42"/>
  <c r="D39" i="42"/>
  <c r="Y44" i="43"/>
  <c r="AE64" i="43"/>
  <c r="AA38" i="43"/>
  <c r="J110" i="44"/>
  <c r="D14" i="44"/>
  <c r="AB109" i="44"/>
  <c r="AD45" i="43"/>
  <c r="AF48" i="44"/>
  <c r="I63" i="42"/>
  <c r="T62" i="43"/>
  <c r="R28" i="12"/>
  <c r="M124" i="12"/>
  <c r="U20" i="43"/>
  <c r="AF22" i="44"/>
  <c r="J83" i="44"/>
  <c r="AF85" i="44"/>
  <c r="H61" i="40"/>
  <c r="Z98" i="44"/>
  <c r="C74" i="44"/>
  <c r="AF71" i="42"/>
  <c r="G39" i="42"/>
  <c r="M34" i="12"/>
  <c r="R44" i="42"/>
  <c r="N104" i="15"/>
  <c r="N64" i="42"/>
  <c r="Y22" i="42"/>
  <c r="U40" i="42"/>
  <c r="Q52" i="44"/>
  <c r="Q21" i="42"/>
  <c r="AF53" i="44"/>
  <c r="Q63" i="42"/>
  <c r="E10" i="41"/>
  <c r="Q88" i="43"/>
  <c r="G25" i="44"/>
  <c r="H37" i="43"/>
  <c r="W42" i="15"/>
  <c r="C92" i="42"/>
  <c r="AB91" i="42"/>
  <c r="AA49" i="44"/>
  <c r="N67" i="43"/>
  <c r="G20" i="44"/>
  <c r="H11" i="39"/>
  <c r="Q99" i="44"/>
  <c r="S67" i="42"/>
  <c r="G61" i="41"/>
  <c r="P67" i="42"/>
  <c r="Y65" i="42"/>
  <c r="AA92" i="42"/>
  <c r="C84" i="40"/>
  <c r="AA42" i="43"/>
  <c r="T45" i="42"/>
  <c r="G65" i="42"/>
  <c r="N111" i="44"/>
  <c r="S92" i="42"/>
  <c r="N100" i="15"/>
  <c r="P18" i="42"/>
  <c r="G35" i="40"/>
  <c r="O55" i="44"/>
  <c r="P47" i="44"/>
  <c r="G16" i="44"/>
  <c r="AC86" i="42"/>
  <c r="P43" i="43"/>
  <c r="H53" i="40"/>
  <c r="G21" i="43"/>
  <c r="G66" i="42"/>
  <c r="N47" i="44"/>
  <c r="G58" i="41"/>
  <c r="AB19" i="42"/>
  <c r="E88" i="39"/>
  <c r="J14" i="42"/>
  <c r="Q24" i="44"/>
  <c r="F16" i="42"/>
  <c r="G78" i="39"/>
  <c r="J15" i="43"/>
  <c r="F107" i="44"/>
  <c r="AD18" i="44"/>
  <c r="Q15" i="44"/>
  <c r="C10" i="40"/>
  <c r="H16" i="43"/>
  <c r="F26" i="44"/>
  <c r="H8" i="41"/>
  <c r="AA109" i="44"/>
  <c r="M144" i="12"/>
  <c r="W47" i="15"/>
  <c r="Q93" i="42"/>
  <c r="S50" i="44"/>
  <c r="S21" i="42"/>
  <c r="P66" i="42"/>
  <c r="S23" i="44"/>
  <c r="R64" i="12"/>
  <c r="B89" i="39"/>
  <c r="N24" i="43"/>
  <c r="G41" i="43"/>
  <c r="I39" i="43"/>
  <c r="Y43" i="42"/>
  <c r="AD71" i="42"/>
  <c r="R34" i="12"/>
  <c r="AB68" i="42"/>
  <c r="O18" i="42"/>
  <c r="C11" i="40"/>
  <c r="M152" i="12"/>
  <c r="AF44" i="42"/>
  <c r="M76" i="12"/>
  <c r="H81" i="39"/>
  <c r="T26" i="44"/>
  <c r="G43" i="43"/>
  <c r="T59" i="44"/>
  <c r="AC63" i="43"/>
  <c r="E40" i="43"/>
  <c r="I84" i="43"/>
  <c r="AA100" i="44"/>
  <c r="F14" i="43"/>
  <c r="G77" i="44"/>
  <c r="O69" i="42"/>
  <c r="I40" i="43"/>
  <c r="H88" i="42"/>
  <c r="G62" i="39"/>
  <c r="AC26" i="44"/>
  <c r="R64" i="43"/>
  <c r="Q25" i="44"/>
  <c r="D63" i="39"/>
  <c r="AC75" i="44"/>
  <c r="I59" i="39"/>
  <c r="R89" i="42"/>
  <c r="C58" i="44"/>
  <c r="C65" i="43"/>
  <c r="Y82" i="44"/>
  <c r="AA91" i="43"/>
  <c r="Y17" i="44"/>
  <c r="AB87" i="42"/>
  <c r="B15" i="40"/>
  <c r="C45" i="43"/>
  <c r="AE48" i="44"/>
  <c r="N90" i="42"/>
  <c r="G17" i="42"/>
  <c r="F87" i="39"/>
  <c r="AE44" i="42"/>
  <c r="H17" i="42"/>
  <c r="Y94" i="43"/>
  <c r="T100" i="44"/>
  <c r="W14" i="15"/>
  <c r="C18" i="44"/>
  <c r="G57" i="40"/>
  <c r="AA88" i="43"/>
  <c r="S84" i="42"/>
  <c r="I62" i="40"/>
  <c r="H62" i="40"/>
  <c r="I88" i="42"/>
  <c r="N14" i="42"/>
  <c r="G83" i="39"/>
  <c r="I86" i="44"/>
  <c r="AD16" i="44"/>
  <c r="C91" i="43"/>
  <c r="F66" i="43"/>
  <c r="AD39" i="43"/>
  <c r="G85" i="40"/>
  <c r="P98" i="44"/>
  <c r="E17" i="39"/>
  <c r="T90" i="42"/>
  <c r="C37" i="40"/>
  <c r="C63" i="43"/>
  <c r="S63" i="42"/>
  <c r="AC47" i="44"/>
  <c r="H54" i="40"/>
  <c r="AD24" i="44"/>
  <c r="W95" i="15"/>
  <c r="I67" i="43"/>
  <c r="O78" i="44"/>
  <c r="U69" i="43"/>
  <c r="H76" i="44"/>
  <c r="C10" i="41"/>
  <c r="S87" i="43"/>
  <c r="U98" i="44"/>
  <c r="AC19" i="43"/>
  <c r="H62" i="42"/>
  <c r="N109" i="15"/>
  <c r="R52" i="12"/>
  <c r="O65" i="42"/>
  <c r="C14" i="40"/>
  <c r="M10" i="12"/>
  <c r="T66" i="43"/>
  <c r="Q17" i="43"/>
  <c r="N112" i="44"/>
  <c r="AF19" i="44"/>
  <c r="D11" i="39"/>
  <c r="AF92" i="42"/>
  <c r="N32" i="15"/>
  <c r="R46" i="43"/>
  <c r="H62" i="43"/>
  <c r="N35" i="15"/>
  <c r="M110" i="12"/>
  <c r="AB14" i="44"/>
  <c r="G38" i="43"/>
  <c r="AB17" i="42"/>
  <c r="D17" i="44"/>
  <c r="AE62" i="43"/>
  <c r="H19" i="43"/>
  <c r="R48" i="44"/>
  <c r="W40" i="15"/>
  <c r="G76" i="39"/>
  <c r="H73" i="44"/>
  <c r="AA111" i="44"/>
  <c r="J57" i="44"/>
  <c r="G18" i="42"/>
  <c r="M50" i="12"/>
  <c r="D10" i="41"/>
  <c r="F69" i="43"/>
  <c r="AA44" i="43"/>
  <c r="G20" i="42"/>
  <c r="N61" i="42"/>
  <c r="AE79" i="44"/>
  <c r="O91" i="42"/>
  <c r="C75" i="44"/>
  <c r="Y23" i="44"/>
  <c r="O68" i="43"/>
  <c r="I82" i="40"/>
  <c r="Q69" i="42"/>
  <c r="Y24" i="42"/>
  <c r="Y89" i="42"/>
  <c r="AA56" i="44"/>
  <c r="I111" i="44"/>
  <c r="P105" i="44"/>
  <c r="H65" i="42"/>
  <c r="K22" i="50"/>
  <c r="C70" i="42"/>
  <c r="AE25" i="44"/>
  <c r="M167" i="12"/>
  <c r="R82" i="12"/>
  <c r="B62" i="39"/>
  <c r="AA14" i="43"/>
  <c r="F82" i="44"/>
  <c r="AC45" i="42"/>
  <c r="H56" i="44"/>
  <c r="E60" i="39"/>
  <c r="H92" i="42"/>
  <c r="M70" i="12"/>
  <c r="J40" i="43"/>
  <c r="F27" i="44"/>
  <c r="Y86" i="44"/>
  <c r="AC20" i="42"/>
  <c r="N43" i="43"/>
  <c r="AB74" i="44"/>
  <c r="AE86" i="42"/>
  <c r="AB18" i="42"/>
  <c r="D61" i="43"/>
  <c r="F68" i="42"/>
  <c r="B31" i="40"/>
  <c r="R11" i="12"/>
  <c r="U56" i="44"/>
  <c r="AF67" i="43"/>
  <c r="J46" i="43"/>
  <c r="J17" i="42"/>
  <c r="C89" i="42"/>
  <c r="W20" i="15"/>
  <c r="N46" i="43"/>
  <c r="N86" i="15"/>
  <c r="R16" i="12"/>
  <c r="U64" i="43"/>
  <c r="H16" i="39"/>
  <c r="M11" i="12"/>
  <c r="S106" i="44"/>
  <c r="D59" i="39"/>
  <c r="E91" i="43"/>
  <c r="S21" i="43"/>
  <c r="W41" i="15"/>
  <c r="AE22" i="43"/>
  <c r="D77" i="41"/>
  <c r="AF63" i="43"/>
  <c r="U8" i="50"/>
  <c r="D87" i="42"/>
  <c r="Z45" i="43"/>
  <c r="T68" i="43"/>
  <c r="B54" i="39"/>
  <c r="AA68" i="43"/>
  <c r="AC86" i="43"/>
  <c r="K19" i="50"/>
  <c r="I68" i="43"/>
  <c r="S18" i="42"/>
  <c r="D19" i="42"/>
  <c r="G82" i="41"/>
  <c r="F61" i="39"/>
  <c r="Y101" i="44"/>
  <c r="N27" i="15"/>
  <c r="G14" i="42"/>
  <c r="O57" i="44"/>
  <c r="N29" i="44"/>
  <c r="M102" i="12"/>
  <c r="AC80" i="44"/>
  <c r="Z64" i="42"/>
  <c r="G37" i="42"/>
  <c r="E7" i="39"/>
  <c r="AB68" i="43"/>
  <c r="C38" i="42"/>
  <c r="U14" i="44"/>
  <c r="C53" i="41"/>
  <c r="D10" i="39"/>
  <c r="AF41" i="43"/>
  <c r="AD15" i="42"/>
  <c r="N106" i="15"/>
  <c r="H10" i="50"/>
  <c r="G80" i="44"/>
  <c r="H91" i="42"/>
  <c r="N93" i="15"/>
  <c r="S27" i="44"/>
  <c r="AE15" i="44"/>
  <c r="AE99" i="44"/>
  <c r="D7" i="40"/>
  <c r="AC85" i="44"/>
  <c r="F54" i="44"/>
  <c r="Y78" i="44"/>
  <c r="I58" i="44"/>
  <c r="AD111" i="44"/>
  <c r="I42" i="43"/>
  <c r="H19" i="44"/>
  <c r="E82" i="40"/>
  <c r="W32" i="15"/>
  <c r="I82" i="44"/>
  <c r="K16" i="50"/>
  <c r="M139" i="12"/>
  <c r="M81" i="12"/>
  <c r="H38" i="42"/>
  <c r="H23" i="50"/>
  <c r="K18" i="50"/>
  <c r="Z62" i="42"/>
  <c r="AB84" i="43"/>
  <c r="M66" i="12"/>
  <c r="Y38" i="42"/>
  <c r="AE40" i="42"/>
  <c r="Y57" i="44"/>
  <c r="X11" i="50"/>
  <c r="C6" i="40"/>
  <c r="T37" i="42"/>
  <c r="F85" i="42"/>
  <c r="H17" i="39"/>
  <c r="R105" i="44"/>
  <c r="B61" i="39"/>
  <c r="R9" i="12"/>
  <c r="AF22" i="43"/>
  <c r="G62" i="41"/>
  <c r="G92" i="42"/>
  <c r="J23" i="42"/>
  <c r="AB19" i="43"/>
  <c r="M8" i="12"/>
  <c r="N23" i="44"/>
  <c r="H104" i="44"/>
  <c r="G79" i="40"/>
  <c r="M160" i="12"/>
  <c r="D14" i="41"/>
  <c r="F10" i="40"/>
  <c r="O110" i="44"/>
  <c r="G89" i="42"/>
  <c r="H14" i="50"/>
  <c r="S14" i="44"/>
  <c r="D90" i="42"/>
  <c r="F40" i="42"/>
  <c r="M117" i="12"/>
  <c r="I63" i="39"/>
  <c r="N92" i="15"/>
  <c r="S84" i="43"/>
  <c r="Q38" i="43"/>
  <c r="K13" i="50"/>
  <c r="F12" i="39"/>
  <c r="E18" i="44"/>
  <c r="E101" i="44"/>
  <c r="U61" i="43"/>
  <c r="M101" i="12"/>
  <c r="M97" i="12"/>
  <c r="H17" i="50"/>
  <c r="R79" i="12"/>
  <c r="O82" i="44"/>
  <c r="S15" i="43"/>
  <c r="C62" i="44"/>
  <c r="I71" i="42"/>
  <c r="M4" i="12"/>
  <c r="AF46" i="42"/>
  <c r="F18" i="43"/>
  <c r="J22" i="43"/>
  <c r="AF50" i="44"/>
  <c r="AF92" i="43"/>
  <c r="D78" i="41"/>
  <c r="AF81" i="44"/>
  <c r="O75" i="44"/>
  <c r="AB22" i="44"/>
  <c r="M47" i="12"/>
  <c r="M64" i="12"/>
  <c r="C41" i="43"/>
  <c r="K15" i="50"/>
  <c r="O43" i="42"/>
  <c r="AF93" i="43"/>
  <c r="P80" i="44"/>
  <c r="M103" i="12"/>
  <c r="G38" i="42"/>
  <c r="U37" i="43"/>
  <c r="I36" i="40"/>
  <c r="G76" i="44"/>
  <c r="R83" i="44"/>
  <c r="U60" i="44"/>
  <c r="G19" i="43"/>
  <c r="H10" i="39"/>
  <c r="E42" i="42"/>
  <c r="C6" i="41"/>
  <c r="R17" i="12"/>
  <c r="D66" i="43"/>
  <c r="Z86" i="42"/>
  <c r="X12" i="50"/>
  <c r="Y53" i="44"/>
  <c r="C76" i="41"/>
  <c r="I41" i="42"/>
  <c r="R65" i="43"/>
  <c r="Q69" i="43"/>
  <c r="AF67" i="42"/>
  <c r="T14" i="44"/>
  <c r="AC42" i="43"/>
  <c r="R67" i="42"/>
  <c r="K12" i="50"/>
  <c r="AB46" i="43"/>
  <c r="O84" i="42"/>
  <c r="G68" i="43"/>
  <c r="G80" i="40"/>
  <c r="O64" i="42"/>
  <c r="AJ9" i="50"/>
  <c r="P51" i="44"/>
  <c r="U68" i="43"/>
  <c r="T22" i="44"/>
  <c r="C79" i="44"/>
  <c r="G58" i="39"/>
  <c r="B87" i="39"/>
  <c r="R127" i="12"/>
  <c r="N20" i="42"/>
  <c r="C82" i="40"/>
  <c r="C87" i="43"/>
  <c r="C22" i="44"/>
  <c r="E15" i="44"/>
  <c r="Y64" i="42"/>
  <c r="H86" i="42"/>
  <c r="Z90" i="42"/>
  <c r="I78" i="44"/>
  <c r="P17" i="43"/>
  <c r="M67" i="12"/>
  <c r="R85" i="12"/>
  <c r="D81" i="44"/>
  <c r="M28" i="12"/>
  <c r="C7" i="41"/>
  <c r="R13" i="12"/>
  <c r="I39" i="42"/>
  <c r="G53" i="40"/>
  <c r="AD22" i="43"/>
  <c r="W72" i="15"/>
  <c r="S69" i="43"/>
  <c r="N63" i="42"/>
  <c r="C104" i="44"/>
  <c r="AB40" i="43"/>
  <c r="F39" i="42"/>
  <c r="N21" i="43"/>
  <c r="K24" i="50"/>
  <c r="U111" i="44"/>
  <c r="H38" i="43"/>
  <c r="S18" i="44"/>
  <c r="I34" i="40"/>
  <c r="H81" i="40"/>
  <c r="C24" i="43"/>
  <c r="C9" i="41"/>
  <c r="AA48" i="44"/>
  <c r="U93" i="42"/>
  <c r="AF37" i="42"/>
  <c r="F17" i="43"/>
  <c r="W9" i="15"/>
  <c r="AB55" i="44"/>
  <c r="I70" i="43"/>
  <c r="AE111" i="44"/>
  <c r="Z41" i="43"/>
  <c r="AB93" i="43"/>
  <c r="AC61" i="43"/>
  <c r="J71" i="43"/>
  <c r="R128" i="12"/>
  <c r="P39" i="43"/>
  <c r="AA87" i="42"/>
  <c r="D42" i="43"/>
  <c r="F32" i="40"/>
  <c r="AB26" i="44"/>
  <c r="AG6" i="50"/>
  <c r="B55" i="40"/>
  <c r="AE93" i="42"/>
  <c r="C88" i="44"/>
  <c r="Z83" i="44"/>
  <c r="E56" i="39"/>
  <c r="D86" i="44"/>
  <c r="Q84" i="44"/>
  <c r="H63" i="40"/>
  <c r="G109" i="44"/>
  <c r="Z19" i="43"/>
  <c r="P107" i="44"/>
  <c r="Z50" i="44"/>
  <c r="E7" i="41"/>
  <c r="AE86" i="43"/>
  <c r="F31" i="40"/>
  <c r="F35" i="40"/>
  <c r="P24" i="44"/>
  <c r="R88" i="12"/>
  <c r="C55" i="44"/>
  <c r="AD58" i="44"/>
  <c r="O22" i="43"/>
  <c r="P91" i="42"/>
  <c r="AF108" i="44"/>
  <c r="C61" i="42"/>
  <c r="T57" i="44"/>
  <c r="E14" i="44"/>
  <c r="B79" i="39"/>
  <c r="E22" i="44"/>
  <c r="G20" i="43"/>
  <c r="G62" i="43"/>
  <c r="M155" i="12"/>
  <c r="M114" i="12"/>
  <c r="C17" i="43"/>
  <c r="W85" i="15"/>
  <c r="T61" i="42"/>
  <c r="C61" i="39"/>
  <c r="Z47" i="44"/>
  <c r="Z89" i="42"/>
  <c r="I85" i="40"/>
  <c r="S41" i="43"/>
  <c r="H108" i="44"/>
  <c r="AB85" i="42"/>
  <c r="AA15" i="43"/>
  <c r="S66" i="42"/>
  <c r="E60" i="44"/>
  <c r="E76" i="40"/>
  <c r="Y91" i="42"/>
  <c r="D74" i="44"/>
  <c r="AD64" i="42"/>
  <c r="M65" i="12"/>
  <c r="R14" i="12"/>
  <c r="AC18" i="44"/>
  <c r="M23" i="12"/>
  <c r="B38" i="40"/>
  <c r="R63" i="43"/>
  <c r="S64" i="43"/>
  <c r="H25" i="50"/>
  <c r="M146" i="12"/>
  <c r="AB81" i="44"/>
  <c r="C45" i="42"/>
  <c r="M9" i="12"/>
  <c r="W83" i="15"/>
  <c r="B86" i="39"/>
  <c r="U88" i="43"/>
  <c r="G19" i="44"/>
  <c r="D16" i="43"/>
  <c r="Q16" i="44"/>
  <c r="AA86" i="42"/>
  <c r="U16" i="44"/>
  <c r="R151" i="12"/>
  <c r="AB80" i="44"/>
  <c r="J66" i="43"/>
  <c r="M35" i="12"/>
  <c r="C37" i="43"/>
  <c r="AD43" i="42"/>
  <c r="G88" i="42"/>
  <c r="B10" i="39"/>
  <c r="Y80" i="44"/>
  <c r="AA66" i="42"/>
  <c r="T23" i="43"/>
  <c r="U13" i="50"/>
  <c r="G87" i="42"/>
  <c r="Q81" i="44"/>
  <c r="R115" i="12"/>
  <c r="T21" i="42"/>
  <c r="D37" i="42"/>
  <c r="O14" i="42"/>
  <c r="G19" i="42"/>
  <c r="AB27" i="44"/>
  <c r="W17" i="15"/>
  <c r="R3" i="12"/>
  <c r="D18" i="44"/>
  <c r="O67" i="42"/>
  <c r="R168" i="12"/>
  <c r="F37" i="42"/>
  <c r="H90" i="42"/>
  <c r="P87" i="42"/>
  <c r="B63" i="40"/>
  <c r="R73" i="44"/>
  <c r="U46" i="42"/>
  <c r="AA25" i="44"/>
  <c r="AE45" i="43"/>
  <c r="G12" i="39"/>
  <c r="G55" i="40"/>
  <c r="N35" i="17"/>
  <c r="H6" i="39"/>
  <c r="Q39" i="43"/>
  <c r="AA106" i="44"/>
  <c r="AB16" i="43"/>
  <c r="R163" i="12"/>
  <c r="O81" i="44"/>
  <c r="U17" i="44"/>
  <c r="U43" i="43"/>
  <c r="U43" i="42"/>
  <c r="W10" i="15"/>
  <c r="Q21" i="44"/>
  <c r="AF77" i="44"/>
  <c r="U75" i="44"/>
  <c r="R124" i="12"/>
  <c r="R118" i="12"/>
  <c r="D92" i="43"/>
  <c r="U7" i="50"/>
  <c r="C99" i="44"/>
  <c r="E14" i="39"/>
  <c r="I76" i="40"/>
  <c r="F57" i="39"/>
  <c r="AC79" i="44"/>
  <c r="Y105" i="44"/>
  <c r="R84" i="44"/>
  <c r="J82" i="44"/>
  <c r="E19" i="39"/>
  <c r="P41" i="42"/>
  <c r="AA70" i="43"/>
  <c r="N58" i="44"/>
  <c r="H89" i="39"/>
  <c r="D37" i="40"/>
  <c r="D87" i="39"/>
  <c r="H86" i="44"/>
  <c r="F67" i="43"/>
  <c r="W76" i="15"/>
  <c r="H45" i="43"/>
  <c r="U22" i="43"/>
  <c r="G59" i="41"/>
  <c r="W73" i="15"/>
  <c r="E19" i="44"/>
  <c r="H21" i="50"/>
  <c r="F76" i="40"/>
  <c r="AB41" i="42"/>
  <c r="F11" i="39"/>
  <c r="AF65" i="42"/>
  <c r="AF98" i="44"/>
  <c r="H9" i="50"/>
  <c r="W71" i="15"/>
  <c r="T82" i="44"/>
  <c r="I43" i="42"/>
  <c r="AG8" i="50"/>
  <c r="AB92" i="42"/>
  <c r="Z66" i="42"/>
  <c r="D33" i="40"/>
  <c r="G75" i="44"/>
  <c r="M13" i="12"/>
  <c r="I74" i="44"/>
  <c r="T78" i="44"/>
  <c r="I87" i="43"/>
  <c r="AF43" i="42"/>
  <c r="W92" i="15"/>
  <c r="R153" i="12"/>
  <c r="AF78" i="44"/>
  <c r="Q70" i="43"/>
  <c r="S23" i="42"/>
  <c r="F64" i="42"/>
  <c r="C100" i="44"/>
  <c r="R37" i="12"/>
  <c r="M121" i="12"/>
  <c r="D58" i="44"/>
  <c r="H111" i="44"/>
  <c r="G43" i="42"/>
  <c r="Q91" i="42"/>
  <c r="T77" i="44"/>
  <c r="D107" i="44"/>
  <c r="S64" i="42"/>
  <c r="U23" i="43"/>
  <c r="D78" i="40"/>
  <c r="AC16" i="44"/>
  <c r="I62" i="43"/>
  <c r="O66" i="42"/>
  <c r="O108" i="44"/>
  <c r="B6" i="39"/>
  <c r="N110" i="44"/>
  <c r="AE19" i="43"/>
  <c r="D22" i="42"/>
  <c r="C25" i="44"/>
  <c r="W54" i="15"/>
  <c r="Y17" i="42"/>
  <c r="C94" i="43"/>
  <c r="T90" i="43"/>
  <c r="D41" i="43"/>
  <c r="Z21" i="43"/>
  <c r="S98" i="44"/>
  <c r="X13" i="50"/>
  <c r="I110" i="44"/>
  <c r="M129" i="12"/>
  <c r="AA87" i="43"/>
  <c r="AF58" i="44"/>
  <c r="H25" i="44"/>
  <c r="S90" i="42"/>
  <c r="Y104" i="44"/>
  <c r="R110" i="12"/>
  <c r="AA77" i="44"/>
  <c r="R20" i="12"/>
  <c r="I56" i="40"/>
  <c r="J41" i="42"/>
  <c r="C19" i="39"/>
  <c r="H84" i="42"/>
  <c r="N101" i="15"/>
  <c r="C93" i="43"/>
  <c r="I62" i="42"/>
  <c r="AC66" i="43"/>
  <c r="C103" i="44"/>
  <c r="AE84" i="44"/>
  <c r="D24" i="44"/>
  <c r="M148" i="12"/>
  <c r="H87" i="42"/>
  <c r="M17" i="12"/>
  <c r="AA73" i="44"/>
  <c r="J104" i="44"/>
  <c r="AE64" i="42"/>
  <c r="G60" i="40"/>
  <c r="M3" i="12"/>
  <c r="N40" i="42"/>
  <c r="E59" i="44"/>
  <c r="R75" i="44"/>
  <c r="G59" i="40"/>
  <c r="N36" i="17"/>
  <c r="I18" i="43"/>
  <c r="G84" i="43"/>
  <c r="E89" i="43"/>
  <c r="Q79" i="44"/>
  <c r="Y90" i="42"/>
  <c r="H98" i="44"/>
  <c r="M84" i="12"/>
  <c r="B13" i="40"/>
  <c r="C80" i="40"/>
  <c r="R117" i="12"/>
  <c r="J15" i="42"/>
  <c r="M2" i="12"/>
  <c r="D65" i="42"/>
  <c r="N88" i="44"/>
  <c r="R40" i="12"/>
  <c r="R66" i="43"/>
  <c r="G42" i="43"/>
  <c r="AC45" i="43"/>
  <c r="AC16" i="42"/>
  <c r="P15" i="42"/>
  <c r="P39" i="42"/>
  <c r="E9" i="39"/>
  <c r="AF85" i="42"/>
  <c r="S100" i="44"/>
  <c r="I99" i="44"/>
  <c r="B81" i="39"/>
  <c r="H52" i="44"/>
  <c r="T53" i="44"/>
  <c r="E37" i="42"/>
  <c r="S15" i="44"/>
  <c r="AD41" i="42"/>
  <c r="E15" i="42"/>
  <c r="B80" i="39"/>
  <c r="G15" i="42"/>
  <c r="U84" i="44"/>
  <c r="AA61" i="43"/>
  <c r="T111" i="44"/>
  <c r="R139" i="12"/>
  <c r="P111" i="44"/>
  <c r="I22" i="42"/>
  <c r="AB60" i="44"/>
  <c r="M12" i="12"/>
  <c r="W78" i="15"/>
  <c r="B35" i="40"/>
  <c r="Q40" i="42"/>
  <c r="M119" i="12"/>
  <c r="AF18" i="42"/>
  <c r="F59" i="40"/>
  <c r="AE84" i="42"/>
  <c r="G7" i="41"/>
  <c r="U66" i="42"/>
  <c r="N90" i="43"/>
  <c r="AA86" i="43"/>
  <c r="O15" i="42"/>
  <c r="AC54" i="44"/>
  <c r="J91" i="43"/>
  <c r="D82" i="39"/>
  <c r="AC38" i="43"/>
  <c r="H63" i="43"/>
  <c r="P45" i="42"/>
  <c r="M126" i="12"/>
  <c r="N39" i="43"/>
  <c r="M61" i="12"/>
  <c r="T69" i="42"/>
  <c r="H24" i="50"/>
  <c r="AD100" i="44"/>
  <c r="O62" i="42"/>
  <c r="R123" i="12"/>
  <c r="AA98" i="44"/>
  <c r="G81" i="41"/>
  <c r="AE61" i="42"/>
  <c r="R57" i="12"/>
  <c r="R132" i="12"/>
  <c r="T25" i="44"/>
  <c r="Z106" i="44"/>
  <c r="AC103" i="44"/>
  <c r="S75" i="44"/>
  <c r="J84" i="42"/>
  <c r="I10" i="39"/>
  <c r="B39" i="40"/>
  <c r="AA78" i="44"/>
  <c r="M162" i="12"/>
  <c r="N108" i="44"/>
  <c r="AC18" i="42"/>
  <c r="AA62" i="42"/>
  <c r="E45" i="42"/>
  <c r="Z100" i="44"/>
  <c r="AF40" i="42"/>
  <c r="P46" i="42"/>
  <c r="J16" i="42"/>
  <c r="Z52" i="44"/>
  <c r="AF46" i="43"/>
  <c r="G73" i="44"/>
  <c r="F84" i="43"/>
  <c r="J20" i="43"/>
  <c r="AE100" i="44"/>
  <c r="N41" i="43"/>
  <c r="F100" i="44"/>
  <c r="E15" i="39"/>
  <c r="E43" i="42"/>
  <c r="R68" i="42"/>
  <c r="D56" i="44"/>
  <c r="W111" i="15"/>
  <c r="B64" i="39"/>
  <c r="AB86" i="43"/>
  <c r="E10" i="39"/>
  <c r="M159" i="12"/>
  <c r="Y62" i="44"/>
  <c r="K8" i="50"/>
  <c r="D32" i="40"/>
  <c r="Y54" i="44"/>
  <c r="Z79" i="44"/>
  <c r="N112" i="15"/>
  <c r="C80" i="39"/>
  <c r="W68" i="15"/>
  <c r="R160" i="12"/>
  <c r="B11" i="40"/>
  <c r="O80" i="44"/>
  <c r="N15" i="44"/>
  <c r="R21" i="43"/>
  <c r="AC106" i="44"/>
  <c r="R41" i="43"/>
  <c r="F78" i="39"/>
  <c r="R70" i="12"/>
  <c r="AD92" i="43"/>
  <c r="E49" i="44"/>
  <c r="E63" i="43"/>
  <c r="AD14" i="42"/>
  <c r="C8" i="41"/>
  <c r="P69" i="42"/>
  <c r="J48" i="44"/>
  <c r="O40" i="42"/>
  <c r="G21" i="44"/>
  <c r="R30" i="12"/>
  <c r="R15" i="42"/>
  <c r="D86" i="43"/>
  <c r="O46" i="42"/>
  <c r="D43" i="42"/>
  <c r="D13" i="40"/>
  <c r="P67" i="43"/>
  <c r="R122" i="12"/>
  <c r="W70" i="15"/>
  <c r="AB93" i="42"/>
  <c r="AD37" i="42"/>
  <c r="H6" i="50"/>
  <c r="G86" i="42"/>
  <c r="AF49" i="44"/>
  <c r="U87" i="42"/>
  <c r="R83" i="12"/>
  <c r="H83" i="40"/>
  <c r="D102" i="44"/>
  <c r="J88" i="42"/>
  <c r="D79" i="39"/>
  <c r="AE75" i="44"/>
  <c r="O87" i="42"/>
  <c r="N53" i="44"/>
  <c r="AB40" i="42"/>
  <c r="AB20" i="43"/>
  <c r="D70" i="43"/>
  <c r="M41" i="12"/>
  <c r="T88" i="43"/>
  <c r="M93" i="12"/>
  <c r="N55" i="44"/>
  <c r="G13" i="41"/>
  <c r="AA84" i="42"/>
  <c r="S85" i="44"/>
  <c r="C60" i="44"/>
  <c r="C60" i="39"/>
  <c r="AA102" i="44"/>
  <c r="W106" i="15"/>
  <c r="O41" i="42"/>
  <c r="AD86" i="44"/>
  <c r="Q57" i="44"/>
  <c r="U10" i="50"/>
  <c r="H16" i="44"/>
  <c r="P86" i="43"/>
  <c r="R12" i="12"/>
  <c r="AB67" i="42"/>
  <c r="U19" i="44"/>
  <c r="B20" i="39"/>
  <c r="E17" i="44"/>
  <c r="Y40" i="43"/>
  <c r="AA59" i="44"/>
  <c r="H69" i="42"/>
  <c r="S57" i="44"/>
  <c r="F81" i="40"/>
  <c r="F85" i="44"/>
  <c r="R33" i="12"/>
  <c r="X6" i="50"/>
  <c r="T17" i="43"/>
  <c r="AG7" i="50"/>
  <c r="R101" i="44"/>
  <c r="G46" i="43"/>
  <c r="B80" i="40"/>
  <c r="AF27" i="44"/>
  <c r="J22" i="42"/>
  <c r="P69" i="43"/>
  <c r="AA89" i="42"/>
  <c r="U41" i="43"/>
  <c r="M89" i="12"/>
  <c r="R56" i="12"/>
  <c r="D82" i="40"/>
  <c r="F17" i="42"/>
  <c r="W67" i="15"/>
  <c r="J86" i="42"/>
  <c r="R145" i="12"/>
  <c r="R22" i="43"/>
  <c r="D38" i="43"/>
  <c r="E53" i="44"/>
  <c r="P108" i="44"/>
  <c r="E88" i="42"/>
  <c r="Q43" i="42"/>
  <c r="D62" i="42"/>
  <c r="AF37" i="43"/>
  <c r="E30" i="40"/>
  <c r="Z20" i="44"/>
  <c r="G54" i="44"/>
  <c r="AF71" i="43"/>
  <c r="Y40" i="42"/>
  <c r="H101" i="44"/>
  <c r="AB111" i="44"/>
  <c r="H77" i="40"/>
  <c r="W38" i="15"/>
  <c r="I58" i="40"/>
  <c r="N45" i="43"/>
  <c r="B58" i="39"/>
  <c r="Q85" i="42"/>
  <c r="U45" i="42"/>
  <c r="K17" i="50"/>
  <c r="AF44" i="43"/>
  <c r="R94" i="12"/>
  <c r="H7" i="50"/>
  <c r="M136" i="12"/>
  <c r="N83" i="15"/>
  <c r="R23" i="44"/>
  <c r="Z18" i="43"/>
  <c r="O109" i="44"/>
  <c r="E22" i="42"/>
  <c r="N74" i="44"/>
  <c r="J39" i="42"/>
  <c r="W8" i="15"/>
  <c r="AA61" i="42"/>
  <c r="AB37" i="43"/>
  <c r="O14" i="43"/>
  <c r="AB38" i="42"/>
  <c r="B29" i="40"/>
  <c r="Q37" i="43"/>
  <c r="Q108" i="44"/>
  <c r="Y15" i="44"/>
  <c r="W91" i="15"/>
  <c r="P78" i="44"/>
  <c r="P48" i="44"/>
  <c r="G86" i="44"/>
  <c r="AE17" i="42"/>
  <c r="M32" i="12"/>
  <c r="C70" i="43"/>
  <c r="Z109" i="44"/>
  <c r="B36" i="40"/>
  <c r="E83" i="44"/>
  <c r="I61" i="39"/>
  <c r="R96" i="12"/>
  <c r="J20" i="42"/>
  <c r="M94" i="12"/>
  <c r="G27" i="44"/>
  <c r="R45" i="12"/>
  <c r="AD22" i="44"/>
  <c r="P79" i="44"/>
  <c r="AE69" i="43"/>
  <c r="F38" i="43"/>
  <c r="AC53" i="44"/>
  <c r="AC46" i="42"/>
  <c r="AF87" i="43"/>
  <c r="AC39" i="42"/>
  <c r="S86" i="42"/>
  <c r="N84" i="44"/>
  <c r="F74" i="44"/>
  <c r="AD43" i="43"/>
  <c r="AD109" i="44"/>
  <c r="AE21" i="44"/>
  <c r="D11" i="40"/>
  <c r="H79" i="39"/>
  <c r="E39" i="42"/>
  <c r="R43" i="43"/>
  <c r="E11" i="41"/>
  <c r="B88" i="39"/>
  <c r="AD89" i="42"/>
  <c r="AA54" i="44"/>
  <c r="M91" i="12"/>
  <c r="D89" i="42"/>
  <c r="N88" i="15"/>
  <c r="E67" i="43"/>
  <c r="T40" i="43"/>
  <c r="P20" i="43"/>
  <c r="H77" i="44"/>
  <c r="S16" i="43"/>
  <c r="AF14" i="43"/>
  <c r="R116" i="12"/>
  <c r="Z93" i="42"/>
  <c r="M27" i="12"/>
  <c r="R133" i="12"/>
  <c r="N48" i="44"/>
  <c r="X7" i="50"/>
  <c r="E32" i="40"/>
  <c r="AD38" i="42"/>
  <c r="AG9" i="50"/>
  <c r="AD74" i="44"/>
  <c r="Q75" i="44"/>
  <c r="R154" i="12"/>
  <c r="AC98" i="44"/>
  <c r="Z38" i="42"/>
  <c r="T99" i="44"/>
  <c r="E17" i="43"/>
  <c r="AE74" i="44"/>
  <c r="M44" i="12"/>
  <c r="W6" i="15"/>
  <c r="N49" i="44"/>
  <c r="Q17" i="42"/>
  <c r="R41" i="12"/>
  <c r="N73" i="44"/>
  <c r="G37" i="43"/>
  <c r="P90" i="42"/>
  <c r="N89" i="43"/>
  <c r="E11" i="40"/>
  <c r="C85" i="43"/>
  <c r="AB67" i="43"/>
  <c r="D8" i="39"/>
  <c r="G105" i="44"/>
  <c r="J65" i="43"/>
  <c r="F70" i="43"/>
  <c r="D16" i="44"/>
  <c r="AE92" i="42"/>
  <c r="Q18" i="43"/>
  <c r="M92" i="12"/>
  <c r="C63" i="42"/>
  <c r="F84" i="42"/>
  <c r="Z77" i="44"/>
  <c r="J92" i="42"/>
  <c r="R47" i="12"/>
  <c r="C7" i="39"/>
  <c r="D79" i="40"/>
  <c r="Z85" i="44"/>
  <c r="Z42" i="42"/>
  <c r="Y74" i="44"/>
  <c r="T93" i="42"/>
  <c r="R146" i="12"/>
  <c r="AD66" i="42"/>
  <c r="Q80" i="44"/>
  <c r="G40" i="43"/>
  <c r="R89" i="12"/>
  <c r="AA23" i="44"/>
  <c r="E55" i="40"/>
  <c r="F43" i="43"/>
  <c r="R135" i="12"/>
  <c r="N20" i="44"/>
  <c r="G78" i="41"/>
  <c r="S17" i="42"/>
  <c r="C86" i="43"/>
  <c r="N14" i="44"/>
  <c r="D13" i="39"/>
  <c r="AD47" i="44"/>
  <c r="D14" i="39"/>
  <c r="I100" i="44"/>
  <c r="H80" i="39"/>
  <c r="AB85" i="44"/>
  <c r="E84" i="44"/>
  <c r="AF17" i="44"/>
  <c r="AC67" i="43"/>
  <c r="Q91" i="43"/>
  <c r="C94" i="42"/>
  <c r="AJ7" i="50"/>
  <c r="AC17" i="42"/>
  <c r="M134" i="12"/>
  <c r="I20" i="43"/>
  <c r="W105" i="15"/>
  <c r="H79" i="44"/>
  <c r="O70" i="42"/>
  <c r="S22" i="43"/>
  <c r="AD62" i="42"/>
  <c r="AC91" i="42"/>
  <c r="M19" i="12"/>
  <c r="D85" i="44"/>
  <c r="D51" i="44"/>
  <c r="C80" i="44"/>
  <c r="B63" i="39"/>
  <c r="AD92" i="42"/>
  <c r="N102" i="15"/>
  <c r="AF38" i="43"/>
  <c r="Q87" i="43"/>
  <c r="G44" i="42"/>
  <c r="AB107" i="44"/>
  <c r="F92" i="42"/>
  <c r="M85" i="12"/>
  <c r="N61" i="44"/>
  <c r="Z42" i="43"/>
  <c r="R68" i="12"/>
  <c r="P89" i="43"/>
  <c r="E25" i="44"/>
  <c r="I53" i="39"/>
  <c r="N50" i="15"/>
  <c r="AE43" i="42"/>
  <c r="W36" i="15"/>
  <c r="AE18" i="44"/>
  <c r="W103" i="15"/>
  <c r="T18" i="44"/>
  <c r="R162" i="12"/>
  <c r="E23" i="44"/>
  <c r="AF86" i="42"/>
  <c r="AD61" i="42"/>
  <c r="Y64" i="43"/>
  <c r="M39" i="12"/>
  <c r="W110" i="15"/>
  <c r="G64" i="39"/>
  <c r="O37" i="42"/>
  <c r="AF16" i="44"/>
  <c r="E89" i="42"/>
  <c r="G9" i="41"/>
  <c r="M42" i="12"/>
  <c r="C76" i="40"/>
  <c r="F83" i="39"/>
  <c r="T79" i="44"/>
  <c r="AF62" i="43"/>
  <c r="AF99" i="44"/>
  <c r="AF61" i="42"/>
  <c r="Y24" i="44"/>
  <c r="AF69" i="43"/>
  <c r="C23" i="44"/>
  <c r="X10" i="50"/>
  <c r="M158" i="12"/>
  <c r="AC43" i="43"/>
  <c r="W2" i="15"/>
  <c r="Z67" i="42"/>
  <c r="AB89" i="42"/>
  <c r="H15" i="43"/>
  <c r="J59" i="44"/>
  <c r="M90" i="12"/>
  <c r="AC65" i="42"/>
  <c r="U92" i="43"/>
  <c r="M127" i="12"/>
  <c r="R80" i="12"/>
  <c r="R65" i="12"/>
  <c r="J102" i="44"/>
  <c r="AC50" i="44"/>
  <c r="AD23" i="42"/>
  <c r="AD23" i="44"/>
  <c r="Q17" i="44"/>
  <c r="Y46" i="42"/>
  <c r="Q61" i="42"/>
  <c r="AD89" i="43"/>
  <c r="G63" i="43"/>
  <c r="P63" i="43"/>
  <c r="W46" i="15"/>
  <c r="J99" i="44"/>
  <c r="C19" i="43"/>
  <c r="J23" i="43"/>
  <c r="AD42" i="43"/>
  <c r="H21" i="43"/>
  <c r="U6" i="50"/>
  <c r="D15" i="42"/>
  <c r="C90" i="43"/>
  <c r="W23" i="15"/>
  <c r="E13" i="41"/>
  <c r="H91" i="43"/>
  <c r="R86" i="43"/>
  <c r="N41" i="15"/>
  <c r="K23" i="50"/>
  <c r="Z65" i="43"/>
  <c r="H68" i="42"/>
  <c r="M142" i="12"/>
  <c r="B15" i="39"/>
  <c r="R167" i="12"/>
  <c r="U86" i="43"/>
  <c r="N42" i="43"/>
  <c r="C56" i="41"/>
  <c r="S88" i="42"/>
  <c r="S25" i="44"/>
  <c r="K9" i="50"/>
  <c r="E54" i="44"/>
  <c r="W102" i="15"/>
  <c r="M154" i="12"/>
  <c r="U11" i="50"/>
  <c r="R66" i="42"/>
  <c r="AA75" i="44"/>
  <c r="F103" i="44"/>
  <c r="Y89" i="43"/>
  <c r="Q68" i="42"/>
  <c r="T22" i="42"/>
  <c r="AB48" i="44"/>
  <c r="M73" i="12"/>
  <c r="Y73" i="44"/>
  <c r="AB44" i="42"/>
  <c r="Q16" i="42"/>
  <c r="Y22" i="43"/>
  <c r="U12" i="50"/>
  <c r="P46" i="43"/>
  <c r="P100" i="44"/>
  <c r="M95" i="12"/>
  <c r="N34" i="17"/>
  <c r="S83" i="44"/>
  <c r="AA69" i="43"/>
  <c r="I24" i="44"/>
  <c r="U54" i="44"/>
  <c r="S40" i="42"/>
  <c r="M149" i="12"/>
  <c r="N62" i="43"/>
  <c r="H83" i="44"/>
  <c r="T98" i="44"/>
  <c r="M109" i="12"/>
  <c r="R71" i="12"/>
  <c r="N37" i="17"/>
  <c r="B60" i="40"/>
  <c r="R114" i="12"/>
  <c r="P58" i="44"/>
  <c r="P19" i="43"/>
  <c r="J17" i="43"/>
  <c r="Y92" i="43"/>
  <c r="R40" i="42"/>
  <c r="N38" i="15"/>
  <c r="R49" i="12"/>
  <c r="F79" i="40"/>
  <c r="H17" i="43"/>
  <c r="E37" i="43"/>
  <c r="I7" i="39"/>
  <c r="Z89" i="43"/>
  <c r="R18" i="12"/>
  <c r="U79" i="44"/>
  <c r="O102" i="44"/>
  <c r="T65" i="42"/>
  <c r="Y18" i="44"/>
  <c r="AD42" i="42"/>
  <c r="G37" i="40"/>
  <c r="R46" i="12"/>
  <c r="U87" i="43"/>
  <c r="N60" i="44"/>
  <c r="H22" i="50"/>
  <c r="M138" i="12"/>
  <c r="M157" i="12"/>
  <c r="C44" i="43"/>
  <c r="G60" i="44"/>
  <c r="Q59" i="44"/>
  <c r="AE51" i="44"/>
  <c r="Y85" i="43"/>
  <c r="E91" i="42"/>
  <c r="R76" i="44"/>
  <c r="E34" i="40"/>
  <c r="Y26" i="44"/>
  <c r="I53" i="44"/>
  <c r="R48" i="12"/>
  <c r="E19" i="42"/>
  <c r="F43" i="42"/>
  <c r="W64" i="15"/>
  <c r="I77" i="44"/>
  <c r="AE67" i="43"/>
  <c r="M132" i="12"/>
  <c r="R16" i="43"/>
  <c r="AC111" i="44"/>
  <c r="K20" i="50"/>
  <c r="O45" i="42"/>
  <c r="AC90" i="42"/>
  <c r="I83" i="44"/>
  <c r="AA37" i="42"/>
  <c r="P20" i="42"/>
  <c r="I83" i="39"/>
  <c r="AE87" i="42"/>
  <c r="S38" i="42"/>
  <c r="R15" i="43"/>
  <c r="F7" i="40"/>
  <c r="Z55" i="44"/>
  <c r="R84" i="12"/>
  <c r="F22" i="44"/>
  <c r="Z19" i="44"/>
  <c r="W75" i="15"/>
  <c r="E60" i="40"/>
  <c r="R85" i="42"/>
  <c r="C68" i="42"/>
  <c r="M31" i="12"/>
  <c r="U52" i="44"/>
  <c r="H86" i="39"/>
  <c r="M25" i="12"/>
  <c r="M26" i="12"/>
  <c r="S86" i="44"/>
  <c r="F9" i="39"/>
  <c r="B14" i="39"/>
  <c r="K11" i="50"/>
  <c r="M63" i="12"/>
  <c r="K7" i="50"/>
  <c r="J105" i="44"/>
  <c r="F47" i="44"/>
  <c r="R111" i="44"/>
  <c r="X8" i="50"/>
  <c r="M77" i="12"/>
  <c r="G101" i="44"/>
  <c r="AE27" i="44"/>
  <c r="I12" i="41"/>
  <c r="AF56" i="44"/>
  <c r="Y100" i="44"/>
  <c r="R38" i="43"/>
  <c r="G84" i="39"/>
  <c r="R21" i="12"/>
  <c r="K25" i="50"/>
  <c r="R77" i="44"/>
  <c r="AD91" i="42"/>
  <c r="E92" i="43"/>
  <c r="R103" i="12"/>
  <c r="R74" i="12"/>
  <c r="H84" i="39"/>
  <c r="AD83" i="44"/>
  <c r="W98" i="15"/>
  <c r="C57" i="41"/>
  <c r="P17" i="42"/>
  <c r="J26" i="44"/>
  <c r="M82" i="12"/>
  <c r="I15" i="42"/>
  <c r="R91" i="42"/>
  <c r="Q104" i="44"/>
  <c r="W24" i="15"/>
  <c r="AC51" i="44"/>
  <c r="AE14" i="42"/>
  <c r="Q78" i="44"/>
  <c r="M46" i="12"/>
  <c r="E56" i="44"/>
  <c r="K10" i="50"/>
  <c r="J75" i="44"/>
  <c r="AA84" i="44"/>
  <c r="AE46" i="42"/>
  <c r="AB15" i="42"/>
  <c r="AF86" i="44"/>
  <c r="Y22" i="44"/>
  <c r="AC82" i="44"/>
  <c r="N96" i="15"/>
  <c r="AD81" i="44"/>
  <c r="C14" i="44"/>
  <c r="N15" i="42"/>
  <c r="AB24" i="44"/>
  <c r="E66" i="39"/>
  <c r="AB43" i="43"/>
  <c r="N113" i="15"/>
  <c r="M80" i="12"/>
  <c r="W96" i="15"/>
  <c r="AE17" i="43"/>
  <c r="N18" i="42"/>
  <c r="C12" i="41"/>
  <c r="AD63" i="43"/>
  <c r="W27" i="15"/>
  <c r="Q20" i="44"/>
  <c r="AE81" i="44"/>
  <c r="M62" i="12"/>
  <c r="R99" i="12"/>
  <c r="Z63" i="42"/>
  <c r="P38" i="42"/>
  <c r="M140" i="12"/>
  <c r="C53" i="44"/>
  <c r="H84" i="43"/>
  <c r="C64" i="39"/>
  <c r="AJ6" i="50"/>
  <c r="I102" i="44"/>
  <c r="J18" i="43"/>
  <c r="O42" i="43"/>
  <c r="Q58" i="44"/>
  <c r="J37" i="43"/>
  <c r="N17" i="43"/>
  <c r="W11" i="15"/>
  <c r="T110" i="44"/>
  <c r="G62" i="42"/>
  <c r="M45" i="12"/>
  <c r="C53" i="39"/>
  <c r="C59" i="44"/>
  <c r="I37" i="40"/>
  <c r="I98" i="44"/>
  <c r="R93" i="12"/>
  <c r="T87" i="43"/>
  <c r="C83" i="40"/>
  <c r="S101" i="44"/>
  <c r="U100" i="44"/>
  <c r="B65" i="39"/>
  <c r="AE40" i="43"/>
  <c r="M96" i="12"/>
  <c r="Z20" i="43"/>
  <c r="AB70" i="42"/>
  <c r="AB52" i="44"/>
  <c r="C38" i="40"/>
  <c r="W74" i="15"/>
  <c r="C85" i="41"/>
  <c r="S46" i="42"/>
  <c r="D80" i="44"/>
  <c r="I6" i="39"/>
  <c r="R66" i="12"/>
  <c r="AF39" i="42"/>
  <c r="I60" i="40"/>
  <c r="M128" i="12"/>
  <c r="AE105" i="44"/>
  <c r="AE85" i="43"/>
  <c r="D12" i="40"/>
  <c r="T93" i="43"/>
  <c r="R91" i="43"/>
  <c r="H42" i="42"/>
  <c r="F60" i="39"/>
  <c r="R14" i="44"/>
  <c r="D14" i="43"/>
  <c r="B78" i="39"/>
  <c r="U14" i="43"/>
  <c r="T74" i="44"/>
  <c r="W112" i="15"/>
  <c r="I83" i="40"/>
  <c r="AE59" i="44"/>
  <c r="N85" i="43"/>
  <c r="R27" i="12"/>
  <c r="C61" i="43"/>
  <c r="Y65" i="43"/>
  <c r="W101" i="15"/>
  <c r="C26" i="44"/>
  <c r="AB37" i="42"/>
  <c r="I17" i="39"/>
  <c r="AA67" i="43"/>
  <c r="R87" i="42"/>
  <c r="AA17" i="43"/>
  <c r="N86" i="42"/>
  <c r="H88" i="39"/>
  <c r="K21" i="50"/>
  <c r="Y21" i="44"/>
  <c r="D39" i="43"/>
  <c r="AF20" i="42"/>
  <c r="R129" i="12"/>
  <c r="S16" i="42"/>
  <c r="H21" i="44"/>
  <c r="G85" i="44"/>
  <c r="G10" i="39"/>
  <c r="K6" i="50"/>
  <c r="M86" i="12"/>
  <c r="I35" i="40"/>
  <c r="H8" i="50"/>
  <c r="O85" i="44"/>
  <c r="R143" i="12"/>
  <c r="AF22" i="42"/>
  <c r="E68" i="43"/>
  <c r="F19" i="42"/>
  <c r="O93" i="43"/>
  <c r="G77" i="40"/>
  <c r="C77" i="40"/>
  <c r="G53" i="39"/>
  <c r="T61" i="43"/>
  <c r="R152" i="12"/>
  <c r="M88" i="12"/>
  <c r="AD69" i="42"/>
  <c r="F38" i="40"/>
  <c r="R5" i="12"/>
  <c r="D54" i="39"/>
  <c r="O16" i="43"/>
  <c r="C51" i="44"/>
  <c r="O101" i="44"/>
  <c r="H61" i="42"/>
  <c r="U18" i="44"/>
  <c r="J111" i="44"/>
  <c r="N24" i="44"/>
  <c r="E79" i="44"/>
  <c r="H58" i="44"/>
  <c r="E77" i="39"/>
  <c r="T21" i="43"/>
  <c r="AE55" i="44"/>
  <c r="E100" i="44"/>
  <c r="AD26" i="44"/>
  <c r="AA26" i="44"/>
  <c r="J19" i="43"/>
  <c r="Y52" i="44"/>
  <c r="D67" i="43"/>
  <c r="H16" i="42"/>
  <c r="N25" i="44"/>
  <c r="P75" i="44"/>
  <c r="P65" i="42"/>
  <c r="H22" i="44"/>
  <c r="K14" i="50"/>
  <c r="AE19" i="44"/>
  <c r="AC84" i="43"/>
  <c r="G61" i="42"/>
  <c r="AF107" i="44"/>
  <c r="F60" i="40"/>
  <c r="I19" i="44"/>
  <c r="W62" i="15"/>
  <c r="AC85" i="42"/>
  <c r="M22" i="12"/>
  <c r="AJ8" i="50"/>
  <c r="S79" i="44"/>
  <c r="P93" i="42"/>
  <c r="Q22" i="12" l="1"/>
  <c r="Y62" i="15"/>
  <c r="Q88" i="12"/>
  <c r="O8" i="50"/>
  <c r="Q86" i="12"/>
  <c r="Y101" i="15"/>
  <c r="Y112" i="15"/>
  <c r="Q128" i="12"/>
  <c r="Z74" i="15"/>
  <c r="M74" i="15" s="1"/>
  <c r="Y74" i="15"/>
  <c r="Q96" i="12"/>
  <c r="Q45" i="12"/>
  <c r="Y11" i="15"/>
  <c r="Q140" i="12"/>
  <c r="Q62" i="12"/>
  <c r="Y27" i="15"/>
  <c r="Y96" i="15"/>
  <c r="Q80" i="12"/>
  <c r="Q46" i="12"/>
  <c r="Y24" i="15"/>
  <c r="Q82" i="12"/>
  <c r="Y98" i="15"/>
  <c r="Q77" i="12"/>
  <c r="Q63" i="12"/>
  <c r="Q26" i="12"/>
  <c r="Q25" i="12"/>
  <c r="Q31" i="12"/>
  <c r="Z75" i="15"/>
  <c r="M75" i="15" s="1"/>
  <c r="Y75" i="15"/>
  <c r="Q132" i="12"/>
  <c r="Y64" i="15"/>
  <c r="Z64" i="15"/>
  <c r="M64" i="15" s="1"/>
  <c r="Q157" i="12"/>
  <c r="Q138" i="12"/>
  <c r="O22" i="50"/>
  <c r="S38" i="15"/>
  <c r="Q109" i="12"/>
  <c r="Q149" i="12"/>
  <c r="Q95" i="12"/>
  <c r="Q73" i="12"/>
  <c r="Q154" i="12"/>
  <c r="Y102" i="15"/>
  <c r="Z102" i="15"/>
  <c r="Q142" i="12"/>
  <c r="S41" i="15"/>
  <c r="Y23" i="15"/>
  <c r="Y46" i="15"/>
  <c r="Q127" i="12"/>
  <c r="Q90" i="12"/>
  <c r="Z2" i="15"/>
  <c r="M2" i="15" s="1"/>
  <c r="Y2" i="15"/>
  <c r="Q158" i="12"/>
  <c r="Q42" i="12"/>
  <c r="Y110" i="15"/>
  <c r="Q39" i="12"/>
  <c r="Y103" i="15"/>
  <c r="Y36" i="15"/>
  <c r="S50" i="15"/>
  <c r="Q85" i="12"/>
  <c r="Q19" i="12"/>
  <c r="Y105" i="15"/>
  <c r="Q134" i="12"/>
  <c r="Q92" i="12"/>
  <c r="Y6" i="15"/>
  <c r="Q44" i="12"/>
  <c r="Q27" i="12"/>
  <c r="Q91" i="12"/>
  <c r="Q94" i="12"/>
  <c r="Q32" i="12"/>
  <c r="Y91" i="15"/>
  <c r="Y8" i="15"/>
  <c r="Q136" i="12"/>
  <c r="O7" i="50"/>
  <c r="Y38" i="15"/>
  <c r="Y67" i="15"/>
  <c r="Q89" i="12"/>
  <c r="Z106" i="15"/>
  <c r="Y106" i="15"/>
  <c r="Q93" i="12"/>
  <c r="Q41" i="12"/>
  <c r="O6" i="50"/>
  <c r="Y70" i="15"/>
  <c r="Y68" i="15"/>
  <c r="Q159" i="12"/>
  <c r="Y111" i="15"/>
  <c r="Q162" i="12"/>
  <c r="O24" i="50"/>
  <c r="Q61" i="12"/>
  <c r="Q126" i="12"/>
  <c r="Q119" i="12"/>
  <c r="Z78" i="15"/>
  <c r="M78" i="15" s="1"/>
  <c r="Y78" i="15"/>
  <c r="Q12" i="12"/>
  <c r="Q2" i="12"/>
  <c r="Q84" i="12"/>
  <c r="Q3" i="12"/>
  <c r="Q17" i="12"/>
  <c r="Q148" i="12"/>
  <c r="Q129" i="12"/>
  <c r="Y54" i="15"/>
  <c r="Q121" i="12"/>
  <c r="Y92" i="15"/>
  <c r="Z92" i="15"/>
  <c r="Q13" i="12"/>
  <c r="Z71" i="15"/>
  <c r="M71" i="15" s="1"/>
  <c r="Y71" i="15"/>
  <c r="O9" i="50"/>
  <c r="O21" i="50"/>
  <c r="Z73" i="15"/>
  <c r="M73" i="15" s="1"/>
  <c r="Y73" i="15"/>
  <c r="Y76" i="15"/>
  <c r="Y10" i="15"/>
  <c r="Z17" i="15"/>
  <c r="M17" i="15" s="1"/>
  <c r="Y17" i="15"/>
  <c r="Q35" i="12"/>
  <c r="Y83" i="15"/>
  <c r="Q9" i="12"/>
  <c r="Q146" i="12"/>
  <c r="O25" i="50"/>
  <c r="Q23" i="12"/>
  <c r="Q65" i="12"/>
  <c r="Y85" i="15"/>
  <c r="Z85" i="15"/>
  <c r="Q114" i="12"/>
  <c r="Q155" i="12"/>
  <c r="Y9" i="15"/>
  <c r="Y72" i="15"/>
  <c r="Q28" i="12"/>
  <c r="Q67" i="12"/>
  <c r="Q103" i="12"/>
  <c r="Q64" i="12"/>
  <c r="Q47" i="12"/>
  <c r="Q4" i="12"/>
  <c r="O17" i="50"/>
  <c r="Q97" i="12"/>
  <c r="Q101" i="12"/>
  <c r="Q117" i="12"/>
  <c r="O14" i="50"/>
  <c r="Q160" i="12"/>
  <c r="Q8" i="12"/>
  <c r="Q66" i="12"/>
  <c r="O23" i="50"/>
  <c r="Q81" i="12"/>
  <c r="Q139" i="12"/>
  <c r="Y32" i="15"/>
  <c r="Z32" i="15"/>
  <c r="O10" i="50"/>
  <c r="Q102" i="12"/>
  <c r="S27" i="15"/>
  <c r="Y41" i="15"/>
  <c r="Q11" i="12"/>
  <c r="Y20" i="15"/>
  <c r="Q70" i="12"/>
  <c r="Q167" i="12"/>
  <c r="Q50" i="12"/>
  <c r="Z40" i="15"/>
  <c r="Y40" i="15"/>
  <c r="Q110" i="12"/>
  <c r="S35" i="15"/>
  <c r="S32" i="15"/>
  <c r="Q10" i="12"/>
  <c r="Y95" i="15"/>
  <c r="Y14" i="15"/>
  <c r="Z14" i="15"/>
  <c r="M14" i="15" s="1"/>
  <c r="Q76" i="12"/>
  <c r="Q152" i="12"/>
  <c r="Y47" i="15"/>
  <c r="Q144" i="12"/>
  <c r="Y42" i="15"/>
  <c r="Z42" i="15"/>
  <c r="Q34" i="12"/>
  <c r="Q124" i="12"/>
  <c r="Q54" i="12"/>
  <c r="Y15" i="15"/>
  <c r="Y113" i="15"/>
  <c r="Q122" i="12"/>
  <c r="Q18" i="12"/>
  <c r="Q56" i="12"/>
  <c r="S43" i="15"/>
  <c r="Q118" i="12"/>
  <c r="Q131" i="12"/>
  <c r="Q108" i="12"/>
  <c r="S39" i="15"/>
  <c r="Q29" i="12"/>
  <c r="Y5" i="15"/>
  <c r="Q20" i="12"/>
  <c r="Y100" i="15"/>
  <c r="Y69" i="15"/>
  <c r="Y84" i="15"/>
  <c r="Y44" i="15"/>
  <c r="Z26" i="15"/>
  <c r="Y26" i="15"/>
  <c r="Q151" i="12"/>
  <c r="Q168" i="12"/>
  <c r="Q16" i="12"/>
  <c r="Q112" i="12"/>
  <c r="S29" i="15"/>
  <c r="S47" i="15"/>
  <c r="Y22" i="15"/>
  <c r="Q55" i="12"/>
  <c r="Q141" i="12"/>
  <c r="Q36" i="12"/>
  <c r="Z58" i="15"/>
  <c r="M58" i="15" s="1"/>
  <c r="Y58" i="15"/>
  <c r="Q43" i="12"/>
  <c r="Q169" i="12"/>
  <c r="Y59" i="15"/>
  <c r="Z59" i="15"/>
  <c r="M59" i="15" s="1"/>
  <c r="Z29" i="15"/>
  <c r="Y29" i="15"/>
  <c r="Y89" i="15"/>
  <c r="Q68" i="12"/>
  <c r="Y61" i="15"/>
  <c r="S44" i="15"/>
  <c r="Y13" i="15"/>
  <c r="Y43" i="15"/>
  <c r="Q75" i="12"/>
  <c r="Q38" i="12"/>
  <c r="S26" i="15"/>
  <c r="S48" i="15"/>
  <c r="Q49" i="12"/>
  <c r="Z19" i="15"/>
  <c r="M19" i="15" s="1"/>
  <c r="Y19" i="15"/>
  <c r="Y48" i="15"/>
  <c r="Z48" i="15"/>
  <c r="O20" i="50"/>
  <c r="Q87" i="12"/>
  <c r="Q147" i="12"/>
  <c r="Q72" i="12"/>
  <c r="Y79" i="15"/>
  <c r="Y88" i="15"/>
  <c r="Z88" i="15"/>
  <c r="S51" i="15"/>
  <c r="Q116" i="12"/>
  <c r="Q30" i="12"/>
  <c r="Q123" i="12"/>
  <c r="Y109" i="15"/>
  <c r="Y4" i="15"/>
  <c r="Q14" i="12"/>
  <c r="Y86" i="15"/>
  <c r="Z35" i="15"/>
  <c r="Y35" i="15"/>
  <c r="Q51" i="12"/>
  <c r="Y65" i="15"/>
  <c r="O18" i="50"/>
  <c r="Y80" i="15"/>
  <c r="S52" i="15"/>
  <c r="Q59" i="12"/>
  <c r="Q156" i="12"/>
  <c r="Y33" i="15"/>
  <c r="Q6" i="12"/>
  <c r="Q71" i="12"/>
  <c r="Y50" i="15"/>
  <c r="Q15" i="12"/>
  <c r="Y25" i="15"/>
  <c r="Z93" i="15"/>
  <c r="Y93" i="15"/>
  <c r="S54" i="15"/>
  <c r="Q106" i="12"/>
  <c r="Q74" i="12"/>
  <c r="Q7" i="12"/>
  <c r="Y60" i="15"/>
  <c r="Z60" i="15"/>
  <c r="M60" i="15" s="1"/>
  <c r="Q133" i="12"/>
  <c r="Y81" i="15"/>
  <c r="Y66" i="15"/>
  <c r="S45" i="15"/>
  <c r="Y16" i="15"/>
  <c r="Z16" i="15"/>
  <c r="M16" i="15" s="1"/>
  <c r="S42" i="15"/>
  <c r="S36" i="15"/>
  <c r="Q164" i="12"/>
  <c r="Q130" i="12"/>
  <c r="Y28" i="15"/>
  <c r="S40" i="15"/>
  <c r="Q83" i="12"/>
  <c r="Y45" i="15"/>
  <c r="Q135" i="12"/>
  <c r="Q115" i="12"/>
  <c r="Y57" i="15"/>
  <c r="Z90" i="15"/>
  <c r="Y90" i="15"/>
  <c r="Q98" i="12"/>
  <c r="Q125" i="12"/>
  <c r="S30" i="15"/>
  <c r="Q107" i="12"/>
  <c r="Y39" i="15"/>
  <c r="Q120" i="12"/>
  <c r="Y56" i="15"/>
  <c r="Y49" i="15"/>
  <c r="Q5" i="12"/>
  <c r="Y51" i="15"/>
  <c r="Q161" i="12"/>
  <c r="S33" i="15"/>
  <c r="Q145" i="12"/>
  <c r="Y31" i="15"/>
  <c r="Y107" i="15"/>
  <c r="Z107" i="15"/>
  <c r="Q78" i="12"/>
  <c r="Q33" i="12"/>
  <c r="Q21" i="12"/>
  <c r="S28" i="15"/>
  <c r="Q153" i="12"/>
  <c r="Y63" i="15"/>
  <c r="S37" i="15"/>
  <c r="Q69" i="12"/>
  <c r="Y87" i="15"/>
  <c r="S57" i="15"/>
  <c r="Q60" i="12"/>
  <c r="Q58" i="12"/>
  <c r="Y12" i="15"/>
  <c r="S31" i="15"/>
  <c r="S53" i="15"/>
  <c r="Y94" i="15"/>
  <c r="Q150" i="12"/>
  <c r="Q166" i="12"/>
  <c r="Y77" i="15"/>
  <c r="Z77" i="15"/>
  <c r="M77" i="15" s="1"/>
  <c r="Y3" i="15"/>
  <c r="Z3" i="15"/>
  <c r="M3" i="15" s="1"/>
  <c r="Q57" i="12"/>
  <c r="Z37" i="15"/>
  <c r="Y37" i="15"/>
  <c r="S55" i="15"/>
  <c r="Q113" i="12"/>
  <c r="Y55" i="15"/>
  <c r="Q105" i="12"/>
  <c r="Q48" i="12"/>
  <c r="Q100" i="12"/>
  <c r="Y99" i="15"/>
  <c r="Y53" i="15"/>
  <c r="Z53" i="15"/>
  <c r="Y30" i="15"/>
  <c r="Q165" i="12"/>
  <c r="Q99" i="12"/>
  <c r="O15" i="50"/>
  <c r="Y82" i="15"/>
  <c r="Z82" i="15"/>
  <c r="Q163" i="12"/>
  <c r="Q52" i="12"/>
  <c r="Q79" i="12"/>
  <c r="Q104" i="12"/>
  <c r="Z52" i="15"/>
  <c r="Y52" i="15"/>
  <c r="Q24" i="12"/>
  <c r="S34" i="15"/>
  <c r="S46" i="15"/>
  <c r="Y108" i="15"/>
  <c r="Z108" i="15"/>
  <c r="S56" i="15"/>
  <c r="O19" i="50"/>
  <c r="Y18" i="15"/>
  <c r="Z18" i="15"/>
  <c r="M18" i="15" s="1"/>
  <c r="Z21" i="15"/>
  <c r="M21" i="15" s="1"/>
  <c r="Y21" i="15"/>
  <c r="Y7" i="15"/>
  <c r="Z7" i="15"/>
  <c r="M7" i="15" s="1"/>
  <c r="O11" i="50"/>
  <c r="O13" i="50"/>
  <c r="Y34" i="15"/>
  <c r="S49" i="15"/>
  <c r="Q53" i="12"/>
  <c r="Q37" i="12"/>
  <c r="O16" i="50"/>
  <c r="Y97" i="15"/>
  <c r="Z104" i="15"/>
  <c r="Y104" i="15"/>
  <c r="Q143" i="12"/>
  <c r="Q40" i="12"/>
  <c r="Q111" i="12"/>
  <c r="O12" i="50"/>
  <c r="Q137" i="12"/>
  <c r="S96" i="12"/>
  <c r="O132" i="12"/>
  <c r="N73" i="12"/>
  <c r="S90" i="12"/>
  <c r="O19" i="12"/>
  <c r="O94" i="12"/>
  <c r="N61" i="12"/>
  <c r="O17" i="12"/>
  <c r="I21" i="50"/>
  <c r="N23" i="12"/>
  <c r="O103" i="12"/>
  <c r="O102" i="12"/>
  <c r="O122" i="12"/>
  <c r="X5" i="15"/>
  <c r="S16" i="12"/>
  <c r="S43" i="12"/>
  <c r="N75" i="12"/>
  <c r="S147" i="12"/>
  <c r="X109" i="15"/>
  <c r="N156" i="12"/>
  <c r="S106" i="12"/>
  <c r="P42" i="15"/>
  <c r="X49" i="15"/>
  <c r="S33" i="12"/>
  <c r="N60" i="12"/>
  <c r="S57" i="12"/>
  <c r="X99" i="15"/>
  <c r="N79" i="12"/>
  <c r="N143" i="12"/>
  <c r="O22" i="12"/>
  <c r="X24" i="15"/>
  <c r="S132" i="12"/>
  <c r="O73" i="12"/>
  <c r="N19" i="12"/>
  <c r="S17" i="12"/>
  <c r="S103" i="12"/>
  <c r="S160" i="12"/>
  <c r="N122" i="12"/>
  <c r="Z5" i="15"/>
  <c r="N43" i="12"/>
  <c r="S75" i="12"/>
  <c r="S156" i="12"/>
  <c r="N106" i="12"/>
  <c r="N115" i="12"/>
  <c r="S58" i="12"/>
  <c r="N57" i="12"/>
  <c r="Z99" i="15"/>
  <c r="S104" i="12"/>
  <c r="P105" i="15"/>
  <c r="H3" i="50"/>
  <c r="AG5" i="50"/>
  <c r="S22" i="12"/>
  <c r="N45" i="12"/>
  <c r="Z24" i="15"/>
  <c r="S73" i="12"/>
  <c r="S19" i="12"/>
  <c r="S94" i="12"/>
  <c r="N93" i="12"/>
  <c r="S61" i="12"/>
  <c r="N148" i="12"/>
  <c r="S65" i="12"/>
  <c r="N103" i="12"/>
  <c r="O160" i="12"/>
  <c r="N102" i="12"/>
  <c r="O110" i="12"/>
  <c r="N144" i="12"/>
  <c r="O20" i="12"/>
  <c r="N16" i="12"/>
  <c r="O75" i="12"/>
  <c r="N147" i="12"/>
  <c r="O106" i="12"/>
  <c r="O42" i="15"/>
  <c r="N5" i="12"/>
  <c r="S21" i="12"/>
  <c r="O58" i="12"/>
  <c r="O57" i="12"/>
  <c r="O104" i="12"/>
  <c r="I11" i="50"/>
  <c r="N22" i="12"/>
  <c r="S45" i="12"/>
  <c r="N82" i="12"/>
  <c r="N132" i="12"/>
  <c r="X2" i="15"/>
  <c r="O32" i="12"/>
  <c r="S93" i="12"/>
  <c r="N126" i="12"/>
  <c r="O148" i="12"/>
  <c r="X73" i="15"/>
  <c r="N65" i="12"/>
  <c r="S64" i="12"/>
  <c r="N160" i="12"/>
  <c r="S102" i="12"/>
  <c r="O144" i="12"/>
  <c r="S18" i="12"/>
  <c r="N169" i="12"/>
  <c r="O72" i="12"/>
  <c r="X4" i="15"/>
  <c r="Z4" i="15" s="1"/>
  <c r="O156" i="12"/>
  <c r="P36" i="15"/>
  <c r="X57" i="15"/>
  <c r="Z57" i="15" s="1"/>
  <c r="S5" i="12"/>
  <c r="N58" i="12"/>
  <c r="X53" i="15"/>
  <c r="O45" i="12"/>
  <c r="S82" i="12"/>
  <c r="V11" i="50"/>
  <c r="N158" i="12"/>
  <c r="X105" i="15"/>
  <c r="S126" i="12"/>
  <c r="N64" i="12"/>
  <c r="P27" i="15"/>
  <c r="S110" i="12"/>
  <c r="S144" i="12"/>
  <c r="O18" i="12"/>
  <c r="N20" i="12"/>
  <c r="N112" i="12"/>
  <c r="S169" i="12"/>
  <c r="S38" i="12"/>
  <c r="N72" i="12"/>
  <c r="N14" i="12"/>
  <c r="N74" i="12"/>
  <c r="O36" i="15"/>
  <c r="O5" i="12"/>
  <c r="O21" i="12"/>
  <c r="O108" i="15"/>
  <c r="N104" i="12"/>
  <c r="P111" i="15"/>
  <c r="N40" i="12"/>
  <c r="U3" i="50"/>
  <c r="O82" i="12"/>
  <c r="O154" i="12"/>
  <c r="O158" i="12"/>
  <c r="N134" i="12"/>
  <c r="N32" i="12"/>
  <c r="O93" i="12"/>
  <c r="S148" i="12"/>
  <c r="X76" i="15"/>
  <c r="O65" i="12"/>
  <c r="O64" i="12"/>
  <c r="N110" i="12"/>
  <c r="N18" i="12"/>
  <c r="S20" i="12"/>
  <c r="S112" i="12"/>
  <c r="O169" i="12"/>
  <c r="N38" i="12"/>
  <c r="S14" i="12"/>
  <c r="X33" i="15"/>
  <c r="Z33" i="15" s="1"/>
  <c r="O74" i="12"/>
  <c r="N21" i="12"/>
  <c r="P108" i="15"/>
  <c r="X52" i="15"/>
  <c r="I13" i="50"/>
  <c r="S40" i="12"/>
  <c r="AR5" i="50"/>
  <c r="S24" i="12"/>
  <c r="X62" i="15"/>
  <c r="Z62" i="15" s="1"/>
  <c r="X11" i="15"/>
  <c r="Z11" i="15" s="1"/>
  <c r="X64" i="15"/>
  <c r="S154" i="12"/>
  <c r="S32" i="12"/>
  <c r="O41" i="12"/>
  <c r="O126" i="12"/>
  <c r="P101" i="15"/>
  <c r="V7" i="50"/>
  <c r="O8" i="12"/>
  <c r="V8" i="50"/>
  <c r="O35" i="15"/>
  <c r="O100" i="15"/>
  <c r="S56" i="12"/>
  <c r="O112" i="12"/>
  <c r="S72" i="12"/>
  <c r="O14" i="12"/>
  <c r="S164" i="12"/>
  <c r="X90" i="15"/>
  <c r="X51" i="15"/>
  <c r="O28" i="15"/>
  <c r="X12" i="15"/>
  <c r="X37" i="15"/>
  <c r="O111" i="12"/>
  <c r="S88" i="12"/>
  <c r="O157" i="12"/>
  <c r="S158" i="12"/>
  <c r="O134" i="12"/>
  <c r="S41" i="12"/>
  <c r="O119" i="12"/>
  <c r="N129" i="12"/>
  <c r="X10" i="15"/>
  <c r="N47" i="12"/>
  <c r="S8" i="12"/>
  <c r="P100" i="15"/>
  <c r="X100" i="15"/>
  <c r="Z100" i="15" s="1"/>
  <c r="O38" i="12"/>
  <c r="N6" i="12"/>
  <c r="S74" i="12"/>
  <c r="Z12" i="15"/>
  <c r="X30" i="15"/>
  <c r="X34" i="15"/>
  <c r="AG4" i="50"/>
  <c r="O164" i="12"/>
  <c r="P31" i="15"/>
  <c r="N165" i="12"/>
  <c r="Z34" i="15"/>
  <c r="O88" i="12"/>
  <c r="N140" i="12"/>
  <c r="X98" i="15"/>
  <c r="N157" i="12"/>
  <c r="N154" i="12"/>
  <c r="S42" i="12"/>
  <c r="S134" i="12"/>
  <c r="N119" i="12"/>
  <c r="X85" i="15"/>
  <c r="S47" i="12"/>
  <c r="N8" i="12"/>
  <c r="P35" i="15"/>
  <c r="X42" i="15"/>
  <c r="N56" i="12"/>
  <c r="O29" i="15"/>
  <c r="X59" i="15"/>
  <c r="X79" i="15"/>
  <c r="S7" i="12"/>
  <c r="N98" i="12"/>
  <c r="Z51" i="15"/>
  <c r="P28" i="15"/>
  <c r="N111" i="12"/>
  <c r="O140" i="12"/>
  <c r="N77" i="12"/>
  <c r="S157" i="12"/>
  <c r="X102" i="15"/>
  <c r="N42" i="12"/>
  <c r="S92" i="12"/>
  <c r="X91" i="15"/>
  <c r="Z91" i="15" s="1"/>
  <c r="N41" i="12"/>
  <c r="S119" i="12"/>
  <c r="S129" i="12"/>
  <c r="X17" i="15"/>
  <c r="S114" i="12"/>
  <c r="O47" i="12"/>
  <c r="S66" i="12"/>
  <c r="X41" i="15"/>
  <c r="Z41" i="15" s="1"/>
  <c r="O32" i="15"/>
  <c r="O56" i="12"/>
  <c r="P29" i="15"/>
  <c r="O26" i="15"/>
  <c r="Z79" i="15"/>
  <c r="X86" i="15"/>
  <c r="S6" i="12"/>
  <c r="N7" i="12"/>
  <c r="N164" i="12"/>
  <c r="S98" i="12"/>
  <c r="O161" i="12"/>
  <c r="S153" i="12"/>
  <c r="O110" i="15"/>
  <c r="S111" i="12"/>
  <c r="N88" i="12"/>
  <c r="S77" i="12"/>
  <c r="O42" i="12"/>
  <c r="O92" i="12"/>
  <c r="I6" i="50"/>
  <c r="O129" i="12"/>
  <c r="O114" i="12"/>
  <c r="O11" i="12"/>
  <c r="P43" i="15"/>
  <c r="X69" i="15"/>
  <c r="P47" i="15"/>
  <c r="P26" i="15"/>
  <c r="X35" i="15"/>
  <c r="O6" i="12"/>
  <c r="S130" i="12"/>
  <c r="N153" i="12"/>
  <c r="O53" i="15"/>
  <c r="P110" i="15"/>
  <c r="S165" i="12"/>
  <c r="N24" i="12"/>
  <c r="P98" i="15"/>
  <c r="I12" i="50"/>
  <c r="S118" i="12"/>
  <c r="P90" i="15"/>
  <c r="O99" i="12"/>
  <c r="S140" i="12"/>
  <c r="X8" i="15"/>
  <c r="S4" i="12"/>
  <c r="N66" i="12"/>
  <c r="P32" i="15"/>
  <c r="O104" i="15"/>
  <c r="Z69" i="15"/>
  <c r="P48" i="15"/>
  <c r="O7" i="12"/>
  <c r="N130" i="12"/>
  <c r="O98" i="12"/>
  <c r="S161" i="12"/>
  <c r="O153" i="12"/>
  <c r="O165" i="12"/>
  <c r="O24" i="12"/>
  <c r="O98" i="15"/>
  <c r="N55" i="12"/>
  <c r="O137" i="12"/>
  <c r="I8" i="50"/>
  <c r="N62" i="12"/>
  <c r="O77" i="12"/>
  <c r="S138" i="12"/>
  <c r="N92" i="12"/>
  <c r="Z8" i="15"/>
  <c r="X70" i="15"/>
  <c r="X54" i="15"/>
  <c r="V13" i="50"/>
  <c r="N114" i="12"/>
  <c r="O66" i="12"/>
  <c r="N11" i="12"/>
  <c r="P104" i="15"/>
  <c r="O118" i="12"/>
  <c r="X84" i="15"/>
  <c r="X29" i="15"/>
  <c r="O48" i="15"/>
  <c r="X88" i="15"/>
  <c r="N71" i="12"/>
  <c r="P87" i="15"/>
  <c r="O130" i="12"/>
  <c r="O125" i="12"/>
  <c r="N161" i="12"/>
  <c r="P53" i="15"/>
  <c r="P55" i="15"/>
  <c r="P49" i="15"/>
  <c r="S137" i="12"/>
  <c r="P34" i="15"/>
  <c r="S34" i="12"/>
  <c r="O71" i="12"/>
  <c r="P33" i="15"/>
  <c r="N53" i="12"/>
  <c r="N86" i="12"/>
  <c r="S63" i="12"/>
  <c r="O138" i="12"/>
  <c r="O142" i="12"/>
  <c r="X110" i="15"/>
  <c r="P83" i="15"/>
  <c r="X78" i="15"/>
  <c r="Z54" i="15"/>
  <c r="O35" i="12"/>
  <c r="N155" i="12"/>
  <c r="O4" i="12"/>
  <c r="I23" i="50"/>
  <c r="S11" i="12"/>
  <c r="S10" i="12"/>
  <c r="N34" i="12"/>
  <c r="X22" i="15"/>
  <c r="X89" i="15"/>
  <c r="P89" i="15"/>
  <c r="N51" i="12"/>
  <c r="S71" i="12"/>
  <c r="X60" i="15"/>
  <c r="N125" i="12"/>
  <c r="O33" i="15"/>
  <c r="X63" i="15"/>
  <c r="O90" i="15"/>
  <c r="N113" i="12"/>
  <c r="S99" i="12"/>
  <c r="O10" i="12"/>
  <c r="Z84" i="15"/>
  <c r="P94" i="15"/>
  <c r="O62" i="12"/>
  <c r="N138" i="12"/>
  <c r="S142" i="12"/>
  <c r="Z110" i="15"/>
  <c r="O136" i="12"/>
  <c r="Z70" i="15"/>
  <c r="S12" i="12"/>
  <c r="S121" i="12"/>
  <c r="S35" i="12"/>
  <c r="O155" i="12"/>
  <c r="N4" i="12"/>
  <c r="O86" i="15"/>
  <c r="Z89" i="15"/>
  <c r="N49" i="12"/>
  <c r="O46" i="15"/>
  <c r="O86" i="12"/>
  <c r="S62" i="12"/>
  <c r="O63" i="12"/>
  <c r="I22" i="50"/>
  <c r="N142" i="12"/>
  <c r="S39" i="12"/>
  <c r="X6" i="15"/>
  <c r="Z6" i="15" s="1"/>
  <c r="S136" i="12"/>
  <c r="N12" i="12"/>
  <c r="N35" i="12"/>
  <c r="S81" i="12"/>
  <c r="P86" i="15"/>
  <c r="N10" i="12"/>
  <c r="O34" i="12"/>
  <c r="N118" i="12"/>
  <c r="P91" i="15"/>
  <c r="S49" i="12"/>
  <c r="P51" i="15"/>
  <c r="S51" i="12"/>
  <c r="X28" i="15"/>
  <c r="S125" i="12"/>
  <c r="P37" i="15"/>
  <c r="O113" i="12"/>
  <c r="N99" i="12"/>
  <c r="P46" i="15"/>
  <c r="N137" i="12"/>
  <c r="S86" i="12"/>
  <c r="X27" i="15"/>
  <c r="N63" i="12"/>
  <c r="P41" i="15"/>
  <c r="O39" i="12"/>
  <c r="S44" i="12"/>
  <c r="X68" i="15"/>
  <c r="N121" i="12"/>
  <c r="S155" i="12"/>
  <c r="I17" i="50"/>
  <c r="N81" i="12"/>
  <c r="P109" i="15"/>
  <c r="N131" i="12"/>
  <c r="O55" i="12"/>
  <c r="S68" i="12"/>
  <c r="O51" i="12"/>
  <c r="N133" i="12"/>
  <c r="Z28" i="15"/>
  <c r="S113" i="12"/>
  <c r="I15" i="50"/>
  <c r="O53" i="12"/>
  <c r="X101" i="15"/>
  <c r="Z27" i="15"/>
  <c r="N26" i="12"/>
  <c r="O44" i="12"/>
  <c r="N136" i="12"/>
  <c r="P112" i="15"/>
  <c r="O12" i="12"/>
  <c r="O121" i="12"/>
  <c r="AH6" i="50"/>
  <c r="N97" i="12"/>
  <c r="O81" i="12"/>
  <c r="X20" i="15"/>
  <c r="X95" i="15"/>
  <c r="X44" i="15"/>
  <c r="S55" i="12"/>
  <c r="N68" i="12"/>
  <c r="O49" i="12"/>
  <c r="V9" i="50"/>
  <c r="X65" i="15"/>
  <c r="X50" i="15"/>
  <c r="Z50" i="15" s="1"/>
  <c r="O133" i="12"/>
  <c r="P40" i="15"/>
  <c r="P30" i="15"/>
  <c r="O145" i="12"/>
  <c r="O37" i="15"/>
  <c r="X94" i="15"/>
  <c r="Z94" i="15" s="1"/>
  <c r="X108" i="15"/>
  <c r="S53" i="12"/>
  <c r="S26" i="12"/>
  <c r="P38" i="15"/>
  <c r="N39" i="12"/>
  <c r="N44" i="12"/>
  <c r="I7" i="50"/>
  <c r="S159" i="12"/>
  <c r="O2" i="12"/>
  <c r="X83" i="15"/>
  <c r="X9" i="15"/>
  <c r="O97" i="12"/>
  <c r="Z20" i="15"/>
  <c r="Z95" i="15"/>
  <c r="S124" i="12"/>
  <c r="S131" i="12"/>
  <c r="X26" i="15"/>
  <c r="O141" i="12"/>
  <c r="X19" i="15"/>
  <c r="N116" i="12"/>
  <c r="N15" i="12"/>
  <c r="O30" i="15"/>
  <c r="N145" i="12"/>
  <c r="N69" i="12"/>
  <c r="S150" i="12"/>
  <c r="S37" i="12"/>
  <c r="O26" i="12"/>
  <c r="X23" i="15"/>
  <c r="X103" i="15"/>
  <c r="N159" i="12"/>
  <c r="N2" i="12"/>
  <c r="Z83" i="15"/>
  <c r="O139" i="12"/>
  <c r="O70" i="12"/>
  <c r="N124" i="12"/>
  <c r="O131" i="12"/>
  <c r="S141" i="12"/>
  <c r="O68" i="12"/>
  <c r="S116" i="12"/>
  <c r="Z65" i="15"/>
  <c r="S133" i="12"/>
  <c r="O40" i="15"/>
  <c r="N107" i="12"/>
  <c r="S145" i="12"/>
  <c r="X55" i="15"/>
  <c r="Z55" i="15" s="1"/>
  <c r="N37" i="12"/>
  <c r="S69" i="12"/>
  <c r="X96" i="15"/>
  <c r="N109" i="12"/>
  <c r="Z23" i="15"/>
  <c r="AH9" i="50"/>
  <c r="X38" i="15"/>
  <c r="S2" i="12"/>
  <c r="X92" i="15"/>
  <c r="O9" i="12"/>
  <c r="Z9" i="15"/>
  <c r="S97" i="12"/>
  <c r="S139" i="12"/>
  <c r="S70" i="12"/>
  <c r="X14" i="15"/>
  <c r="O124" i="12"/>
  <c r="S108" i="12"/>
  <c r="X61" i="15"/>
  <c r="O15" i="12"/>
  <c r="O83" i="12"/>
  <c r="O150" i="12"/>
  <c r="O105" i="12"/>
  <c r="X82" i="15"/>
  <c r="X112" i="15"/>
  <c r="Z112" i="15" s="1"/>
  <c r="S80" i="12"/>
  <c r="O109" i="12"/>
  <c r="V6" i="50"/>
  <c r="X36" i="15"/>
  <c r="S27" i="12"/>
  <c r="O159" i="12"/>
  <c r="X72" i="15"/>
  <c r="O101" i="12"/>
  <c r="N139" i="12"/>
  <c r="O54" i="12"/>
  <c r="S151" i="12"/>
  <c r="N141" i="12"/>
  <c r="X48" i="15"/>
  <c r="O116" i="12"/>
  <c r="I18" i="50"/>
  <c r="S15" i="12"/>
  <c r="X81" i="15"/>
  <c r="Z81" i="15" s="1"/>
  <c r="N83" i="12"/>
  <c r="S107" i="12"/>
  <c r="X31" i="15"/>
  <c r="O69" i="12"/>
  <c r="N150" i="12"/>
  <c r="S105" i="12"/>
  <c r="S163" i="12"/>
  <c r="P56" i="15"/>
  <c r="N128" i="12"/>
  <c r="O80" i="12"/>
  <c r="O25" i="12"/>
  <c r="S109" i="12"/>
  <c r="Z38" i="15"/>
  <c r="S84" i="12"/>
  <c r="O13" i="12"/>
  <c r="S9" i="12"/>
  <c r="N101" i="12"/>
  <c r="N70" i="12"/>
  <c r="N54" i="12"/>
  <c r="N108" i="12"/>
  <c r="N151" i="12"/>
  <c r="O84" i="15"/>
  <c r="O44" i="15"/>
  <c r="S30" i="12"/>
  <c r="X25" i="15"/>
  <c r="S83" i="12"/>
  <c r="O107" i="12"/>
  <c r="Z31" i="15"/>
  <c r="S166" i="12"/>
  <c r="N105" i="12"/>
  <c r="O163" i="12"/>
  <c r="P95" i="15"/>
  <c r="I16" i="50"/>
  <c r="S128" i="12"/>
  <c r="S25" i="12"/>
  <c r="O27" i="12"/>
  <c r="X67" i="15"/>
  <c r="O84" i="12"/>
  <c r="N13" i="12"/>
  <c r="N9" i="12"/>
  <c r="N28" i="12"/>
  <c r="S101" i="12"/>
  <c r="S167" i="12"/>
  <c r="S76" i="12"/>
  <c r="S54" i="12"/>
  <c r="O108" i="12"/>
  <c r="O151" i="12"/>
  <c r="P84" i="15"/>
  <c r="P44" i="15"/>
  <c r="N30" i="12"/>
  <c r="X80" i="15"/>
  <c r="O97" i="15"/>
  <c r="X39" i="15"/>
  <c r="X87" i="15"/>
  <c r="Z87" i="15" s="1"/>
  <c r="O166" i="12"/>
  <c r="H2" i="50"/>
  <c r="AR4" i="50"/>
  <c r="O128" i="12"/>
  <c r="N80" i="12"/>
  <c r="N25" i="12"/>
  <c r="S149" i="12"/>
  <c r="X46" i="15"/>
  <c r="Z46" i="15" s="1"/>
  <c r="P50" i="15"/>
  <c r="N27" i="12"/>
  <c r="X111" i="15"/>
  <c r="Z111" i="15" s="1"/>
  <c r="S13" i="12"/>
  <c r="O146" i="12"/>
  <c r="S28" i="12"/>
  <c r="N76" i="12"/>
  <c r="P103" i="15"/>
  <c r="O30" i="12"/>
  <c r="Z80" i="15"/>
  <c r="Z25" i="15"/>
  <c r="P97" i="15"/>
  <c r="Z39" i="15"/>
  <c r="S48" i="12"/>
  <c r="N163" i="12"/>
  <c r="I19" i="50"/>
  <c r="X97" i="15"/>
  <c r="P113" i="15"/>
  <c r="O31" i="12"/>
  <c r="O149" i="12"/>
  <c r="S127" i="12"/>
  <c r="O85" i="12"/>
  <c r="O88" i="15"/>
  <c r="S89" i="12"/>
  <c r="S162" i="12"/>
  <c r="N84" i="12"/>
  <c r="AH8" i="50"/>
  <c r="O28" i="12"/>
  <c r="O92" i="15"/>
  <c r="X32" i="15"/>
  <c r="N167" i="12"/>
  <c r="O76" i="12"/>
  <c r="O39" i="15"/>
  <c r="O82" i="15"/>
  <c r="N36" i="12"/>
  <c r="X13" i="15"/>
  <c r="X66" i="15"/>
  <c r="X45" i="15"/>
  <c r="X107" i="15"/>
  <c r="N166" i="12"/>
  <c r="N52" i="12"/>
  <c r="X74" i="15"/>
  <c r="P96" i="15"/>
  <c r="N31" i="12"/>
  <c r="N149" i="12"/>
  <c r="N127" i="12"/>
  <c r="S85" i="12"/>
  <c r="P88" i="15"/>
  <c r="N162" i="12"/>
  <c r="N3" i="12"/>
  <c r="X71" i="15"/>
  <c r="N146" i="12"/>
  <c r="P92" i="15"/>
  <c r="P93" i="15"/>
  <c r="O167" i="12"/>
  <c r="X15" i="15"/>
  <c r="Z15" i="15" s="1"/>
  <c r="P39" i="15"/>
  <c r="P82" i="15"/>
  <c r="O36" i="12"/>
  <c r="I20" i="50"/>
  <c r="O123" i="12"/>
  <c r="O52" i="15"/>
  <c r="O78" i="12"/>
  <c r="P57" i="15"/>
  <c r="X77" i="15"/>
  <c r="N48" i="12"/>
  <c r="S52" i="12"/>
  <c r="U5" i="50"/>
  <c r="AG2" i="50"/>
  <c r="O96" i="15"/>
  <c r="N95" i="12"/>
  <c r="O127" i="12"/>
  <c r="N85" i="12"/>
  <c r="N91" i="12"/>
  <c r="N89" i="12"/>
  <c r="O3" i="12"/>
  <c r="S146" i="12"/>
  <c r="S67" i="12"/>
  <c r="N117" i="12"/>
  <c r="O93" i="15"/>
  <c r="O29" i="12"/>
  <c r="N168" i="12"/>
  <c r="S36" i="12"/>
  <c r="Z13" i="15"/>
  <c r="O87" i="12"/>
  <c r="S123" i="12"/>
  <c r="P52" i="15"/>
  <c r="X93" i="15"/>
  <c r="O135" i="12"/>
  <c r="O120" i="12"/>
  <c r="P107" i="15"/>
  <c r="O48" i="12"/>
  <c r="X18" i="15"/>
  <c r="U2" i="50"/>
  <c r="N46" i="12"/>
  <c r="S31" i="12"/>
  <c r="S95" i="12"/>
  <c r="S91" i="12"/>
  <c r="O89" i="12"/>
  <c r="O162" i="12"/>
  <c r="I25" i="50"/>
  <c r="I10" i="50"/>
  <c r="N50" i="12"/>
  <c r="N152" i="12"/>
  <c r="X113" i="15"/>
  <c r="S29" i="12"/>
  <c r="O168" i="12"/>
  <c r="N87" i="12"/>
  <c r="N123" i="12"/>
  <c r="P85" i="15"/>
  <c r="P45" i="15"/>
  <c r="S135" i="12"/>
  <c r="N120" i="12"/>
  <c r="S78" i="12"/>
  <c r="O107" i="15"/>
  <c r="S100" i="12"/>
  <c r="O52" i="12"/>
  <c r="X104" i="15"/>
  <c r="N96" i="12"/>
  <c r="S46" i="12"/>
  <c r="O95" i="12"/>
  <c r="O90" i="12"/>
  <c r="O102" i="15"/>
  <c r="AH7" i="50"/>
  <c r="S3" i="12"/>
  <c r="O67" i="12"/>
  <c r="O117" i="12"/>
  <c r="O50" i="12"/>
  <c r="O152" i="12"/>
  <c r="N29" i="12"/>
  <c r="X58" i="15"/>
  <c r="N59" i="12"/>
  <c r="O85" i="15"/>
  <c r="X16" i="15"/>
  <c r="N135" i="12"/>
  <c r="S120" i="12"/>
  <c r="N78" i="12"/>
  <c r="S60" i="12"/>
  <c r="S79" i="12"/>
  <c r="X21" i="15"/>
  <c r="S143" i="12"/>
  <c r="H5" i="50"/>
  <c r="AR2" i="50"/>
  <c r="O96" i="12"/>
  <c r="P102" i="15"/>
  <c r="O91" i="12"/>
  <c r="V10" i="50"/>
  <c r="I24" i="50"/>
  <c r="N17" i="12"/>
  <c r="I9" i="50"/>
  <c r="O23" i="12"/>
  <c r="N67" i="12"/>
  <c r="S117" i="12"/>
  <c r="O106" i="15"/>
  <c r="S50" i="12"/>
  <c r="S152" i="12"/>
  <c r="S168" i="12"/>
  <c r="X43" i="15"/>
  <c r="Z43" i="15" s="1"/>
  <c r="S87" i="12"/>
  <c r="Z109" i="15"/>
  <c r="O59" i="12"/>
  <c r="P54" i="15"/>
  <c r="S115" i="12"/>
  <c r="O33" i="12"/>
  <c r="O60" i="12"/>
  <c r="X3" i="15"/>
  <c r="O100" i="12"/>
  <c r="O79" i="12"/>
  <c r="O143" i="12"/>
  <c r="O46" i="12"/>
  <c r="X75" i="15"/>
  <c r="V12" i="50"/>
  <c r="N90" i="12"/>
  <c r="N94" i="12"/>
  <c r="X106" i="15"/>
  <c r="O61" i="12"/>
  <c r="S23" i="12"/>
  <c r="I14" i="50"/>
  <c r="P106" i="15"/>
  <c r="X40" i="15"/>
  <c r="X47" i="15"/>
  <c r="Z47" i="15" s="1"/>
  <c r="S122" i="12"/>
  <c r="O16" i="12"/>
  <c r="O43" i="12"/>
  <c r="P99" i="15"/>
  <c r="O147" i="12"/>
  <c r="S59" i="12"/>
  <c r="O115" i="12"/>
  <c r="X56" i="15"/>
  <c r="N33" i="12"/>
  <c r="N100" i="12"/>
  <c r="X7" i="15"/>
  <c r="AG3" i="50"/>
  <c r="U4" i="50"/>
  <c r="O37" i="12"/>
  <c r="H4" i="50"/>
  <c r="O40" i="12"/>
  <c r="AR3" i="50"/>
  <c r="A40" i="12" l="1"/>
  <c r="A37" i="12"/>
  <c r="A115" i="12"/>
  <c r="A147" i="12"/>
  <c r="A99" i="15"/>
  <c r="A43" i="12"/>
  <c r="A16" i="12"/>
  <c r="A106" i="15"/>
  <c r="L14" i="50"/>
  <c r="A61" i="12"/>
  <c r="A46" i="12"/>
  <c r="A143" i="12"/>
  <c r="A79" i="12"/>
  <c r="A100" i="12"/>
  <c r="A60" i="12"/>
  <c r="A33" i="12"/>
  <c r="A54" i="15"/>
  <c r="A59" i="12"/>
  <c r="E22" i="17"/>
  <c r="AD22" i="15"/>
  <c r="A23" i="12"/>
  <c r="L9" i="50"/>
  <c r="L24" i="50"/>
  <c r="A91" i="12"/>
  <c r="A102" i="15"/>
  <c r="A96" i="12"/>
  <c r="AA17" i="12"/>
  <c r="F15" i="17"/>
  <c r="A152" i="12"/>
  <c r="A50" i="12"/>
  <c r="A117" i="12"/>
  <c r="A67" i="12"/>
  <c r="A90" i="12"/>
  <c r="A95" i="12"/>
  <c r="A52" i="12"/>
  <c r="AD25" i="15"/>
  <c r="P11" i="17"/>
  <c r="E23" i="17"/>
  <c r="A45" i="15"/>
  <c r="A85" i="15"/>
  <c r="A168" i="12"/>
  <c r="L10" i="50"/>
  <c r="L25" i="50"/>
  <c r="A162" i="12"/>
  <c r="A89" i="12"/>
  <c r="A48" i="12"/>
  <c r="A107" i="15"/>
  <c r="A120" i="12"/>
  <c r="A135" i="12"/>
  <c r="A52" i="15"/>
  <c r="A87" i="12"/>
  <c r="M13" i="15"/>
  <c r="O13" i="15" s="1"/>
  <c r="A29" i="12"/>
  <c r="A3" i="12"/>
  <c r="A127" i="12"/>
  <c r="A57" i="15"/>
  <c r="A78" i="12"/>
  <c r="E24" i="17"/>
  <c r="AD23" i="15"/>
  <c r="A123" i="12"/>
  <c r="L20" i="50"/>
  <c r="A36" i="12"/>
  <c r="A82" i="15"/>
  <c r="A39" i="15"/>
  <c r="M15" i="15"/>
  <c r="A167" i="12"/>
  <c r="A93" i="15"/>
  <c r="A92" i="15"/>
  <c r="AC4" i="17"/>
  <c r="AA3" i="12"/>
  <c r="F4" i="17"/>
  <c r="Q4" i="17"/>
  <c r="AL4" i="17"/>
  <c r="A88" i="15"/>
  <c r="A96" i="15"/>
  <c r="Q13" i="17"/>
  <c r="F21" i="17"/>
  <c r="G21" i="17" s="1"/>
  <c r="AA20" i="12"/>
  <c r="A76" i="12"/>
  <c r="A28" i="12"/>
  <c r="A85" i="12"/>
  <c r="A149" i="12"/>
  <c r="A31" i="12"/>
  <c r="A113" i="15"/>
  <c r="L19" i="50"/>
  <c r="A97" i="15"/>
  <c r="M25" i="15"/>
  <c r="M80" i="15"/>
  <c r="A30" i="12"/>
  <c r="A103" i="15"/>
  <c r="A146" i="12"/>
  <c r="F16" i="17"/>
  <c r="AA15" i="12"/>
  <c r="A50" i="15"/>
  <c r="A128" i="12"/>
  <c r="A166" i="12"/>
  <c r="A44" i="15"/>
  <c r="A84" i="15"/>
  <c r="A151" i="12"/>
  <c r="A108" i="12"/>
  <c r="F17" i="17"/>
  <c r="AA16" i="12"/>
  <c r="F7" i="17"/>
  <c r="AC7" i="17"/>
  <c r="AA9" i="12"/>
  <c r="A84" i="12"/>
  <c r="A27" i="12"/>
  <c r="L16" i="50"/>
  <c r="A95" i="15"/>
  <c r="A163" i="12"/>
  <c r="A107" i="12"/>
  <c r="E20" i="17"/>
  <c r="G20" i="17" s="1"/>
  <c r="P12" i="17"/>
  <c r="R12" i="17" s="1"/>
  <c r="AD19" i="15"/>
  <c r="A13" i="12"/>
  <c r="A25" i="12"/>
  <c r="A80" i="12"/>
  <c r="A56" i="15"/>
  <c r="A69" i="12"/>
  <c r="M81" i="15"/>
  <c r="L18" i="50"/>
  <c r="A116" i="12"/>
  <c r="A54" i="12"/>
  <c r="A101" i="12"/>
  <c r="A159" i="12"/>
  <c r="A109" i="12"/>
  <c r="A105" i="12"/>
  <c r="A150" i="12"/>
  <c r="A83" i="12"/>
  <c r="A15" i="12"/>
  <c r="A124" i="12"/>
  <c r="M9" i="15"/>
  <c r="A9" i="12"/>
  <c r="M23" i="15"/>
  <c r="AA21" i="12"/>
  <c r="F19" i="17"/>
  <c r="G19" i="17" s="1"/>
  <c r="Q11" i="17"/>
  <c r="M65" i="15"/>
  <c r="A68" i="12"/>
  <c r="A131" i="12"/>
  <c r="A70" i="12"/>
  <c r="A139" i="12"/>
  <c r="AA2" i="12"/>
  <c r="Q2" i="17"/>
  <c r="AC2" i="17"/>
  <c r="F2" i="17"/>
  <c r="AL2" i="17"/>
  <c r="A26" i="12"/>
  <c r="A141" i="12"/>
  <c r="M20" i="15"/>
  <c r="A97" i="12"/>
  <c r="A2" i="12"/>
  <c r="L7" i="50"/>
  <c r="AA24" i="12"/>
  <c r="F25" i="17"/>
  <c r="A38" i="15"/>
  <c r="E17" i="17"/>
  <c r="G17" i="17" s="1"/>
  <c r="AD16" i="15"/>
  <c r="A145" i="12"/>
  <c r="A30" i="15"/>
  <c r="A40" i="15"/>
  <c r="A133" i="12"/>
  <c r="A49" i="12"/>
  <c r="A81" i="12"/>
  <c r="A121" i="12"/>
  <c r="A12" i="12"/>
  <c r="A112" i="15"/>
  <c r="A44" i="12"/>
  <c r="F14" i="17"/>
  <c r="AA14" i="12"/>
  <c r="A53" i="12"/>
  <c r="L15" i="50"/>
  <c r="A51" i="12"/>
  <c r="A55" i="12"/>
  <c r="A109" i="15"/>
  <c r="L17" i="50"/>
  <c r="A39" i="12"/>
  <c r="A41" i="15"/>
  <c r="A46" i="15"/>
  <c r="A113" i="12"/>
  <c r="A37" i="15"/>
  <c r="A51" i="15"/>
  <c r="A91" i="15"/>
  <c r="A34" i="12"/>
  <c r="AC6" i="17"/>
  <c r="AA6" i="12"/>
  <c r="F6" i="17"/>
  <c r="A86" i="15"/>
  <c r="AA19" i="12"/>
  <c r="F20" i="17"/>
  <c r="Q12" i="17"/>
  <c r="F9" i="17"/>
  <c r="AA8" i="12"/>
  <c r="AC9" i="17"/>
  <c r="M6" i="15"/>
  <c r="L22" i="50"/>
  <c r="A63" i="12"/>
  <c r="A86" i="12"/>
  <c r="F5" i="17"/>
  <c r="AA4" i="12"/>
  <c r="AL5" i="17"/>
  <c r="Q5" i="17"/>
  <c r="AC5" i="17"/>
  <c r="A155" i="12"/>
  <c r="M70" i="15"/>
  <c r="A136" i="12"/>
  <c r="A62" i="12"/>
  <c r="A94" i="15"/>
  <c r="A10" i="12"/>
  <c r="AD14" i="15"/>
  <c r="E14" i="17"/>
  <c r="Z63" i="15"/>
  <c r="M63" i="15" s="1"/>
  <c r="A89" i="15"/>
  <c r="Q10" i="17"/>
  <c r="AA18" i="12"/>
  <c r="F18" i="17"/>
  <c r="L23" i="50"/>
  <c r="A4" i="12"/>
  <c r="A35" i="12"/>
  <c r="A83" i="15"/>
  <c r="A142" i="12"/>
  <c r="A138" i="12"/>
  <c r="A33" i="15"/>
  <c r="A71" i="12"/>
  <c r="A34" i="15"/>
  <c r="A49" i="15"/>
  <c r="A55" i="15"/>
  <c r="A53" i="15"/>
  <c r="A125" i="12"/>
  <c r="A130" i="12"/>
  <c r="A87" i="15"/>
  <c r="A118" i="12"/>
  <c r="A104" i="15"/>
  <c r="F8" i="17"/>
  <c r="AC8" i="17"/>
  <c r="AA7" i="12"/>
  <c r="A66" i="12"/>
  <c r="M8" i="15"/>
  <c r="A77" i="12"/>
  <c r="L8" i="50"/>
  <c r="A137" i="12"/>
  <c r="A24" i="12"/>
  <c r="A165" i="12"/>
  <c r="A153" i="12"/>
  <c r="A98" i="12"/>
  <c r="A7" i="12"/>
  <c r="A48" i="15"/>
  <c r="M69" i="15"/>
  <c r="A32" i="15"/>
  <c r="A99" i="12"/>
  <c r="A90" i="15"/>
  <c r="L12" i="50"/>
  <c r="A98" i="15"/>
  <c r="A110" i="15"/>
  <c r="AD24" i="15"/>
  <c r="P13" i="17"/>
  <c r="R13" i="17" s="1"/>
  <c r="E25" i="17"/>
  <c r="G25" i="17" s="1"/>
  <c r="A6" i="12"/>
  <c r="A26" i="15"/>
  <c r="A47" i="15"/>
  <c r="A43" i="15"/>
  <c r="A11" i="12"/>
  <c r="A114" i="12"/>
  <c r="A129" i="12"/>
  <c r="L6" i="50"/>
  <c r="A92" i="12"/>
  <c r="A42" i="12"/>
  <c r="A161" i="12"/>
  <c r="M79" i="15"/>
  <c r="P6" i="17"/>
  <c r="E10" i="17"/>
  <c r="AD10" i="15"/>
  <c r="A29" i="15"/>
  <c r="A56" i="12"/>
  <c r="A47" i="12"/>
  <c r="AA22" i="12"/>
  <c r="F22" i="17"/>
  <c r="A140" i="12"/>
  <c r="A28" i="15"/>
  <c r="AD12" i="15"/>
  <c r="P9" i="17"/>
  <c r="E13" i="17"/>
  <c r="G13" i="17" s="1"/>
  <c r="A35" i="15"/>
  <c r="A88" i="12"/>
  <c r="A31" i="15"/>
  <c r="A164" i="12"/>
  <c r="M12" i="15"/>
  <c r="A38" i="12"/>
  <c r="A100" i="15"/>
  <c r="A119" i="12"/>
  <c r="A134" i="12"/>
  <c r="A157" i="12"/>
  <c r="A111" i="12"/>
  <c r="P8" i="17"/>
  <c r="R8" i="17" s="1"/>
  <c r="E12" i="17"/>
  <c r="AD11" i="15"/>
  <c r="A14" i="12"/>
  <c r="A112" i="12"/>
  <c r="P7" i="17"/>
  <c r="E15" i="17"/>
  <c r="G15" i="17" s="1"/>
  <c r="AD17" i="15"/>
  <c r="A8" i="12"/>
  <c r="A101" i="15"/>
  <c r="A126" i="12"/>
  <c r="A41" i="12"/>
  <c r="M11" i="15"/>
  <c r="M62" i="15"/>
  <c r="L13" i="50"/>
  <c r="A108" i="15"/>
  <c r="F11" i="17"/>
  <c r="G11" i="17" s="1"/>
  <c r="AA13" i="12"/>
  <c r="Q7" i="17"/>
  <c r="A74" i="12"/>
  <c r="A169" i="12"/>
  <c r="AA10" i="12"/>
  <c r="Q6" i="17"/>
  <c r="F10" i="17"/>
  <c r="A64" i="12"/>
  <c r="A65" i="12"/>
  <c r="A93" i="12"/>
  <c r="A158" i="12"/>
  <c r="A154" i="12"/>
  <c r="A82" i="12"/>
  <c r="A111" i="15"/>
  <c r="A21" i="12"/>
  <c r="A5" i="12"/>
  <c r="E16" i="17"/>
  <c r="G16" i="17" s="1"/>
  <c r="AD15" i="15"/>
  <c r="Q9" i="17"/>
  <c r="F13" i="17"/>
  <c r="AA12" i="12"/>
  <c r="A18" i="12"/>
  <c r="A27" i="15"/>
  <c r="A45" i="12"/>
  <c r="A36" i="15"/>
  <c r="A156" i="12"/>
  <c r="M4" i="15"/>
  <c r="A72" i="12"/>
  <c r="A144" i="12"/>
  <c r="A148" i="12"/>
  <c r="A32" i="12"/>
  <c r="L11" i="50"/>
  <c r="A104" i="12"/>
  <c r="A57" i="12"/>
  <c r="A58" i="12"/>
  <c r="Q3" i="17"/>
  <c r="AA5" i="12"/>
  <c r="AC3" i="17"/>
  <c r="F3" i="17"/>
  <c r="AL3" i="17"/>
  <c r="E18" i="17"/>
  <c r="G18" i="17" s="1"/>
  <c r="AD18" i="15"/>
  <c r="P10" i="17"/>
  <c r="A106" i="12"/>
  <c r="A75" i="12"/>
  <c r="A20" i="12"/>
  <c r="A110" i="12"/>
  <c r="A160" i="12"/>
  <c r="M24" i="15"/>
  <c r="AA25" i="12"/>
  <c r="F23" i="17"/>
  <c r="A105" i="15"/>
  <c r="F24" i="17"/>
  <c r="AA23" i="12"/>
  <c r="M5" i="15"/>
  <c r="AA11" i="12"/>
  <c r="Q8" i="17"/>
  <c r="F12" i="17"/>
  <c r="A73" i="12"/>
  <c r="A22" i="12"/>
  <c r="A42" i="15"/>
  <c r="A122" i="12"/>
  <c r="A102" i="12"/>
  <c r="A103" i="12"/>
  <c r="L21" i="50"/>
  <c r="A17" i="12"/>
  <c r="A94" i="12"/>
  <c r="A19" i="12"/>
  <c r="A132" i="12"/>
  <c r="O80" i="15"/>
  <c r="O70" i="15"/>
  <c r="O20" i="15"/>
  <c r="O9" i="15"/>
  <c r="O24" i="15"/>
  <c r="AT4" i="50"/>
  <c r="AT3" i="50"/>
  <c r="AT5" i="50"/>
  <c r="AT2" i="50"/>
  <c r="AI4" i="50"/>
  <c r="AI5" i="50"/>
  <c r="AI3" i="50"/>
  <c r="AI2" i="50"/>
  <c r="W4" i="50"/>
  <c r="W3" i="50"/>
  <c r="W5" i="50"/>
  <c r="W2" i="50"/>
  <c r="J3" i="50"/>
  <c r="J5" i="50"/>
  <c r="J4" i="50"/>
  <c r="J2" i="50"/>
  <c r="O5" i="50"/>
  <c r="O2" i="50"/>
  <c r="O4" i="50"/>
  <c r="O3" i="50"/>
  <c r="AU2" i="50"/>
  <c r="V2" i="50"/>
  <c r="Z105" i="15"/>
  <c r="AJ4" i="50"/>
  <c r="Z56" i="15"/>
  <c r="Z72" i="15"/>
  <c r="AU3" i="50"/>
  <c r="Z22" i="15"/>
  <c r="AS3" i="50"/>
  <c r="Z36" i="15"/>
  <c r="I3" i="50"/>
  <c r="K3" i="50"/>
  <c r="X5" i="50"/>
  <c r="K2" i="50"/>
  <c r="I4" i="50"/>
  <c r="AS2" i="50"/>
  <c r="Z49" i="15"/>
  <c r="I2" i="50"/>
  <c r="X3" i="50"/>
  <c r="Z113" i="15"/>
  <c r="Z61" i="15"/>
  <c r="Z98" i="15"/>
  <c r="V3" i="50"/>
  <c r="H20" i="17"/>
  <c r="AS5" i="50"/>
  <c r="Z45" i="15"/>
  <c r="AH5" i="50"/>
  <c r="K5" i="50"/>
  <c r="Z66" i="15"/>
  <c r="Z44" i="15"/>
  <c r="AU5" i="50"/>
  <c r="AJ5" i="50"/>
  <c r="Z67" i="15"/>
  <c r="Z96" i="15"/>
  <c r="Z30" i="15"/>
  <c r="X4" i="50"/>
  <c r="I5" i="50"/>
  <c r="H21" i="17"/>
  <c r="K4" i="50"/>
  <c r="H19" i="17"/>
  <c r="Z76" i="15"/>
  <c r="Z10" i="15"/>
  <c r="H18" i="17"/>
  <c r="AS4" i="50"/>
  <c r="AJ2" i="50"/>
  <c r="Z101" i="15"/>
  <c r="V4" i="50"/>
  <c r="Z97" i="15"/>
  <c r="Z86" i="15"/>
  <c r="V5" i="50"/>
  <c r="AU4" i="50"/>
  <c r="AH3" i="50"/>
  <c r="Z103" i="15"/>
  <c r="Z68" i="15"/>
  <c r="AH2" i="50"/>
  <c r="AJ3" i="50"/>
  <c r="X2" i="50"/>
  <c r="AH4" i="50"/>
  <c r="M68" i="15" l="1"/>
  <c r="M18" i="17"/>
  <c r="A18" i="17" s="1"/>
  <c r="M10" i="15"/>
  <c r="M76" i="15"/>
  <c r="M19" i="17"/>
  <c r="A19" i="17" s="1"/>
  <c r="M67" i="15"/>
  <c r="M66" i="15"/>
  <c r="M61" i="15"/>
  <c r="M22" i="15"/>
  <c r="M72" i="15"/>
  <c r="G10" i="17"/>
  <c r="R7" i="17"/>
  <c r="R6" i="17"/>
  <c r="O81" i="15"/>
  <c r="O79" i="15"/>
  <c r="O8" i="15"/>
  <c r="O25" i="15"/>
  <c r="G24" i="17"/>
  <c r="G12" i="17"/>
  <c r="O65" i="15"/>
  <c r="G22" i="17"/>
  <c r="O12" i="15"/>
  <c r="O6" i="15"/>
  <c r="O23" i="15"/>
  <c r="R9" i="17"/>
  <c r="O69" i="15"/>
  <c r="G23" i="17"/>
  <c r="O4" i="15"/>
  <c r="O62" i="15"/>
  <c r="R11" i="17"/>
  <c r="O11" i="15"/>
  <c r="R10" i="17"/>
  <c r="K47" i="26"/>
  <c r="J70" i="26"/>
  <c r="I65" i="26"/>
  <c r="N65" i="26" s="1"/>
  <c r="F6" i="10" s="1"/>
  <c r="K103" i="26"/>
  <c r="I116" i="26"/>
  <c r="K82" i="26"/>
  <c r="L79" i="26"/>
  <c r="J15" i="26"/>
  <c r="K134" i="26"/>
  <c r="J53" i="26"/>
  <c r="L99" i="26"/>
  <c r="I43" i="26"/>
  <c r="L18" i="26"/>
  <c r="K166" i="26"/>
  <c r="K138" i="26"/>
  <c r="L124" i="26"/>
  <c r="L162" i="26"/>
  <c r="K133" i="26"/>
  <c r="J66" i="26"/>
  <c r="I13" i="26"/>
  <c r="M52" i="26"/>
  <c r="J84" i="26"/>
  <c r="J155" i="26"/>
  <c r="J128" i="26"/>
  <c r="L44" i="26"/>
  <c r="J38" i="26"/>
  <c r="I86" i="26"/>
  <c r="J165" i="26"/>
  <c r="L38" i="26"/>
  <c r="K122" i="26"/>
  <c r="L152" i="26"/>
  <c r="L10" i="26"/>
  <c r="J42" i="26"/>
  <c r="I159" i="26"/>
  <c r="N159" i="26" s="1"/>
  <c r="D24" i="33" s="1"/>
  <c r="J130" i="26"/>
  <c r="J122" i="26"/>
  <c r="M162" i="26"/>
  <c r="M69" i="26"/>
  <c r="L53" i="26"/>
  <c r="I124" i="26"/>
  <c r="J45" i="26"/>
  <c r="L158" i="26"/>
  <c r="L69" i="26"/>
  <c r="K159" i="26"/>
  <c r="I31" i="26"/>
  <c r="M48" i="26"/>
  <c r="I69" i="26"/>
  <c r="N69" i="26" s="1"/>
  <c r="F7" i="10" s="1"/>
  <c r="I96" i="26"/>
  <c r="L71" i="26"/>
  <c r="J44" i="26"/>
  <c r="K50" i="26"/>
  <c r="J101" i="26"/>
  <c r="L123" i="26"/>
  <c r="L146" i="26"/>
  <c r="I39" i="26"/>
  <c r="L93" i="26"/>
  <c r="M18" i="26"/>
  <c r="M39" i="26"/>
  <c r="K79" i="26"/>
  <c r="I9" i="26"/>
  <c r="N9" i="26" s="1"/>
  <c r="F6" i="34" s="1"/>
  <c r="L25" i="26"/>
  <c r="J166" i="26"/>
  <c r="M51" i="26"/>
  <c r="M149" i="26"/>
  <c r="J41" i="26"/>
  <c r="J24" i="26"/>
  <c r="L91" i="26"/>
  <c r="K43" i="26"/>
  <c r="L36" i="26"/>
  <c r="K80" i="26"/>
  <c r="K113" i="26"/>
  <c r="K160" i="26"/>
  <c r="L58" i="26"/>
  <c r="L30" i="26"/>
  <c r="J52" i="26"/>
  <c r="J5" i="26"/>
  <c r="I68" i="26"/>
  <c r="J74" i="26"/>
  <c r="J112" i="26"/>
  <c r="M119" i="26"/>
  <c r="I119" i="26"/>
  <c r="J62" i="26"/>
  <c r="M38" i="26"/>
  <c r="M61" i="26"/>
  <c r="M103" i="26"/>
  <c r="J43" i="26"/>
  <c r="I95" i="26"/>
  <c r="M112" i="26"/>
  <c r="M130" i="26"/>
  <c r="K57" i="26"/>
  <c r="J69" i="26"/>
  <c r="M128" i="26"/>
  <c r="M168" i="26"/>
  <c r="J76" i="26"/>
  <c r="J88" i="26"/>
  <c r="M104" i="26"/>
  <c r="M17" i="26"/>
  <c r="M88" i="26"/>
  <c r="J85" i="26"/>
  <c r="I78" i="26"/>
  <c r="K16" i="26"/>
  <c r="L132" i="26"/>
  <c r="L119" i="26"/>
  <c r="I111" i="26"/>
  <c r="N111" i="26" s="1"/>
  <c r="D30" i="10" s="1"/>
  <c r="M155" i="26"/>
  <c r="K158" i="26"/>
  <c r="I27" i="26"/>
  <c r="I16" i="26"/>
  <c r="N16" i="26" s="1"/>
  <c r="E8" i="34" s="1"/>
  <c r="L105" i="26"/>
  <c r="J47" i="26"/>
  <c r="M12" i="26"/>
  <c r="M163" i="26"/>
  <c r="K149" i="26"/>
  <c r="I105" i="26"/>
  <c r="N105" i="26" s="1"/>
  <c r="F24" i="10" s="1"/>
  <c r="M41" i="26"/>
  <c r="M142" i="26"/>
  <c r="M127" i="26"/>
  <c r="L24" i="26"/>
  <c r="L42" i="26"/>
  <c r="M134" i="26"/>
  <c r="K48" i="26"/>
  <c r="J48" i="26"/>
  <c r="L112" i="26"/>
  <c r="I20" i="26"/>
  <c r="N20" i="26" s="1"/>
  <c r="E9" i="34" s="1"/>
  <c r="J46" i="26"/>
  <c r="M16" i="26"/>
  <c r="I17" i="26"/>
  <c r="N17" i="26" s="1"/>
  <c r="F8" i="34" s="1"/>
  <c r="M46" i="26"/>
  <c r="L139" i="26"/>
  <c r="M11" i="26"/>
  <c r="I99" i="26"/>
  <c r="N99" i="26" s="1"/>
  <c r="D23" i="10" s="1"/>
  <c r="I48" i="26"/>
  <c r="N48" i="26" s="1"/>
  <c r="E24" i="34" s="1"/>
  <c r="M156" i="26"/>
  <c r="M32" i="26"/>
  <c r="J75" i="26"/>
  <c r="I5" i="26"/>
  <c r="N5" i="26" s="1"/>
  <c r="F5" i="34" s="1"/>
  <c r="M9" i="26"/>
  <c r="M14" i="26"/>
  <c r="M132" i="26"/>
  <c r="I144" i="26"/>
  <c r="K115" i="26"/>
  <c r="M3" i="26"/>
  <c r="L118" i="26"/>
  <c r="M98" i="26"/>
  <c r="L67" i="26"/>
  <c r="K63" i="26"/>
  <c r="K65" i="26"/>
  <c r="J90" i="26"/>
  <c r="M102" i="26"/>
  <c r="M45" i="26"/>
  <c r="K163" i="26"/>
  <c r="I23" i="26"/>
  <c r="K60" i="26"/>
  <c r="M141" i="26"/>
  <c r="K14" i="26"/>
  <c r="I103" i="26"/>
  <c r="L43" i="26"/>
  <c r="J107" i="26"/>
  <c r="M122" i="26"/>
  <c r="M23" i="26"/>
  <c r="K39" i="26"/>
  <c r="J116" i="26"/>
  <c r="L17" i="26"/>
  <c r="I47" i="26"/>
  <c r="N47" i="26" s="1"/>
  <c r="D24" i="34" s="1"/>
  <c r="K99" i="26"/>
  <c r="M63" i="26"/>
  <c r="K145" i="26"/>
  <c r="I112" i="26"/>
  <c r="N112" i="26" s="1"/>
  <c r="E30" i="10" s="1"/>
  <c r="K5" i="26"/>
  <c r="J150" i="26"/>
  <c r="M59" i="26"/>
  <c r="J135" i="26"/>
  <c r="M71" i="26"/>
  <c r="J91" i="26"/>
  <c r="J71" i="26"/>
  <c r="I117" i="26"/>
  <c r="N117" i="26" s="1"/>
  <c r="F5" i="33" s="1"/>
  <c r="I61" i="26"/>
  <c r="N61" i="26" s="1"/>
  <c r="F5" i="10" s="1"/>
  <c r="J99" i="26"/>
  <c r="K84" i="26"/>
  <c r="K132" i="26"/>
  <c r="M140" i="26"/>
  <c r="K95" i="26"/>
  <c r="L72" i="26"/>
  <c r="J144" i="26"/>
  <c r="K116" i="26"/>
  <c r="J143" i="26"/>
  <c r="K33" i="26"/>
  <c r="I59" i="26"/>
  <c r="I133" i="26"/>
  <c r="N133" i="26" s="1"/>
  <c r="F9" i="33" s="1"/>
  <c r="J6" i="26"/>
  <c r="L60" i="26"/>
  <c r="M24" i="26"/>
  <c r="J51" i="26"/>
  <c r="K104" i="26"/>
  <c r="M35" i="26"/>
  <c r="M28" i="26"/>
  <c r="J18" i="26"/>
  <c r="I123" i="26"/>
  <c r="L148" i="26"/>
  <c r="J14" i="26"/>
  <c r="K64" i="26"/>
  <c r="J12" i="26"/>
  <c r="L62" i="26"/>
  <c r="K22" i="26"/>
  <c r="L8" i="26"/>
  <c r="L40" i="26"/>
  <c r="I94" i="26"/>
  <c r="I67" i="26"/>
  <c r="L2" i="26"/>
  <c r="I153" i="26"/>
  <c r="I115" i="26"/>
  <c r="K21" i="26"/>
  <c r="L138" i="26"/>
  <c r="K106" i="26"/>
  <c r="I54" i="26"/>
  <c r="K44" i="26"/>
  <c r="L82" i="26"/>
  <c r="L77" i="26"/>
  <c r="J104" i="26"/>
  <c r="M64" i="26"/>
  <c r="I40" i="26"/>
  <c r="L100" i="26"/>
  <c r="K123" i="26"/>
  <c r="I35" i="26"/>
  <c r="I24" i="26"/>
  <c r="N24" i="26" s="1"/>
  <c r="E10" i="34" s="1"/>
  <c r="J78" i="26"/>
  <c r="M106" i="26"/>
  <c r="L29" i="26"/>
  <c r="I125" i="26"/>
  <c r="N125" i="26" s="1"/>
  <c r="F7" i="33" s="1"/>
  <c r="J34" i="26"/>
  <c r="L7" i="26"/>
  <c r="L142" i="26"/>
  <c r="I77" i="26"/>
  <c r="N77" i="26" s="1"/>
  <c r="F9" i="10" s="1"/>
  <c r="I149" i="26"/>
  <c r="N149" i="26" s="1"/>
  <c r="F21" i="33" s="1"/>
  <c r="M15" i="26"/>
  <c r="I62" i="26"/>
  <c r="I33" i="26"/>
  <c r="N33" i="26" s="1"/>
  <c r="F20" i="34" s="1"/>
  <c r="M67" i="26"/>
  <c r="K139" i="26"/>
  <c r="K12" i="26"/>
  <c r="J23" i="26"/>
  <c r="L14" i="26"/>
  <c r="K120" i="26"/>
  <c r="M89" i="26"/>
  <c r="J129" i="26"/>
  <c r="J28" i="26"/>
  <c r="L92" i="26"/>
  <c r="L45" i="26"/>
  <c r="I156" i="26"/>
  <c r="N156" i="26" s="1"/>
  <c r="E23" i="33" s="1"/>
  <c r="J147" i="26"/>
  <c r="L140" i="26"/>
  <c r="J100" i="26"/>
  <c r="L169" i="26"/>
  <c r="K125" i="26"/>
  <c r="K55" i="26"/>
  <c r="K76" i="26"/>
  <c r="L150" i="26"/>
  <c r="M164" i="26"/>
  <c r="I101" i="26"/>
  <c r="N101" i="26" s="1"/>
  <c r="F23" i="10" s="1"/>
  <c r="L73" i="26"/>
  <c r="K128" i="26"/>
  <c r="L97" i="26"/>
  <c r="K2" i="26"/>
  <c r="I81" i="26"/>
  <c r="N81" i="26" s="1"/>
  <c r="F10" i="10" s="1"/>
  <c r="L19" i="26"/>
  <c r="J30" i="26"/>
  <c r="L16" i="26"/>
  <c r="I148" i="26"/>
  <c r="N148" i="26" s="1"/>
  <c r="E21" i="33" s="1"/>
  <c r="J10" i="26"/>
  <c r="K42" i="26"/>
  <c r="M80" i="26"/>
  <c r="L167" i="26"/>
  <c r="L32" i="26"/>
  <c r="L64" i="26"/>
  <c r="J164" i="26"/>
  <c r="K49" i="26"/>
  <c r="L70" i="26"/>
  <c r="L120" i="26"/>
  <c r="I145" i="26"/>
  <c r="K51" i="26"/>
  <c r="J146" i="26"/>
  <c r="M95" i="26"/>
  <c r="L55" i="26"/>
  <c r="J4" i="26"/>
  <c r="K153" i="26"/>
  <c r="I114" i="26"/>
  <c r="J124" i="26"/>
  <c r="K147" i="26"/>
  <c r="I161" i="26"/>
  <c r="N161" i="26" s="1"/>
  <c r="F24" i="33" s="1"/>
  <c r="L21" i="26"/>
  <c r="J148" i="26"/>
  <c r="I97" i="26"/>
  <c r="N97" i="26" s="1"/>
  <c r="F22" i="10" s="1"/>
  <c r="L41" i="26"/>
  <c r="J72" i="26"/>
  <c r="J108" i="26"/>
  <c r="J126" i="26"/>
  <c r="J133" i="26"/>
  <c r="K161" i="26"/>
  <c r="I71" i="26"/>
  <c r="J160" i="26"/>
  <c r="I19" i="26"/>
  <c r="L135" i="26"/>
  <c r="L35" i="26"/>
  <c r="L80" i="26"/>
  <c r="I158" i="26"/>
  <c r="K28" i="26"/>
  <c r="I160" i="26"/>
  <c r="N160" i="26" s="1"/>
  <c r="E24" i="33" s="1"/>
  <c r="I58" i="26"/>
  <c r="K67" i="26"/>
  <c r="L4" i="26"/>
  <c r="L156" i="26"/>
  <c r="J20" i="26"/>
  <c r="K100" i="26"/>
  <c r="K32" i="26"/>
  <c r="J136" i="26"/>
  <c r="I21" i="26"/>
  <c r="N21" i="26" s="1"/>
  <c r="F9" i="34" s="1"/>
  <c r="L155" i="26"/>
  <c r="K34" i="26"/>
  <c r="M129" i="26"/>
  <c r="J119" i="26"/>
  <c r="K29" i="26"/>
  <c r="K131" i="26"/>
  <c r="K41" i="26"/>
  <c r="J140" i="26"/>
  <c r="L59" i="26"/>
  <c r="L109" i="26"/>
  <c r="M55" i="26"/>
  <c r="M83" i="26"/>
  <c r="I136" i="26"/>
  <c r="N136" i="26" s="1"/>
  <c r="E10" i="33" s="1"/>
  <c r="I106" i="26"/>
  <c r="L111" i="26"/>
  <c r="K31" i="26"/>
  <c r="J125" i="26"/>
  <c r="I155" i="26"/>
  <c r="N155" i="26" s="1"/>
  <c r="D23" i="33" s="1"/>
  <c r="M4" i="26"/>
  <c r="L74" i="26"/>
  <c r="J11" i="26"/>
  <c r="I87" i="26"/>
  <c r="M49" i="26"/>
  <c r="M79" i="26"/>
  <c r="J56" i="26"/>
  <c r="K121" i="26"/>
  <c r="J16" i="26"/>
  <c r="I60" i="26"/>
  <c r="I15" i="26"/>
  <c r="N15" i="26" s="1"/>
  <c r="D8" i="34" s="1"/>
  <c r="L164" i="26"/>
  <c r="K154" i="26"/>
  <c r="J87" i="26"/>
  <c r="J110" i="26"/>
  <c r="I122" i="26"/>
  <c r="N122" i="26" s="1"/>
  <c r="C7" i="33" s="1"/>
  <c r="I46" i="26"/>
  <c r="I10" i="26"/>
  <c r="J49" i="26"/>
  <c r="M8" i="26"/>
  <c r="M145" i="26"/>
  <c r="I57" i="26"/>
  <c r="N57" i="26" s="1"/>
  <c r="F30" i="34" s="1"/>
  <c r="K85" i="26"/>
  <c r="K36" i="26"/>
  <c r="I64" i="26"/>
  <c r="N64" i="26" s="1"/>
  <c r="E6" i="10" s="1"/>
  <c r="I29" i="26"/>
  <c r="N29" i="26" s="1"/>
  <c r="F15" i="34" s="1"/>
  <c r="L23" i="26"/>
  <c r="M29" i="26"/>
  <c r="I126" i="26"/>
  <c r="L5" i="26"/>
  <c r="M21" i="26"/>
  <c r="K109" i="26"/>
  <c r="J58" i="26"/>
  <c r="I121" i="26"/>
  <c r="N121" i="26" s="1"/>
  <c r="F6" i="33" s="1"/>
  <c r="K8" i="26"/>
  <c r="M92" i="26"/>
  <c r="L88" i="26"/>
  <c r="J37" i="26"/>
  <c r="I8" i="26"/>
  <c r="N8" i="26" s="1"/>
  <c r="E6" i="34" s="1"/>
  <c r="I82" i="26"/>
  <c r="I163" i="26"/>
  <c r="N163" i="26" s="1"/>
  <c r="D25" i="33" s="1"/>
  <c r="I75" i="26"/>
  <c r="J2" i="26"/>
  <c r="K6" i="26"/>
  <c r="J81" i="26"/>
  <c r="K98" i="26"/>
  <c r="K127" i="26"/>
  <c r="L61" i="26"/>
  <c r="K62" i="26"/>
  <c r="I135" i="26"/>
  <c r="I130" i="26"/>
  <c r="M78" i="26"/>
  <c r="J73" i="26"/>
  <c r="J95" i="26"/>
  <c r="K69" i="26"/>
  <c r="I6" i="26"/>
  <c r="N6" i="26" s="1"/>
  <c r="C6" i="34" s="1"/>
  <c r="K167" i="26"/>
  <c r="I83" i="26"/>
  <c r="M44" i="26"/>
  <c r="M114" i="26"/>
  <c r="M152" i="26"/>
  <c r="M139" i="26"/>
  <c r="J138" i="26"/>
  <c r="L116" i="26"/>
  <c r="M154" i="26"/>
  <c r="I92" i="26"/>
  <c r="K112" i="26"/>
  <c r="I110" i="26"/>
  <c r="K89" i="26"/>
  <c r="M159" i="26"/>
  <c r="J86" i="26"/>
  <c r="I107" i="26"/>
  <c r="N107" i="26" s="1"/>
  <c r="D25" i="10" s="1"/>
  <c r="K4" i="26"/>
  <c r="L143" i="26"/>
  <c r="M117" i="26"/>
  <c r="I129" i="26"/>
  <c r="N129" i="26" s="1"/>
  <c r="F8" i="33" s="1"/>
  <c r="I139" i="26"/>
  <c r="L147" i="26"/>
  <c r="I142" i="26"/>
  <c r="I84" i="26"/>
  <c r="N84" i="26" s="1"/>
  <c r="E15" i="10" s="1"/>
  <c r="J158" i="26"/>
  <c r="J139" i="26"/>
  <c r="M138" i="26"/>
  <c r="L145" i="26"/>
  <c r="I88" i="26"/>
  <c r="N88" i="26" s="1"/>
  <c r="E20" i="10" s="1"/>
  <c r="L85" i="26"/>
  <c r="J162" i="26"/>
  <c r="K144" i="26"/>
  <c r="I63" i="26"/>
  <c r="N63" i="26" s="1"/>
  <c r="D6" i="10" s="1"/>
  <c r="M166" i="26"/>
  <c r="J105" i="26"/>
  <c r="L117" i="26"/>
  <c r="L122" i="26"/>
  <c r="K15" i="26"/>
  <c r="M19" i="26"/>
  <c r="K136" i="26"/>
  <c r="J141" i="26"/>
  <c r="I66" i="26"/>
  <c r="N66" i="26" s="1"/>
  <c r="C7" i="10" s="1"/>
  <c r="M93" i="26"/>
  <c r="I131" i="26"/>
  <c r="L11" i="26"/>
  <c r="M116" i="26"/>
  <c r="J40" i="26"/>
  <c r="K87" i="26"/>
  <c r="J167" i="26"/>
  <c r="M84" i="26"/>
  <c r="M118" i="26"/>
  <c r="J59" i="26"/>
  <c r="J17" i="26"/>
  <c r="I38" i="26"/>
  <c r="N38" i="26" s="1"/>
  <c r="C22" i="34" s="1"/>
  <c r="K53" i="26"/>
  <c r="I109" i="26"/>
  <c r="N109" i="26" s="1"/>
  <c r="F25" i="10" s="1"/>
  <c r="L96" i="26"/>
  <c r="L63" i="26"/>
  <c r="J80" i="26"/>
  <c r="M97" i="26"/>
  <c r="M133" i="26"/>
  <c r="J149" i="26"/>
  <c r="J151" i="26"/>
  <c r="M42" i="26"/>
  <c r="I44" i="26"/>
  <c r="I14" i="26"/>
  <c r="N14" i="26" s="1"/>
  <c r="C8" i="34" s="1"/>
  <c r="J89" i="26"/>
  <c r="M108" i="26"/>
  <c r="J111" i="26"/>
  <c r="M56" i="26"/>
  <c r="K78" i="26"/>
  <c r="M43" i="26"/>
  <c r="K94" i="26"/>
  <c r="K108" i="26"/>
  <c r="L68" i="26"/>
  <c r="L127" i="26"/>
  <c r="M47" i="26"/>
  <c r="L78" i="26"/>
  <c r="K23" i="26"/>
  <c r="M22" i="26"/>
  <c r="J157" i="26"/>
  <c r="I102" i="26"/>
  <c r="I167" i="26"/>
  <c r="N167" i="26" s="1"/>
  <c r="D30" i="33" s="1"/>
  <c r="J142" i="26"/>
  <c r="L90" i="26"/>
  <c r="I26" i="26"/>
  <c r="I73" i="26"/>
  <c r="N73" i="26" s="1"/>
  <c r="F8" i="10" s="1"/>
  <c r="L66" i="26"/>
  <c r="J153" i="26"/>
  <c r="J98" i="26"/>
  <c r="K74" i="26"/>
  <c r="L3" i="26"/>
  <c r="I55" i="26"/>
  <c r="N55" i="26" s="1"/>
  <c r="D30" i="34" s="1"/>
  <c r="M73" i="26"/>
  <c r="I3" i="26"/>
  <c r="I37" i="26"/>
  <c r="N37" i="26" s="1"/>
  <c r="F21" i="34" s="1"/>
  <c r="M158" i="26"/>
  <c r="M36" i="26"/>
  <c r="I25" i="26"/>
  <c r="N25" i="26" s="1"/>
  <c r="F10" i="34" s="1"/>
  <c r="K164" i="26"/>
  <c r="M100" i="26"/>
  <c r="J106" i="26"/>
  <c r="K81" i="26"/>
  <c r="M115" i="26"/>
  <c r="M87" i="26"/>
  <c r="K35" i="26"/>
  <c r="I147" i="26"/>
  <c r="N147" i="26" s="1"/>
  <c r="D21" i="33" s="1"/>
  <c r="K38" i="26"/>
  <c r="K86" i="26"/>
  <c r="K58" i="26"/>
  <c r="L163" i="26"/>
  <c r="L52" i="26"/>
  <c r="M20" i="26"/>
  <c r="L22" i="26"/>
  <c r="L9" i="26"/>
  <c r="I143" i="26"/>
  <c r="L154" i="26"/>
  <c r="M165" i="26"/>
  <c r="J163" i="26"/>
  <c r="J19" i="26"/>
  <c r="N19" i="26" s="1"/>
  <c r="D9" i="34" s="1"/>
  <c r="J7" i="26"/>
  <c r="M81" i="26"/>
  <c r="J9" i="26"/>
  <c r="L104" i="26"/>
  <c r="K72" i="26"/>
  <c r="M148" i="26"/>
  <c r="J156" i="26"/>
  <c r="I132" i="26"/>
  <c r="J8" i="26"/>
  <c r="J132" i="26"/>
  <c r="I128" i="26"/>
  <c r="N128" i="26" s="1"/>
  <c r="E8" i="33" s="1"/>
  <c r="K162" i="26"/>
  <c r="K26" i="26"/>
  <c r="L107" i="26"/>
  <c r="K92" i="26"/>
  <c r="K18" i="26"/>
  <c r="M37" i="26"/>
  <c r="M57" i="26"/>
  <c r="M7" i="26"/>
  <c r="M126" i="26"/>
  <c r="K114" i="26"/>
  <c r="M10" i="26"/>
  <c r="K90" i="26"/>
  <c r="J29" i="26"/>
  <c r="J118" i="26"/>
  <c r="I42" i="26"/>
  <c r="N42" i="26" s="1"/>
  <c r="C23" i="34" s="1"/>
  <c r="I7" i="26"/>
  <c r="M82" i="26"/>
  <c r="L12" i="26"/>
  <c r="J114" i="26"/>
  <c r="L27" i="26"/>
  <c r="J96" i="26"/>
  <c r="K37" i="26"/>
  <c r="L151" i="26"/>
  <c r="L54" i="26"/>
  <c r="K97" i="26"/>
  <c r="L131" i="26"/>
  <c r="I141" i="26"/>
  <c r="N141" i="26" s="1"/>
  <c r="F15" i="33" s="1"/>
  <c r="M13" i="26"/>
  <c r="J61" i="26"/>
  <c r="K24" i="26"/>
  <c r="J21" i="26"/>
  <c r="J65" i="26"/>
  <c r="M90" i="26"/>
  <c r="M94" i="26"/>
  <c r="K70" i="26"/>
  <c r="I53" i="26"/>
  <c r="N53" i="26" s="1"/>
  <c r="F25" i="34" s="1"/>
  <c r="M96" i="26"/>
  <c r="M110" i="26"/>
  <c r="L13" i="26"/>
  <c r="L20" i="26"/>
  <c r="K59" i="26"/>
  <c r="K102" i="26"/>
  <c r="M85" i="26"/>
  <c r="K107" i="26"/>
  <c r="J161" i="26"/>
  <c r="L98" i="26"/>
  <c r="M65" i="26"/>
  <c r="L46" i="26"/>
  <c r="L113" i="26"/>
  <c r="M136" i="26"/>
  <c r="K68" i="26"/>
  <c r="J94" i="26"/>
  <c r="L94" i="26"/>
  <c r="M27" i="26"/>
  <c r="J109" i="26"/>
  <c r="K54" i="26"/>
  <c r="K66" i="26"/>
  <c r="K169" i="26"/>
  <c r="J60" i="26"/>
  <c r="M147" i="26"/>
  <c r="L31" i="26"/>
  <c r="M34" i="26"/>
  <c r="J55" i="26"/>
  <c r="K130" i="26"/>
  <c r="J152" i="26"/>
  <c r="L86" i="26"/>
  <c r="I151" i="26"/>
  <c r="K119" i="26"/>
  <c r="K111" i="26"/>
  <c r="L108" i="26"/>
  <c r="I146" i="26"/>
  <c r="N146" i="26" s="1"/>
  <c r="C21" i="33" s="1"/>
  <c r="M123" i="26"/>
  <c r="K96" i="26"/>
  <c r="J137" i="26"/>
  <c r="M75" i="26"/>
  <c r="M153" i="26"/>
  <c r="J22" i="26"/>
  <c r="K135" i="26"/>
  <c r="N135" i="26" s="1"/>
  <c r="D10" i="33" s="1"/>
  <c r="M144" i="26"/>
  <c r="M101" i="26"/>
  <c r="I89" i="26"/>
  <c r="M161" i="26"/>
  <c r="K140" i="26"/>
  <c r="J13" i="26"/>
  <c r="M53" i="26"/>
  <c r="M131" i="26"/>
  <c r="K83" i="26"/>
  <c r="K91" i="26"/>
  <c r="J3" i="26"/>
  <c r="I166" i="26"/>
  <c r="N166" i="26" s="1"/>
  <c r="C30" i="33" s="1"/>
  <c r="L157" i="26"/>
  <c r="L101" i="26"/>
  <c r="M169" i="26"/>
  <c r="I90" i="26"/>
  <c r="N90" i="26" s="1"/>
  <c r="C21" i="10" s="1"/>
  <c r="I93" i="26"/>
  <c r="N93" i="26" s="1"/>
  <c r="F21" i="10" s="1"/>
  <c r="L28" i="26"/>
  <c r="M124" i="26"/>
  <c r="K157" i="26"/>
  <c r="K9" i="26"/>
  <c r="M58" i="26"/>
  <c r="J77" i="26"/>
  <c r="K156" i="26"/>
  <c r="L126" i="26"/>
  <c r="M26" i="26"/>
  <c r="L165" i="26"/>
  <c r="J97" i="26"/>
  <c r="I76" i="26"/>
  <c r="N76" i="26" s="1"/>
  <c r="E9" i="10" s="1"/>
  <c r="L34" i="26"/>
  <c r="J63" i="26"/>
  <c r="J127" i="26"/>
  <c r="K61" i="26"/>
  <c r="K17" i="26"/>
  <c r="L115" i="26"/>
  <c r="L84" i="26"/>
  <c r="M68" i="26"/>
  <c r="K105" i="26"/>
  <c r="K151" i="26"/>
  <c r="L89" i="26"/>
  <c r="I74" i="26"/>
  <c r="K11" i="26"/>
  <c r="M109" i="26"/>
  <c r="K25" i="26"/>
  <c r="J57" i="26"/>
  <c r="I36" i="26"/>
  <c r="M30" i="26"/>
  <c r="M105" i="26"/>
  <c r="L106" i="26"/>
  <c r="I34" i="26"/>
  <c r="N34" i="26" s="1"/>
  <c r="C21" i="34" s="1"/>
  <c r="M137" i="26"/>
  <c r="I91" i="26"/>
  <c r="N91" i="26" s="1"/>
  <c r="D21" i="10" s="1"/>
  <c r="M72" i="26"/>
  <c r="K19" i="26"/>
  <c r="L149" i="26"/>
  <c r="M6" i="26"/>
  <c r="J36" i="26"/>
  <c r="K30" i="26"/>
  <c r="K146" i="26"/>
  <c r="L39" i="26"/>
  <c r="K73" i="26"/>
  <c r="L160" i="26"/>
  <c r="K165" i="26"/>
  <c r="L125" i="26"/>
  <c r="I137" i="26"/>
  <c r="N137" i="26" s="1"/>
  <c r="F10" i="33" s="1"/>
  <c r="J145" i="26"/>
  <c r="K40" i="26"/>
  <c r="N40" i="26" s="1"/>
  <c r="E22" i="34" s="1"/>
  <c r="I152" i="26"/>
  <c r="I165" i="26"/>
  <c r="N165" i="26" s="1"/>
  <c r="F25" i="33" s="1"/>
  <c r="L76" i="26"/>
  <c r="L75" i="26"/>
  <c r="M167" i="26"/>
  <c r="J82" i="26"/>
  <c r="J120" i="26"/>
  <c r="I104" i="26"/>
  <c r="N104" i="26" s="1"/>
  <c r="E24" i="10" s="1"/>
  <c r="I98" i="26"/>
  <c r="N98" i="26" s="1"/>
  <c r="C23" i="10" s="1"/>
  <c r="M62" i="26"/>
  <c r="J33" i="26"/>
  <c r="K101" i="26"/>
  <c r="J168" i="26"/>
  <c r="M76" i="26"/>
  <c r="K10" i="26"/>
  <c r="L130" i="26"/>
  <c r="K77" i="26"/>
  <c r="I169" i="26"/>
  <c r="N169" i="26" s="1"/>
  <c r="F30" i="33" s="1"/>
  <c r="M143" i="26"/>
  <c r="L153" i="26"/>
  <c r="J50" i="26"/>
  <c r="L57" i="26"/>
  <c r="I50" i="26"/>
  <c r="J54" i="26"/>
  <c r="I164" i="26"/>
  <c r="N164" i="26" s="1"/>
  <c r="E25" i="33" s="1"/>
  <c r="L114" i="26"/>
  <c r="J121" i="26"/>
  <c r="L161" i="26"/>
  <c r="L50" i="26"/>
  <c r="L87" i="26"/>
  <c r="L103" i="26"/>
  <c r="M40" i="26"/>
  <c r="I51" i="26"/>
  <c r="N51" i="26" s="1"/>
  <c r="D25" i="34" s="1"/>
  <c r="M70" i="26"/>
  <c r="L134" i="26"/>
  <c r="L95" i="26"/>
  <c r="I118" i="26"/>
  <c r="J67" i="26"/>
  <c r="L47" i="26"/>
  <c r="I168" i="26"/>
  <c r="N168" i="26" s="1"/>
  <c r="E30" i="33" s="1"/>
  <c r="K142" i="26"/>
  <c r="K93" i="26"/>
  <c r="I150" i="26"/>
  <c r="K13" i="26"/>
  <c r="L141" i="26"/>
  <c r="J64" i="26"/>
  <c r="L48" i="26"/>
  <c r="I11" i="26"/>
  <c r="N11" i="26" s="1"/>
  <c r="D7" i="34" s="1"/>
  <c r="J25" i="26"/>
  <c r="K150" i="26"/>
  <c r="I72" i="26"/>
  <c r="I157" i="26"/>
  <c r="N157" i="26" s="1"/>
  <c r="F23" i="33" s="1"/>
  <c r="L159" i="26"/>
  <c r="K71" i="26"/>
  <c r="K124" i="26"/>
  <c r="N124" i="26" s="1"/>
  <c r="E7" i="33" s="1"/>
  <c r="K126" i="26"/>
  <c r="L129" i="26"/>
  <c r="M2" i="26"/>
  <c r="M151" i="26"/>
  <c r="K155" i="26"/>
  <c r="K46" i="26"/>
  <c r="J35" i="26"/>
  <c r="I127" i="26"/>
  <c r="N127" i="26" s="1"/>
  <c r="D8" i="33" s="1"/>
  <c r="K3" i="26"/>
  <c r="M120" i="26"/>
  <c r="I79" i="26"/>
  <c r="N79" i="26" s="1"/>
  <c r="D10" i="10" s="1"/>
  <c r="M31" i="26"/>
  <c r="M99" i="26"/>
  <c r="L137" i="26"/>
  <c r="I138" i="26"/>
  <c r="N138" i="26" s="1"/>
  <c r="C15" i="33" s="1"/>
  <c r="L168" i="26"/>
  <c r="J92" i="26"/>
  <c r="M111" i="26"/>
  <c r="J102" i="26"/>
  <c r="J131" i="26"/>
  <c r="N131" i="26" s="1"/>
  <c r="D9" i="33" s="1"/>
  <c r="K143" i="26"/>
  <c r="M86" i="26"/>
  <c r="L49" i="26"/>
  <c r="M60" i="26"/>
  <c r="M107" i="26"/>
  <c r="I18" i="26"/>
  <c r="N18" i="26" s="1"/>
  <c r="C9" i="34" s="1"/>
  <c r="M125" i="26"/>
  <c r="M150" i="26"/>
  <c r="J123" i="26"/>
  <c r="N123" i="26" s="1"/>
  <c r="D7" i="33" s="1"/>
  <c r="I41" i="26"/>
  <c r="I32" i="26"/>
  <c r="I85" i="26"/>
  <c r="N85" i="26" s="1"/>
  <c r="F15" i="10" s="1"/>
  <c r="M157" i="26"/>
  <c r="J117" i="26"/>
  <c r="L56" i="26"/>
  <c r="J27" i="26"/>
  <c r="J93" i="26"/>
  <c r="L121" i="26"/>
  <c r="M146" i="26"/>
  <c r="J68" i="26"/>
  <c r="I134" i="26"/>
  <c r="M121" i="26"/>
  <c r="L110" i="26"/>
  <c r="I52" i="26"/>
  <c r="N52" i="26" s="1"/>
  <c r="E25" i="34" s="1"/>
  <c r="M66" i="26"/>
  <c r="I49" i="26"/>
  <c r="N49" i="26" s="1"/>
  <c r="F24" i="34" s="1"/>
  <c r="L166" i="26"/>
  <c r="I4" i="26"/>
  <c r="N4" i="26" s="1"/>
  <c r="E5" i="34" s="1"/>
  <c r="L136" i="26"/>
  <c r="K56" i="26"/>
  <c r="M33" i="26"/>
  <c r="M74" i="26"/>
  <c r="K137" i="26"/>
  <c r="L102" i="26"/>
  <c r="I56" i="26"/>
  <c r="N56" i="26" s="1"/>
  <c r="E30" i="34" s="1"/>
  <c r="M5" i="26"/>
  <c r="M135" i="26"/>
  <c r="K148" i="26"/>
  <c r="K75" i="26"/>
  <c r="L51" i="26"/>
  <c r="I108" i="26"/>
  <c r="N108" i="26" s="1"/>
  <c r="E25" i="10" s="1"/>
  <c r="L83" i="26"/>
  <c r="J134" i="26"/>
  <c r="N134" i="26" s="1"/>
  <c r="C10" i="33" s="1"/>
  <c r="L144" i="26"/>
  <c r="K52" i="26"/>
  <c r="I30" i="26"/>
  <c r="N30" i="26" s="1"/>
  <c r="C20" i="34" s="1"/>
  <c r="L65" i="26"/>
  <c r="K7" i="26"/>
  <c r="J83" i="26"/>
  <c r="J154" i="26"/>
  <c r="J79" i="26"/>
  <c r="I45" i="26"/>
  <c r="N45" i="26" s="1"/>
  <c r="F23" i="34" s="1"/>
  <c r="J39" i="26"/>
  <c r="I113" i="26"/>
  <c r="N113" i="26" s="1"/>
  <c r="F30" i="10" s="1"/>
  <c r="M160" i="26"/>
  <c r="L37" i="26"/>
  <c r="M50" i="26"/>
  <c r="I140" i="26"/>
  <c r="N140" i="26" s="1"/>
  <c r="E15" i="33" s="1"/>
  <c r="J113" i="26"/>
  <c r="I70" i="26"/>
  <c r="N70" i="26" s="1"/>
  <c r="C8" i="10" s="1"/>
  <c r="I22" i="26"/>
  <c r="N22" i="26" s="1"/>
  <c r="C10" i="34" s="1"/>
  <c r="I162" i="26"/>
  <c r="N162" i="26" s="1"/>
  <c r="C25" i="33" s="1"/>
  <c r="K118" i="26"/>
  <c r="I154" i="26"/>
  <c r="N154" i="26" s="1"/>
  <c r="C23" i="33" s="1"/>
  <c r="I2" i="26"/>
  <c r="N2" i="26" s="1"/>
  <c r="C5" i="34" s="1"/>
  <c r="M25" i="26"/>
  <c r="L6" i="26"/>
  <c r="L33" i="26"/>
  <c r="J26" i="26"/>
  <c r="K168" i="26"/>
  <c r="M113" i="26"/>
  <c r="J115" i="26"/>
  <c r="L81" i="26"/>
  <c r="I80" i="26"/>
  <c r="N80" i="26" s="1"/>
  <c r="E10" i="10" s="1"/>
  <c r="K152" i="26"/>
  <c r="K117" i="26"/>
  <c r="I120" i="26"/>
  <c r="N120" i="26" s="1"/>
  <c r="E6" i="33" s="1"/>
  <c r="K88" i="26"/>
  <c r="K110" i="26"/>
  <c r="K129" i="26"/>
  <c r="K20" i="26"/>
  <c r="J159" i="26"/>
  <c r="L128" i="26"/>
  <c r="J103" i="26"/>
  <c r="I28" i="26"/>
  <c r="N28" i="26" s="1"/>
  <c r="E15" i="34" s="1"/>
  <c r="J169" i="26"/>
  <c r="I12" i="26"/>
  <c r="K141" i="26"/>
  <c r="L133" i="26"/>
  <c r="M54" i="26"/>
  <c r="K27" i="26"/>
  <c r="I100" i="26"/>
  <c r="N100" i="26" s="1"/>
  <c r="E23" i="10" s="1"/>
  <c r="J31" i="26"/>
  <c r="J32" i="26"/>
  <c r="L26" i="26"/>
  <c r="L15" i="26"/>
  <c r="M91" i="26"/>
  <c r="M77" i="26"/>
  <c r="K45" i="26"/>
  <c r="O15" i="15"/>
  <c r="O5" i="15"/>
  <c r="G14" i="17"/>
  <c r="M20" i="17"/>
  <c r="A20" i="17" s="1"/>
  <c r="M21" i="17"/>
  <c r="A21" i="17" s="1"/>
  <c r="L3" i="50"/>
  <c r="L2" i="50"/>
  <c r="L4" i="50"/>
  <c r="L5" i="50"/>
  <c r="N13" i="15"/>
  <c r="N9" i="15"/>
  <c r="N3" i="15"/>
  <c r="N7" i="15"/>
  <c r="N2" i="15"/>
  <c r="N23" i="15"/>
  <c r="N69" i="15"/>
  <c r="I20" i="17"/>
  <c r="I19" i="17"/>
  <c r="I21" i="17"/>
  <c r="H23" i="17"/>
  <c r="N4" i="15"/>
  <c r="N63" i="15"/>
  <c r="N58" i="15"/>
  <c r="N60" i="15"/>
  <c r="N59" i="15"/>
  <c r="N64" i="15"/>
  <c r="N24" i="15"/>
  <c r="N20" i="15"/>
  <c r="N16" i="15"/>
  <c r="N17" i="15"/>
  <c r="N19" i="15"/>
  <c r="N14" i="15"/>
  <c r="N18" i="15"/>
  <c r="N21" i="15"/>
  <c r="N62" i="15"/>
  <c r="N73" i="15"/>
  <c r="N71" i="15"/>
  <c r="N74" i="15"/>
  <c r="N75" i="15"/>
  <c r="N78" i="15"/>
  <c r="N77" i="15"/>
  <c r="N70" i="15"/>
  <c r="N80" i="15"/>
  <c r="H13" i="17"/>
  <c r="H11" i="17"/>
  <c r="S7" i="17"/>
  <c r="N11" i="15"/>
  <c r="S8" i="17"/>
  <c r="S13" i="17"/>
  <c r="S12" i="17"/>
  <c r="I18" i="17"/>
  <c r="N81" i="15"/>
  <c r="N79" i="15"/>
  <c r="N8" i="15"/>
  <c r="N25" i="15"/>
  <c r="H12" i="17"/>
  <c r="N15" i="15"/>
  <c r="N65" i="15"/>
  <c r="N5" i="15"/>
  <c r="H25" i="17"/>
  <c r="H16" i="17"/>
  <c r="H17" i="17"/>
  <c r="H15" i="17"/>
  <c r="N12" i="15"/>
  <c r="N6" i="15"/>
  <c r="S6" i="15" l="1"/>
  <c r="S12" i="15"/>
  <c r="S5" i="15"/>
  <c r="S65" i="15"/>
  <c r="S15" i="15"/>
  <c r="S25" i="15"/>
  <c r="S8" i="15"/>
  <c r="J18" i="17"/>
  <c r="S11" i="15"/>
  <c r="S70" i="15"/>
  <c r="S71" i="15"/>
  <c r="S62" i="15"/>
  <c r="S21" i="15"/>
  <c r="S18" i="15"/>
  <c r="S14" i="15"/>
  <c r="S19" i="15"/>
  <c r="S17" i="15"/>
  <c r="S16" i="15"/>
  <c r="S20" i="15"/>
  <c r="S24" i="15"/>
  <c r="S64" i="15"/>
  <c r="S59" i="15"/>
  <c r="S60" i="15"/>
  <c r="S58" i="15"/>
  <c r="S63" i="15"/>
  <c r="S4" i="15"/>
  <c r="J21" i="17"/>
  <c r="J19" i="17"/>
  <c r="S69" i="15"/>
  <c r="S23" i="15"/>
  <c r="S2" i="15"/>
  <c r="S7" i="15"/>
  <c r="S3" i="15"/>
  <c r="S9" i="15"/>
  <c r="S13" i="15"/>
  <c r="N92" i="26"/>
  <c r="E21" i="10" s="1"/>
  <c r="N12" i="26"/>
  <c r="E7" i="34" s="1"/>
  <c r="N67" i="26"/>
  <c r="D7" i="10" s="1"/>
  <c r="N96" i="26"/>
  <c r="E22" i="10" s="1"/>
  <c r="N41" i="26"/>
  <c r="F22" i="34" s="1"/>
  <c r="N94" i="26"/>
  <c r="C22" i="10" s="1"/>
  <c r="N32" i="26"/>
  <c r="E20" i="34" s="1"/>
  <c r="N72" i="26"/>
  <c r="E8" i="10" s="1"/>
  <c r="N68" i="26"/>
  <c r="E7" i="10" s="1"/>
  <c r="N31" i="26"/>
  <c r="D20" i="34" s="1"/>
  <c r="N150" i="26"/>
  <c r="C22" i="33" s="1"/>
  <c r="N151" i="26"/>
  <c r="D22" i="33" s="1"/>
  <c r="N62" i="26"/>
  <c r="C6" i="10" s="1"/>
  <c r="N144" i="26"/>
  <c r="E20" i="33" s="1"/>
  <c r="N126" i="26"/>
  <c r="C8" i="33" s="1"/>
  <c r="N71" i="26"/>
  <c r="D8" i="10" s="1"/>
  <c r="N27" i="26"/>
  <c r="D15" i="34" s="1"/>
  <c r="N106" i="26"/>
  <c r="C25" i="10" s="1"/>
  <c r="N132" i="26"/>
  <c r="E9" i="33" s="1"/>
  <c r="N36" i="26"/>
  <c r="E21" i="34" s="1"/>
  <c r="N3" i="26"/>
  <c r="D5" i="34" s="1"/>
  <c r="N116" i="26"/>
  <c r="E5" i="33" s="1"/>
  <c r="N78" i="26"/>
  <c r="C10" i="10" s="1"/>
  <c r="N43" i="26"/>
  <c r="D23" i="34" s="1"/>
  <c r="N130" i="26"/>
  <c r="C9" i="33" s="1"/>
  <c r="N39" i="26"/>
  <c r="D22" i="34" s="1"/>
  <c r="N74" i="26"/>
  <c r="C9" i="10" s="1"/>
  <c r="N10" i="26"/>
  <c r="C7" i="34" s="1"/>
  <c r="N35" i="26"/>
  <c r="D21" i="34" s="1"/>
  <c r="N46" i="26"/>
  <c r="C24" i="34" s="1"/>
  <c r="N114" i="26"/>
  <c r="C5" i="33" s="1"/>
  <c r="N142" i="26"/>
  <c r="C20" i="33" s="1"/>
  <c r="N59" i="26"/>
  <c r="D5" i="10" s="1"/>
  <c r="N103" i="26"/>
  <c r="D24" i="10" s="1"/>
  <c r="O72" i="15"/>
  <c r="N26" i="26"/>
  <c r="C15" i="34" s="1"/>
  <c r="N152" i="26"/>
  <c r="E22" i="33" s="1"/>
  <c r="N139" i="26"/>
  <c r="D15" i="33" s="1"/>
  <c r="N86" i="26"/>
  <c r="C20" i="10" s="1"/>
  <c r="O22" i="15"/>
  <c r="N89" i="26"/>
  <c r="F20" i="10" s="1"/>
  <c r="N143" i="26"/>
  <c r="D20" i="33" s="1"/>
  <c r="O61" i="15"/>
  <c r="AD4" i="15" s="1"/>
  <c r="N7" i="26"/>
  <c r="D6" i="34" s="1"/>
  <c r="O66" i="15"/>
  <c r="N102" i="26"/>
  <c r="C24" i="10" s="1"/>
  <c r="N75" i="26"/>
  <c r="D9" i="10" s="1"/>
  <c r="N60" i="26"/>
  <c r="E5" i="10" s="1"/>
  <c r="N23" i="26"/>
  <c r="D10" i="34" s="1"/>
  <c r="O67" i="15"/>
  <c r="N118" i="26"/>
  <c r="C6" i="33" s="1"/>
  <c r="N145" i="26"/>
  <c r="F20" i="33" s="1"/>
  <c r="N54" i="26"/>
  <c r="C30" i="34" s="1"/>
  <c r="N95" i="26"/>
  <c r="D22" i="10" s="1"/>
  <c r="N83" i="26"/>
  <c r="D15" i="10" s="1"/>
  <c r="N82" i="26"/>
  <c r="C15" i="10" s="1"/>
  <c r="N58" i="26"/>
  <c r="C5" i="10" s="1"/>
  <c r="N13" i="26"/>
  <c r="F7" i="34" s="1"/>
  <c r="O76" i="15"/>
  <c r="N115" i="26"/>
  <c r="D5" i="33" s="1"/>
  <c r="O10" i="15"/>
  <c r="N110" i="26"/>
  <c r="C30" i="10" s="1"/>
  <c r="N87" i="26"/>
  <c r="D20" i="10" s="1"/>
  <c r="N153" i="26"/>
  <c r="F22" i="33" s="1"/>
  <c r="N44" i="26"/>
  <c r="E23" i="34" s="1"/>
  <c r="N50" i="26"/>
  <c r="C25" i="34" s="1"/>
  <c r="N158" i="26"/>
  <c r="C24" i="33" s="1"/>
  <c r="N119" i="26"/>
  <c r="D6" i="33" s="1"/>
  <c r="O68" i="15"/>
  <c r="J20" i="17"/>
  <c r="P6" i="15"/>
  <c r="P19" i="15"/>
  <c r="H22" i="17"/>
  <c r="P17" i="15"/>
  <c r="H10" i="17"/>
  <c r="P70" i="15"/>
  <c r="P16" i="15"/>
  <c r="P2" i="15"/>
  <c r="S11" i="17"/>
  <c r="P20" i="15"/>
  <c r="P7" i="15"/>
  <c r="N72" i="15"/>
  <c r="S9" i="17"/>
  <c r="H24" i="17"/>
  <c r="P3" i="15"/>
  <c r="N76" i="15"/>
  <c r="P5" i="15"/>
  <c r="P75" i="15"/>
  <c r="P74" i="15"/>
  <c r="N10" i="15"/>
  <c r="O74" i="15"/>
  <c r="P71" i="15"/>
  <c r="P9" i="15"/>
  <c r="N22" i="15"/>
  <c r="P15" i="15"/>
  <c r="O71" i="15"/>
  <c r="P59" i="15"/>
  <c r="P13" i="15"/>
  <c r="I12" i="17"/>
  <c r="P73" i="15"/>
  <c r="N61" i="15"/>
  <c r="P25" i="15"/>
  <c r="O73" i="15"/>
  <c r="P62" i="15"/>
  <c r="P60" i="15"/>
  <c r="P8" i="15"/>
  <c r="O21" i="15"/>
  <c r="P79" i="15"/>
  <c r="P58" i="15"/>
  <c r="N68" i="15"/>
  <c r="P81" i="15"/>
  <c r="P21" i="15"/>
  <c r="P63" i="15"/>
  <c r="N66" i="15"/>
  <c r="P18" i="15"/>
  <c r="O18" i="15"/>
  <c r="S10" i="17"/>
  <c r="P14" i="15"/>
  <c r="P4" i="15"/>
  <c r="P11" i="15"/>
  <c r="O14" i="15"/>
  <c r="I23" i="17"/>
  <c r="H14" i="17"/>
  <c r="S6" i="17"/>
  <c r="N67" i="15"/>
  <c r="I13" i="17"/>
  <c r="I11" i="17"/>
  <c r="O77" i="15"/>
  <c r="P77" i="15"/>
  <c r="P80" i="15"/>
  <c r="I25" i="17"/>
  <c r="O75" i="15"/>
  <c r="P78" i="15"/>
  <c r="O78" i="15"/>
  <c r="O3" i="15"/>
  <c r="O7" i="15"/>
  <c r="O2" i="15"/>
  <c r="P12" i="15"/>
  <c r="P24" i="15"/>
  <c r="O16" i="15"/>
  <c r="O17" i="15"/>
  <c r="P23" i="15"/>
  <c r="O19" i="15"/>
  <c r="O60" i="15"/>
  <c r="O59" i="15"/>
  <c r="P65" i="15"/>
  <c r="O64" i="15"/>
  <c r="P64" i="15"/>
  <c r="P69" i="15"/>
  <c r="O58" i="15"/>
  <c r="T13" i="17"/>
  <c r="T12" i="17"/>
  <c r="I16" i="17"/>
  <c r="I17" i="17"/>
  <c r="I15" i="17"/>
  <c r="T8" i="17"/>
  <c r="T7" i="17"/>
  <c r="O63" i="15"/>
  <c r="J15" i="17" l="1"/>
  <c r="J17" i="17"/>
  <c r="J16" i="17"/>
  <c r="A69" i="15"/>
  <c r="A64" i="15"/>
  <c r="A65" i="15"/>
  <c r="E4" i="17"/>
  <c r="G4" i="17" s="1"/>
  <c r="AB4" i="17"/>
  <c r="AD4" i="17" s="1"/>
  <c r="AD3" i="15"/>
  <c r="AD9" i="15"/>
  <c r="E7" i="17"/>
  <c r="G7" i="17" s="1"/>
  <c r="AB7" i="17"/>
  <c r="AD7" i="17" s="1"/>
  <c r="A23" i="15"/>
  <c r="AD8" i="15"/>
  <c r="AB9" i="17"/>
  <c r="AD9" i="17" s="1"/>
  <c r="E9" i="17"/>
  <c r="G9" i="17" s="1"/>
  <c r="AK5" i="17"/>
  <c r="AM5" i="17" s="1"/>
  <c r="P5" i="17"/>
  <c r="R5" i="17" s="1"/>
  <c r="AD7" i="15"/>
  <c r="E8" i="17"/>
  <c r="G8" i="17" s="1"/>
  <c r="AB8" i="17"/>
  <c r="AD8" i="17" s="1"/>
  <c r="AK4" i="17"/>
  <c r="AM4" i="17" s="1"/>
  <c r="P4" i="17"/>
  <c r="R4" i="17" s="1"/>
  <c r="A24" i="15"/>
  <c r="A12" i="15"/>
  <c r="E2" i="17"/>
  <c r="G2" i="17" s="1"/>
  <c r="AK2" i="17"/>
  <c r="AM2" i="17" s="1"/>
  <c r="AB2" i="17"/>
  <c r="AD2" i="17" s="1"/>
  <c r="P2" i="17"/>
  <c r="R2" i="17" s="1"/>
  <c r="AD2" i="15"/>
  <c r="AB3" i="17"/>
  <c r="AD3" i="17" s="1"/>
  <c r="E3" i="17"/>
  <c r="G3" i="17" s="1"/>
  <c r="AD5" i="15"/>
  <c r="AK3" i="17"/>
  <c r="AM3" i="17" s="1"/>
  <c r="P3" i="17"/>
  <c r="R3" i="17" s="1"/>
  <c r="A78" i="15"/>
  <c r="J25" i="17"/>
  <c r="A80" i="15"/>
  <c r="A77" i="15"/>
  <c r="J11" i="17"/>
  <c r="J13" i="17"/>
  <c r="S67" i="15"/>
  <c r="M14" i="17"/>
  <c r="A14" i="17" s="1"/>
  <c r="M15" i="17"/>
  <c r="A15" i="17" s="1"/>
  <c r="M17" i="17"/>
  <c r="A17" i="17" s="1"/>
  <c r="M16" i="17"/>
  <c r="A16" i="17" s="1"/>
  <c r="J23" i="17"/>
  <c r="AB6" i="17"/>
  <c r="AD6" i="17" s="1"/>
  <c r="AD6" i="15"/>
  <c r="E6" i="17"/>
  <c r="G6" i="17" s="1"/>
  <c r="A11" i="15"/>
  <c r="A4" i="15"/>
  <c r="A14" i="15"/>
  <c r="A18" i="15"/>
  <c r="S66" i="15"/>
  <c r="A63" i="15"/>
  <c r="A21" i="15"/>
  <c r="A81" i="15"/>
  <c r="S68" i="15"/>
  <c r="A58" i="15"/>
  <c r="A79" i="15"/>
  <c r="A8" i="15"/>
  <c r="A60" i="15"/>
  <c r="A62" i="15"/>
  <c r="A25" i="15"/>
  <c r="S61" i="15"/>
  <c r="A73" i="15"/>
  <c r="J12" i="17"/>
  <c r="A13" i="15"/>
  <c r="A59" i="15"/>
  <c r="A15" i="15"/>
  <c r="S22" i="15"/>
  <c r="A9" i="15"/>
  <c r="A71" i="15"/>
  <c r="S10" i="15"/>
  <c r="A74" i="15"/>
  <c r="A75" i="15"/>
  <c r="A5" i="15"/>
  <c r="A3" i="15"/>
  <c r="M24" i="17"/>
  <c r="A24" i="17" s="1"/>
  <c r="A7" i="15"/>
  <c r="A20" i="15"/>
  <c r="A2" i="15"/>
  <c r="A16" i="15"/>
  <c r="A70" i="15"/>
  <c r="M10" i="17"/>
  <c r="A10" i="17" s="1"/>
  <c r="M11" i="17"/>
  <c r="A11" i="17" s="1"/>
  <c r="M13" i="17"/>
  <c r="A13" i="17" s="1"/>
  <c r="M12" i="17"/>
  <c r="A12" i="17" s="1"/>
  <c r="A17" i="15"/>
  <c r="M22" i="17"/>
  <c r="A22" i="17" s="1"/>
  <c r="M25" i="17"/>
  <c r="A25" i="17" s="1"/>
  <c r="M23" i="17"/>
  <c r="A23" i="17" s="1"/>
  <c r="A19" i="15"/>
  <c r="A6" i="15"/>
  <c r="E5" i="17"/>
  <c r="G5" i="17" s="1"/>
  <c r="AB5" i="17"/>
  <c r="AD5" i="17" s="1"/>
  <c r="AN3" i="17"/>
  <c r="S3" i="17"/>
  <c r="T9" i="17"/>
  <c r="P61" i="15"/>
  <c r="P72" i="15"/>
  <c r="I10" i="17"/>
  <c r="P67" i="15"/>
  <c r="H5" i="17"/>
  <c r="H7" i="17"/>
  <c r="I22" i="17"/>
  <c r="AE7" i="17"/>
  <c r="T6" i="17"/>
  <c r="AE5" i="17"/>
  <c r="I14" i="17"/>
  <c r="AE9" i="17"/>
  <c r="P22" i="15"/>
  <c r="H9" i="17"/>
  <c r="AN5" i="17"/>
  <c r="S5" i="17"/>
  <c r="AE6" i="17"/>
  <c r="P10" i="15"/>
  <c r="H8" i="17"/>
  <c r="AE8" i="17"/>
  <c r="H6" i="17"/>
  <c r="AN4" i="17"/>
  <c r="S4" i="17"/>
  <c r="P76" i="15"/>
  <c r="T10" i="17"/>
  <c r="H2" i="17"/>
  <c r="AN2" i="17"/>
  <c r="P66" i="15"/>
  <c r="I24" i="17"/>
  <c r="AE2" i="17"/>
  <c r="S2" i="17"/>
  <c r="AE3" i="17"/>
  <c r="H3" i="17"/>
  <c r="P68" i="15"/>
  <c r="T11" i="17"/>
  <c r="A68" i="15" l="1"/>
  <c r="M3" i="17"/>
  <c r="A3" i="17" s="1"/>
  <c r="J24" i="17"/>
  <c r="A66" i="15"/>
  <c r="M2" i="17"/>
  <c r="A2" i="17" s="1"/>
  <c r="A76" i="15"/>
  <c r="M6" i="17"/>
  <c r="A6" i="17" s="1"/>
  <c r="M8" i="17"/>
  <c r="A8" i="17" s="1"/>
  <c r="A10" i="15"/>
  <c r="H37" i="25" s="1"/>
  <c r="M9" i="17"/>
  <c r="A9" i="17" s="1"/>
  <c r="A22" i="15"/>
  <c r="I62" i="25" s="1"/>
  <c r="J14" i="17"/>
  <c r="J22" i="17"/>
  <c r="M7" i="17"/>
  <c r="A7" i="17" s="1"/>
  <c r="A67" i="15"/>
  <c r="J80" i="25" s="1"/>
  <c r="J10" i="17"/>
  <c r="A72" i="15"/>
  <c r="L81" i="25" s="1"/>
  <c r="A61" i="15"/>
  <c r="K100" i="25"/>
  <c r="I83" i="25"/>
  <c r="J83" i="25"/>
  <c r="K14" i="25"/>
  <c r="M70" i="25"/>
  <c r="K68" i="25"/>
  <c r="J16" i="25"/>
  <c r="L3" i="25"/>
  <c r="I22" i="25"/>
  <c r="N22" i="25" s="1"/>
  <c r="M53" i="25"/>
  <c r="L27" i="25"/>
  <c r="L20" i="25"/>
  <c r="L14" i="25"/>
  <c r="I54" i="25"/>
  <c r="M73" i="25"/>
  <c r="M104" i="25"/>
  <c r="K51" i="25"/>
  <c r="I7" i="25"/>
  <c r="N7" i="25" s="1"/>
  <c r="D12" i="34" s="1"/>
  <c r="I24" i="25"/>
  <c r="N24" i="25" s="1"/>
  <c r="J82" i="25"/>
  <c r="M8" i="25"/>
  <c r="I29" i="25"/>
  <c r="K9" i="25"/>
  <c r="J18" i="25"/>
  <c r="H86" i="25"/>
  <c r="J56" i="25"/>
  <c r="K11" i="25"/>
  <c r="L15" i="25"/>
  <c r="M27" i="25"/>
  <c r="I3" i="25"/>
  <c r="H19" i="25"/>
  <c r="H82" i="25"/>
  <c r="J2" i="25"/>
  <c r="M11" i="25"/>
  <c r="I85" i="25"/>
  <c r="M51" i="25"/>
  <c r="K50" i="25"/>
  <c r="J27" i="25"/>
  <c r="M68" i="25"/>
  <c r="I73" i="25"/>
  <c r="N73" i="25" s="1"/>
  <c r="F27" i="10" s="1"/>
  <c r="L13" i="25"/>
  <c r="J105" i="25"/>
  <c r="H21" i="25"/>
  <c r="M22" i="25"/>
  <c r="J25" i="25"/>
  <c r="J104" i="25"/>
  <c r="K73" i="25"/>
  <c r="K10" i="25"/>
  <c r="I4" i="25"/>
  <c r="L6" i="25"/>
  <c r="J26" i="25"/>
  <c r="J12" i="25"/>
  <c r="H4" i="25"/>
  <c r="J20" i="25"/>
  <c r="I36" i="25"/>
  <c r="N36" i="25" s="1"/>
  <c r="M52" i="25"/>
  <c r="I66" i="25"/>
  <c r="K16" i="25"/>
  <c r="H68" i="25"/>
  <c r="M4" i="25"/>
  <c r="M6" i="25"/>
  <c r="K4" i="25"/>
  <c r="L10" i="25"/>
  <c r="H102" i="25"/>
  <c r="H31" i="25"/>
  <c r="H67" i="25"/>
  <c r="L86" i="25"/>
  <c r="M54" i="25"/>
  <c r="I70" i="25"/>
  <c r="M2" i="25"/>
  <c r="M19" i="25"/>
  <c r="K8" i="25"/>
  <c r="I15" i="25"/>
  <c r="H55" i="25"/>
  <c r="K2" i="25"/>
  <c r="L44" i="25"/>
  <c r="H26" i="25"/>
  <c r="L50" i="25"/>
  <c r="K27" i="25"/>
  <c r="H51" i="25"/>
  <c r="H101" i="25"/>
  <c r="K20" i="25"/>
  <c r="M71" i="25"/>
  <c r="J7" i="25"/>
  <c r="I98" i="25"/>
  <c r="L24" i="25"/>
  <c r="J44" i="25"/>
  <c r="M83" i="25"/>
  <c r="K77" i="25"/>
  <c r="K6" i="25"/>
  <c r="L2" i="25"/>
  <c r="J34" i="25"/>
  <c r="J72" i="25"/>
  <c r="M84" i="25"/>
  <c r="J85" i="25"/>
  <c r="K102" i="25"/>
  <c r="H53" i="25"/>
  <c r="H18" i="25"/>
  <c r="I30" i="25"/>
  <c r="I55" i="25"/>
  <c r="L12" i="25"/>
  <c r="I57" i="25"/>
  <c r="K44" i="25"/>
  <c r="L85" i="25"/>
  <c r="H5" i="25"/>
  <c r="J66" i="25"/>
  <c r="H29" i="25"/>
  <c r="M29" i="25"/>
  <c r="L11" i="25"/>
  <c r="L33" i="25"/>
  <c r="I2" i="25"/>
  <c r="N2" i="25" s="1"/>
  <c r="C11" i="34" s="1"/>
  <c r="I44" i="25"/>
  <c r="I100" i="25"/>
  <c r="N100" i="25" s="1"/>
  <c r="E26" i="33" s="1"/>
  <c r="I6" i="25"/>
  <c r="N6" i="25" s="1"/>
  <c r="C12" i="34" s="1"/>
  <c r="J70" i="25"/>
  <c r="H17" i="25"/>
  <c r="K22" i="25"/>
  <c r="I104" i="25"/>
  <c r="N104" i="25" s="1"/>
  <c r="E27" i="33" s="1"/>
  <c r="I31" i="25"/>
  <c r="M21" i="25"/>
  <c r="K31" i="25"/>
  <c r="L4" i="25"/>
  <c r="H8" i="25"/>
  <c r="J87" i="25"/>
  <c r="K71" i="25"/>
  <c r="H85" i="25"/>
  <c r="J35" i="25"/>
  <c r="J19" i="25"/>
  <c r="M66" i="25"/>
  <c r="I105" i="25"/>
  <c r="N105" i="25" s="1"/>
  <c r="F27" i="33" s="1"/>
  <c r="M55" i="25"/>
  <c r="M9" i="25"/>
  <c r="H3" i="25"/>
  <c r="K55" i="25"/>
  <c r="H34" i="25"/>
  <c r="M57" i="25"/>
  <c r="J100" i="25"/>
  <c r="H22" i="25"/>
  <c r="H33" i="25"/>
  <c r="L5" i="25"/>
  <c r="I103" i="25"/>
  <c r="N103" i="25" s="1"/>
  <c r="D27" i="33" s="1"/>
  <c r="I5" i="25"/>
  <c r="N5" i="25" s="1"/>
  <c r="F11" i="34" s="1"/>
  <c r="L16" i="25"/>
  <c r="L21" i="25"/>
  <c r="M87" i="25"/>
  <c r="L89" i="25"/>
  <c r="K53" i="25"/>
  <c r="J57" i="25"/>
  <c r="I51" i="25"/>
  <c r="H27" i="25"/>
  <c r="J31" i="25"/>
  <c r="L88" i="25"/>
  <c r="L66" i="25"/>
  <c r="I69" i="25"/>
  <c r="N69" i="25" s="1"/>
  <c r="F26" i="10" s="1"/>
  <c r="M12" i="25"/>
  <c r="H56" i="25"/>
  <c r="I18" i="25"/>
  <c r="N18" i="25" s="1"/>
  <c r="I9" i="25"/>
  <c r="N9" i="25" s="1"/>
  <c r="F12" i="34" s="1"/>
  <c r="J73" i="25"/>
  <c r="L53" i="25"/>
  <c r="I8" i="25"/>
  <c r="N8" i="25" s="1"/>
  <c r="E12" i="34" s="1"/>
  <c r="K18" i="25"/>
  <c r="L70" i="25"/>
  <c r="I13" i="25"/>
  <c r="N13" i="25" s="1"/>
  <c r="L55" i="25"/>
  <c r="L67" i="25"/>
  <c r="H69" i="25"/>
  <c r="J99" i="25"/>
  <c r="J3" i="25"/>
  <c r="J69" i="25"/>
  <c r="K17" i="25"/>
  <c r="I102" i="25"/>
  <c r="N102" i="25" s="1"/>
  <c r="C27" i="33" s="1"/>
  <c r="K7" i="25"/>
  <c r="L25" i="25"/>
  <c r="H20" i="25"/>
  <c r="J33" i="25"/>
  <c r="M99" i="25"/>
  <c r="L84" i="25"/>
  <c r="M30" i="25"/>
  <c r="J71" i="25"/>
  <c r="I82" i="25"/>
  <c r="M50" i="25"/>
  <c r="L18" i="25"/>
  <c r="K83" i="25"/>
  <c r="J29" i="25"/>
  <c r="I101" i="25"/>
  <c r="N101" i="25" s="1"/>
  <c r="F26" i="33" s="1"/>
  <c r="H11" i="25"/>
  <c r="H32" i="25"/>
  <c r="K5" i="25"/>
  <c r="M23" i="25"/>
  <c r="L54" i="25"/>
  <c r="H30" i="25"/>
  <c r="K101" i="25"/>
  <c r="J9" i="25"/>
  <c r="J30" i="25"/>
  <c r="M14" i="25"/>
  <c r="H87" i="25"/>
  <c r="K69" i="25"/>
  <c r="L98" i="25"/>
  <c r="M40" i="25"/>
  <c r="K3" i="25"/>
  <c r="J89" i="25"/>
  <c r="K26" i="25"/>
  <c r="J10" i="25"/>
  <c r="M34" i="25"/>
  <c r="L37" i="25"/>
  <c r="I21" i="25"/>
  <c r="N21" i="25" s="1"/>
  <c r="I28" i="25"/>
  <c r="M31" i="25"/>
  <c r="I11" i="25"/>
  <c r="K34" i="25"/>
  <c r="L72" i="25"/>
  <c r="I84" i="25"/>
  <c r="J14" i="25"/>
  <c r="M35" i="25"/>
  <c r="K29" i="25"/>
  <c r="L83" i="25"/>
  <c r="M3" i="25"/>
  <c r="H99" i="25"/>
  <c r="K30" i="25"/>
  <c r="M44" i="25"/>
  <c r="M88" i="25"/>
  <c r="J5" i="25"/>
  <c r="L29" i="25"/>
  <c r="I26" i="25"/>
  <c r="N26" i="25" s="1"/>
  <c r="I17" i="25"/>
  <c r="L32" i="25"/>
  <c r="J103" i="25"/>
  <c r="J32" i="25"/>
  <c r="J24" i="25"/>
  <c r="K86" i="25"/>
  <c r="M13" i="25"/>
  <c r="M86" i="25"/>
  <c r="I23" i="25"/>
  <c r="I72" i="25"/>
  <c r="N72" i="25" s="1"/>
  <c r="E27" i="10" s="1"/>
  <c r="J22" i="25"/>
  <c r="H40" i="25"/>
  <c r="M15" i="25"/>
  <c r="J4" i="25"/>
  <c r="J53" i="25"/>
  <c r="M5" i="25"/>
  <c r="J51" i="25"/>
  <c r="M26" i="25"/>
  <c r="I10" i="25"/>
  <c r="N10" i="25" s="1"/>
  <c r="H52" i="25"/>
  <c r="L52" i="25"/>
  <c r="J101" i="25"/>
  <c r="J40" i="25"/>
  <c r="H105" i="25"/>
  <c r="L73" i="25"/>
  <c r="H100" i="25"/>
  <c r="K13" i="25"/>
  <c r="L40" i="25"/>
  <c r="J6" i="25"/>
  <c r="J8" i="25"/>
  <c r="L68" i="25"/>
  <c r="K32" i="25"/>
  <c r="H9" i="25"/>
  <c r="K35" i="25"/>
  <c r="H104" i="25"/>
  <c r="I50" i="25"/>
  <c r="N50" i="25" s="1"/>
  <c r="C11" i="10" s="1"/>
  <c r="J55" i="25"/>
  <c r="H66" i="25"/>
  <c r="I87" i="25"/>
  <c r="N87" i="25" s="1"/>
  <c r="D12" i="33" s="1"/>
  <c r="H28" i="25"/>
  <c r="M101" i="25"/>
  <c r="L8" i="25"/>
  <c r="L57" i="25"/>
  <c r="H13" i="25"/>
  <c r="H36" i="25"/>
  <c r="K103" i="25"/>
  <c r="L100" i="25"/>
  <c r="H6" i="25"/>
  <c r="M103" i="25"/>
  <c r="L26" i="25"/>
  <c r="J50" i="25"/>
  <c r="M16" i="25"/>
  <c r="M7" i="25"/>
  <c r="M32" i="25"/>
  <c r="K52" i="25"/>
  <c r="L69" i="25"/>
  <c r="M37" i="25"/>
  <c r="L34" i="25"/>
  <c r="L7" i="25"/>
  <c r="J21" i="25"/>
  <c r="I12" i="25"/>
  <c r="N12" i="25" s="1"/>
  <c r="J52" i="25"/>
  <c r="H2" i="25"/>
  <c r="K99" i="25"/>
  <c r="I53" i="25"/>
  <c r="L30" i="25"/>
  <c r="M33" i="25"/>
  <c r="J84" i="25"/>
  <c r="J28" i="25"/>
  <c r="K54" i="25"/>
  <c r="H98" i="25"/>
  <c r="H72" i="25"/>
  <c r="L31" i="25"/>
  <c r="L17" i="25"/>
  <c r="L82" i="25"/>
  <c r="K28" i="25"/>
  <c r="K57" i="25"/>
  <c r="I88" i="25"/>
  <c r="N88" i="25" s="1"/>
  <c r="E12" i="33" s="1"/>
  <c r="H12" i="25"/>
  <c r="J98" i="25"/>
  <c r="J102" i="25"/>
  <c r="K21" i="25"/>
  <c r="I99" i="25"/>
  <c r="K36" i="25"/>
  <c r="L28" i="25"/>
  <c r="J13" i="25"/>
  <c r="J88" i="25"/>
  <c r="M98" i="25"/>
  <c r="H10" i="25"/>
  <c r="K104" i="25"/>
  <c r="M85" i="25"/>
  <c r="J11" i="25"/>
  <c r="K84" i="25"/>
  <c r="M89" i="25"/>
  <c r="K105" i="25"/>
  <c r="H73" i="25"/>
  <c r="J54" i="25"/>
  <c r="I32" i="25"/>
  <c r="N32" i="25" s="1"/>
  <c r="L9" i="25"/>
  <c r="I89" i="25"/>
  <c r="I33" i="25"/>
  <c r="N33" i="25" s="1"/>
  <c r="H15" i="25"/>
  <c r="H7" i="25"/>
  <c r="I56" i="25"/>
  <c r="N56" i="25" s="1"/>
  <c r="E12" i="10" s="1"/>
  <c r="K72" i="25"/>
  <c r="K88" i="25"/>
  <c r="K85" i="25"/>
  <c r="N85" i="25" s="1"/>
  <c r="F11" i="33" s="1"/>
  <c r="L102" i="25"/>
  <c r="M56" i="25"/>
  <c r="K98" i="25"/>
  <c r="I35" i="25"/>
  <c r="N35" i="25" s="1"/>
  <c r="K37" i="25"/>
  <c r="M24" i="25"/>
  <c r="L22" i="25"/>
  <c r="K67" i="25"/>
  <c r="I34" i="25"/>
  <c r="N34" i="25" s="1"/>
  <c r="K15" i="25"/>
  <c r="J37" i="25"/>
  <c r="I71" i="25"/>
  <c r="N71" i="25" s="1"/>
  <c r="D27" i="10" s="1"/>
  <c r="M102" i="25"/>
  <c r="M82" i="25"/>
  <c r="J67" i="25"/>
  <c r="L105" i="25"/>
  <c r="T4" i="17"/>
  <c r="T3" i="17"/>
  <c r="AO3" i="17"/>
  <c r="AF6" i="17"/>
  <c r="T2" i="17"/>
  <c r="I8" i="17"/>
  <c r="AO2" i="17"/>
  <c r="AO4" i="17"/>
  <c r="I6" i="17"/>
  <c r="AF8" i="17"/>
  <c r="T5" i="17"/>
  <c r="AO5" i="17"/>
  <c r="I9" i="17"/>
  <c r="AF9" i="17"/>
  <c r="H4" i="17"/>
  <c r="AF7" i="17"/>
  <c r="AE4" i="17"/>
  <c r="I7" i="17"/>
  <c r="I5" i="17"/>
  <c r="I2" i="17"/>
  <c r="I3" i="17"/>
  <c r="AF2" i="17"/>
  <c r="AF5" i="17"/>
  <c r="AF3" i="17"/>
  <c r="J3" i="17" l="1"/>
  <c r="C16" i="34" s="1"/>
  <c r="J2" i="17"/>
  <c r="E16" i="34" s="1"/>
  <c r="J5" i="17"/>
  <c r="J7" i="17"/>
  <c r="M4" i="17"/>
  <c r="A4" i="17" s="1"/>
  <c r="M5" i="17"/>
  <c r="A5" i="17" s="1"/>
  <c r="J9" i="17"/>
  <c r="J6" i="17"/>
  <c r="C31" i="34" s="1"/>
  <c r="J8" i="17"/>
  <c r="E31" i="34" s="1"/>
  <c r="L78" i="25"/>
  <c r="J90" i="25"/>
  <c r="N31" i="25"/>
  <c r="J77" i="25"/>
  <c r="J97" i="25"/>
  <c r="H74" i="25"/>
  <c r="J96" i="25"/>
  <c r="H94" i="25"/>
  <c r="I110" i="25"/>
  <c r="N110" i="25" s="1"/>
  <c r="C29" i="33" s="1"/>
  <c r="I43" i="25"/>
  <c r="K43" i="25"/>
  <c r="M38" i="25"/>
  <c r="L43" i="25"/>
  <c r="L95" i="25"/>
  <c r="L110" i="25"/>
  <c r="J47" i="25"/>
  <c r="H93" i="25"/>
  <c r="H90" i="25"/>
  <c r="L108" i="25"/>
  <c r="I48" i="25"/>
  <c r="N48" i="25" s="1"/>
  <c r="J92" i="25"/>
  <c r="L94" i="25"/>
  <c r="M92" i="25"/>
  <c r="N98" i="25"/>
  <c r="C26" i="33" s="1"/>
  <c r="N3" i="25"/>
  <c r="D11" i="34" s="1"/>
  <c r="I65" i="25"/>
  <c r="N65" i="25" s="1"/>
  <c r="F14" i="10" s="1"/>
  <c r="L62" i="25"/>
  <c r="L49" i="25"/>
  <c r="L42" i="25"/>
  <c r="M107" i="25"/>
  <c r="L93" i="25"/>
  <c r="K113" i="25"/>
  <c r="H49" i="25"/>
  <c r="H46" i="25"/>
  <c r="H48" i="25"/>
  <c r="N55" i="25"/>
  <c r="D12" i="10" s="1"/>
  <c r="L96" i="25"/>
  <c r="L48" i="25"/>
  <c r="J81" i="25"/>
  <c r="H43" i="25"/>
  <c r="K64" i="25"/>
  <c r="K41" i="25"/>
  <c r="L58" i="25"/>
  <c r="N30" i="25"/>
  <c r="L91" i="25"/>
  <c r="J91" i="25"/>
  <c r="K24" i="25"/>
  <c r="H45" i="25"/>
  <c r="M79" i="25"/>
  <c r="H95" i="25"/>
  <c r="H62" i="25"/>
  <c r="M61" i="25"/>
  <c r="J93" i="25"/>
  <c r="I75" i="25"/>
  <c r="H42" i="25"/>
  <c r="L107" i="25"/>
  <c r="M63" i="25"/>
  <c r="L63" i="25"/>
  <c r="N54" i="25"/>
  <c r="C12" i="10" s="1"/>
  <c r="M97" i="25"/>
  <c r="I95" i="25"/>
  <c r="N95" i="25" s="1"/>
  <c r="D14" i="33" s="1"/>
  <c r="K76" i="25"/>
  <c r="K48" i="25"/>
  <c r="H64" i="25"/>
  <c r="K92" i="25"/>
  <c r="J58" i="25"/>
  <c r="M110" i="25"/>
  <c r="J108" i="25"/>
  <c r="I108" i="25"/>
  <c r="N51" i="25"/>
  <c r="D11" i="10" s="1"/>
  <c r="L112" i="25"/>
  <c r="L64" i="25"/>
  <c r="H41" i="25"/>
  <c r="M47" i="25"/>
  <c r="K45" i="25"/>
  <c r="J49" i="25"/>
  <c r="N17" i="25"/>
  <c r="H108" i="25"/>
  <c r="I109" i="25"/>
  <c r="N109" i="25" s="1"/>
  <c r="F28" i="33" s="1"/>
  <c r="K96" i="25"/>
  <c r="I106" i="25"/>
  <c r="N106" i="25" s="1"/>
  <c r="C28" i="33" s="1"/>
  <c r="K62" i="25"/>
  <c r="I41" i="25"/>
  <c r="J45" i="25"/>
  <c r="J63" i="25"/>
  <c r="K49" i="25"/>
  <c r="L113" i="25"/>
  <c r="J43" i="25"/>
  <c r="M80" i="25"/>
  <c r="H80" i="25"/>
  <c r="M60" i="25"/>
  <c r="N57" i="25"/>
  <c r="F12" i="10" s="1"/>
  <c r="M76" i="25"/>
  <c r="J95" i="25"/>
  <c r="I76" i="25"/>
  <c r="I107" i="25"/>
  <c r="I113" i="25"/>
  <c r="N113" i="25" s="1"/>
  <c r="F29" i="33" s="1"/>
  <c r="N83" i="25"/>
  <c r="D11" i="33" s="1"/>
  <c r="K90" i="25"/>
  <c r="M49" i="25"/>
  <c r="K78" i="25"/>
  <c r="I45" i="25"/>
  <c r="N45" i="25" s="1"/>
  <c r="F29" i="34" s="1"/>
  <c r="N53" i="25"/>
  <c r="F11" i="10" s="1"/>
  <c r="I39" i="25"/>
  <c r="N39" i="25" s="1"/>
  <c r="D28" i="34" s="1"/>
  <c r="K23" i="25"/>
  <c r="M46" i="25"/>
  <c r="L76" i="25"/>
  <c r="I42" i="25"/>
  <c r="K94" i="25"/>
  <c r="M93" i="25"/>
  <c r="J42" i="25"/>
  <c r="J60" i="25"/>
  <c r="M42" i="25"/>
  <c r="K58" i="25"/>
  <c r="H78" i="25"/>
  <c r="I59" i="25"/>
  <c r="J78" i="25"/>
  <c r="I79" i="25"/>
  <c r="N79" i="25" s="1"/>
  <c r="D29" i="10" s="1"/>
  <c r="M39" i="25"/>
  <c r="I16" i="25"/>
  <c r="N16" i="25" s="1"/>
  <c r="L35" i="25"/>
  <c r="J39" i="25"/>
  <c r="N44" i="25"/>
  <c r="E29" i="34" s="1"/>
  <c r="M96" i="25"/>
  <c r="H112" i="25"/>
  <c r="N29" i="25"/>
  <c r="I96" i="25"/>
  <c r="N96" i="25" s="1"/>
  <c r="E14" i="33" s="1"/>
  <c r="H23" i="25"/>
  <c r="K59" i="25"/>
  <c r="I80" i="25"/>
  <c r="N80" i="25" s="1"/>
  <c r="E29" i="10" s="1"/>
  <c r="K110" i="25"/>
  <c r="H59" i="25"/>
  <c r="H63" i="25"/>
  <c r="I49" i="25"/>
  <c r="N49" i="25" s="1"/>
  <c r="J74" i="25"/>
  <c r="N23" i="25"/>
  <c r="J48" i="25"/>
  <c r="J75" i="25"/>
  <c r="J62" i="25"/>
  <c r="N62" i="25" s="1"/>
  <c r="C14" i="10" s="1"/>
  <c r="J109" i="25"/>
  <c r="L46" i="25"/>
  <c r="I19" i="25"/>
  <c r="N19" i="25" s="1"/>
  <c r="H89" i="25"/>
  <c r="L87" i="25"/>
  <c r="J76" i="25"/>
  <c r="N76" i="25" s="1"/>
  <c r="E28" i="10" s="1"/>
  <c r="K46" i="25"/>
  <c r="K112" i="25"/>
  <c r="H110" i="25"/>
  <c r="L47" i="25"/>
  <c r="M62" i="25"/>
  <c r="K39" i="25"/>
  <c r="M65" i="25"/>
  <c r="L38" i="25"/>
  <c r="M43" i="25"/>
  <c r="H75" i="25"/>
  <c r="K38" i="25"/>
  <c r="H106" i="25"/>
  <c r="L92" i="25"/>
  <c r="K56" i="25"/>
  <c r="J61" i="25"/>
  <c r="J111" i="25"/>
  <c r="M48" i="25"/>
  <c r="N84" i="25"/>
  <c r="E11" i="33" s="1"/>
  <c r="L97" i="25"/>
  <c r="J94" i="25"/>
  <c r="I38" i="25"/>
  <c r="N38" i="25" s="1"/>
  <c r="C28" i="34" s="1"/>
  <c r="L75" i="25"/>
  <c r="I46" i="25"/>
  <c r="N46" i="25" s="1"/>
  <c r="M90" i="25"/>
  <c r="H16" i="25"/>
  <c r="M94" i="25"/>
  <c r="L41" i="25"/>
  <c r="K75" i="25"/>
  <c r="N75" i="25" s="1"/>
  <c r="D28" i="10" s="1"/>
  <c r="K79" i="25"/>
  <c r="J64" i="25"/>
  <c r="H47" i="25"/>
  <c r="M113" i="25"/>
  <c r="H109" i="25"/>
  <c r="M41" i="25"/>
  <c r="I14" i="25"/>
  <c r="N14" i="25" s="1"/>
  <c r="K109" i="25"/>
  <c r="L36" i="25"/>
  <c r="M100" i="25"/>
  <c r="M17" i="25"/>
  <c r="M59" i="25"/>
  <c r="I90" i="25"/>
  <c r="I93" i="25"/>
  <c r="J110" i="25"/>
  <c r="I25" i="25"/>
  <c r="N25" i="25" s="1"/>
  <c r="J23" i="25"/>
  <c r="H39" i="25"/>
  <c r="L59" i="25"/>
  <c r="M20" i="25"/>
  <c r="K89" i="25"/>
  <c r="N89" i="25" s="1"/>
  <c r="F12" i="33" s="1"/>
  <c r="J46" i="25"/>
  <c r="K80" i="25"/>
  <c r="K107" i="25"/>
  <c r="H113" i="25"/>
  <c r="J79" i="25"/>
  <c r="H14" i="25"/>
  <c r="M105" i="25"/>
  <c r="I64" i="25"/>
  <c r="N64" i="25" s="1"/>
  <c r="E14" i="10" s="1"/>
  <c r="M64" i="25"/>
  <c r="L104" i="25"/>
  <c r="M111" i="25"/>
  <c r="K60" i="25"/>
  <c r="L109" i="25"/>
  <c r="I78" i="25"/>
  <c r="N78" i="25" s="1"/>
  <c r="C29" i="10" s="1"/>
  <c r="M75" i="25"/>
  <c r="L79" i="25"/>
  <c r="M58" i="25"/>
  <c r="I61" i="25"/>
  <c r="H88" i="25"/>
  <c r="I60" i="25"/>
  <c r="L99" i="25"/>
  <c r="I27" i="25"/>
  <c r="N27" i="25" s="1"/>
  <c r="M28" i="25"/>
  <c r="H70" i="25"/>
  <c r="M95" i="25"/>
  <c r="L74" i="25"/>
  <c r="H81" i="25"/>
  <c r="K74" i="25"/>
  <c r="N99" i="25"/>
  <c r="D26" i="33" s="1"/>
  <c r="J38" i="25"/>
  <c r="K40" i="25"/>
  <c r="K66" i="25"/>
  <c r="N66" i="25" s="1"/>
  <c r="C26" i="10" s="1"/>
  <c r="K97" i="25"/>
  <c r="K91" i="25"/>
  <c r="H83" i="25"/>
  <c r="J68" i="25"/>
  <c r="K42" i="25"/>
  <c r="K93" i="25"/>
  <c r="J59" i="25"/>
  <c r="J15" i="25"/>
  <c r="N15" i="25" s="1"/>
  <c r="K63" i="25"/>
  <c r="K19" i="25"/>
  <c r="K70" i="25"/>
  <c r="N70" i="25" s="1"/>
  <c r="C27" i="10" s="1"/>
  <c r="J65" i="25"/>
  <c r="M74" i="25"/>
  <c r="K95" i="25"/>
  <c r="N11" i="25"/>
  <c r="I77" i="25"/>
  <c r="N77" i="25" s="1"/>
  <c r="F28" i="10" s="1"/>
  <c r="H65" i="25"/>
  <c r="J17" i="25"/>
  <c r="M108" i="25"/>
  <c r="L103" i="25"/>
  <c r="I81" i="25"/>
  <c r="N81" i="25" s="1"/>
  <c r="F29" i="10" s="1"/>
  <c r="I68" i="25"/>
  <c r="H50" i="25"/>
  <c r="K61" i="25"/>
  <c r="H57" i="25"/>
  <c r="M69" i="25"/>
  <c r="K87" i="25"/>
  <c r="J107" i="25"/>
  <c r="M77" i="25"/>
  <c r="M67" i="25"/>
  <c r="I37" i="25"/>
  <c r="N37" i="25" s="1"/>
  <c r="H60" i="25"/>
  <c r="M25" i="25"/>
  <c r="K65" i="25"/>
  <c r="I47" i="25"/>
  <c r="N47" i="25" s="1"/>
  <c r="K106" i="25"/>
  <c r="I92" i="25"/>
  <c r="I63" i="25"/>
  <c r="N63" i="25" s="1"/>
  <c r="D14" i="10" s="1"/>
  <c r="M78" i="25"/>
  <c r="H111" i="25"/>
  <c r="H76" i="25"/>
  <c r="H35" i="25"/>
  <c r="K81" i="25"/>
  <c r="J41" i="25"/>
  <c r="L101" i="25"/>
  <c r="H96" i="25"/>
  <c r="M72" i="25"/>
  <c r="M10" i="25"/>
  <c r="L111" i="25"/>
  <c r="L51" i="25"/>
  <c r="I74" i="25"/>
  <c r="H58" i="25"/>
  <c r="K111" i="25"/>
  <c r="H97" i="25"/>
  <c r="H24" i="25"/>
  <c r="M36" i="25"/>
  <c r="K108" i="25"/>
  <c r="I97" i="25"/>
  <c r="K12" i="25"/>
  <c r="L19" i="25"/>
  <c r="L23" i="25"/>
  <c r="H71" i="25"/>
  <c r="I86" i="25"/>
  <c r="N86" i="25" s="1"/>
  <c r="C12" i="33" s="1"/>
  <c r="L71" i="25"/>
  <c r="I40" i="25"/>
  <c r="N40" i="25" s="1"/>
  <c r="E28" i="34" s="1"/>
  <c r="L56" i="25"/>
  <c r="L60" i="25"/>
  <c r="J113" i="25"/>
  <c r="K25" i="25"/>
  <c r="K82" i="25"/>
  <c r="N82" i="25" s="1"/>
  <c r="C11" i="33" s="1"/>
  <c r="I91" i="25"/>
  <c r="N91" i="25" s="1"/>
  <c r="D13" i="33" s="1"/>
  <c r="M91" i="25"/>
  <c r="L90" i="25"/>
  <c r="I94" i="25"/>
  <c r="N94" i="25" s="1"/>
  <c r="C14" i="33" s="1"/>
  <c r="H77" i="25"/>
  <c r="I112" i="25"/>
  <c r="N112" i="25" s="1"/>
  <c r="E29" i="33" s="1"/>
  <c r="K47" i="25"/>
  <c r="L80" i="25"/>
  <c r="M45" i="25"/>
  <c r="L61" i="25"/>
  <c r="H44" i="25"/>
  <c r="N28" i="25"/>
  <c r="M18" i="25"/>
  <c r="L106" i="25"/>
  <c r="H79" i="25"/>
  <c r="L77" i="25"/>
  <c r="H38" i="25"/>
  <c r="J36" i="25"/>
  <c r="L45" i="25"/>
  <c r="I58" i="25"/>
  <c r="N58" i="25" s="1"/>
  <c r="C13" i="10" s="1"/>
  <c r="M81" i="25"/>
  <c r="N4" i="25"/>
  <c r="E11" i="34" s="1"/>
  <c r="H25" i="25"/>
  <c r="H92" i="25"/>
  <c r="K33" i="25"/>
  <c r="L65" i="25"/>
  <c r="H91" i="25"/>
  <c r="H61" i="25"/>
  <c r="J106" i="25"/>
  <c r="L39" i="25"/>
  <c r="H54" i="25"/>
  <c r="I111" i="25"/>
  <c r="N111" i="25" s="1"/>
  <c r="D29" i="33" s="1"/>
  <c r="M109" i="25"/>
  <c r="H84" i="25"/>
  <c r="I52" i="25"/>
  <c r="N52" i="25" s="1"/>
  <c r="E11" i="10" s="1"/>
  <c r="H103" i="25"/>
  <c r="I20" i="25"/>
  <c r="N20" i="25" s="1"/>
  <c r="H107" i="25"/>
  <c r="M106" i="25"/>
  <c r="I67" i="25"/>
  <c r="N67" i="25" s="1"/>
  <c r="D26" i="10" s="1"/>
  <c r="J112" i="25"/>
  <c r="J86" i="25"/>
  <c r="M112" i="25"/>
  <c r="AF4" i="17"/>
  <c r="I4" i="17"/>
  <c r="J4" i="17" l="1"/>
  <c r="N42" i="25"/>
  <c r="C29" i="34" s="1"/>
  <c r="N41" i="25"/>
  <c r="F28" i="34" s="1"/>
  <c r="N43" i="25"/>
  <c r="D29" i="34" s="1"/>
  <c r="N108" i="25"/>
  <c r="E28" i="33" s="1"/>
  <c r="N97" i="25"/>
  <c r="F14" i="33" s="1"/>
  <c r="N107" i="25"/>
  <c r="D28" i="33" s="1"/>
  <c r="N93" i="25"/>
  <c r="F13" i="33" s="1"/>
  <c r="N90" i="25"/>
  <c r="C13" i="33" s="1"/>
  <c r="N68" i="25"/>
  <c r="E26" i="10" s="1"/>
  <c r="N60" i="25"/>
  <c r="E13" i="10" s="1"/>
  <c r="E31" i="10"/>
  <c r="E31" i="33"/>
  <c r="C16" i="33"/>
  <c r="E16" i="33"/>
  <c r="E16" i="10"/>
  <c r="F31" i="33"/>
  <c r="C31" i="33"/>
  <c r="C31" i="10"/>
  <c r="D31" i="10"/>
  <c r="D16" i="33"/>
  <c r="D31" i="34"/>
  <c r="D16" i="34"/>
  <c r="F16" i="10"/>
  <c r="C16" i="10"/>
  <c r="D16" i="10"/>
  <c r="F16" i="34"/>
  <c r="F31" i="10"/>
  <c r="F16" i="33"/>
  <c r="D31" i="33"/>
  <c r="F31" i="34"/>
  <c r="N61" i="25"/>
  <c r="F13" i="10" s="1"/>
  <c r="N59" i="25"/>
  <c r="D13" i="10" s="1"/>
  <c r="N74" i="25"/>
  <c r="C28" i="10" s="1"/>
  <c r="N92" i="25"/>
  <c r="E13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tc={6F87A100-08D1-4C4A-B5B4-4EAB1A83690C}</author>
  </authors>
  <commentList>
    <comment ref="M1" authorId="0" shapeId="0" xr:uid="{6F87A100-08D1-4C4A-B5B4-4EAB1A83690C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exclude the lowest team score</t>
      </text>
    </comment>
  </commentList>
</comments>
</file>

<file path=xl/sharedStrings.xml><?xml version="1.0" encoding="utf-8"?>
<sst xmlns="http://schemas.openxmlformats.org/spreadsheetml/2006/main" count="10816" uniqueCount="562">
  <si>
    <t>Season</t>
  </si>
  <si>
    <t>Number of Clubs</t>
  </si>
  <si>
    <t>Clubs</t>
  </si>
  <si>
    <t>Venue</t>
  </si>
  <si>
    <t>Oswestry Olympians</t>
  </si>
  <si>
    <t>Oswestry</t>
  </si>
  <si>
    <t>Shrewsbury AC</t>
  </si>
  <si>
    <t>Shrewsbury</t>
  </si>
  <si>
    <t>Telford AC</t>
  </si>
  <si>
    <t>Telford</t>
  </si>
  <si>
    <t>Wenlock AC</t>
  </si>
  <si>
    <t>Wenlock</t>
  </si>
  <si>
    <t>No Clubs</t>
  </si>
  <si>
    <t>Check this is correct</t>
  </si>
  <si>
    <t>Track events</t>
  </si>
  <si>
    <t>Field events</t>
  </si>
  <si>
    <t>Type</t>
  </si>
  <si>
    <t>Entrants</t>
  </si>
  <si>
    <t>2 Lap Hurdles</t>
  </si>
  <si>
    <t>STANDING TRIPLE JUMP</t>
  </si>
  <si>
    <t>3Trials</t>
  </si>
  <si>
    <t>2 Laps</t>
  </si>
  <si>
    <t>STANDING LONG JUMP</t>
  </si>
  <si>
    <t>3 Laps</t>
  </si>
  <si>
    <t>SPEED BOUNCE</t>
  </si>
  <si>
    <t>SpeedB</t>
  </si>
  <si>
    <t>4 Laps</t>
  </si>
  <si>
    <t>SHOT</t>
  </si>
  <si>
    <t>5 Laps</t>
  </si>
  <si>
    <t>VERTICAL JUMP</t>
  </si>
  <si>
    <t>6 Lap Paarlauf</t>
  </si>
  <si>
    <t>SOFT JAVELIN</t>
  </si>
  <si>
    <t>8 Lap Paarlauf</t>
  </si>
  <si>
    <t>CHEST PUSH</t>
  </si>
  <si>
    <t>4x2 Relay</t>
  </si>
  <si>
    <t>BALANCE TEST</t>
  </si>
  <si>
    <t>Balance</t>
  </si>
  <si>
    <t>Obstacle Relay</t>
  </si>
  <si>
    <t>SITTING THROW</t>
  </si>
  <si>
    <t>Match number</t>
  </si>
  <si>
    <t>Club</t>
  </si>
  <si>
    <t>Age</t>
  </si>
  <si>
    <t>Gender</t>
  </si>
  <si>
    <t>Name</t>
  </si>
  <si>
    <t>Match Date</t>
  </si>
  <si>
    <t>U11</t>
  </si>
  <si>
    <t>Girls</t>
  </si>
  <si>
    <t>Jessica Card</t>
  </si>
  <si>
    <t>OswestryU11Girls</t>
  </si>
  <si>
    <t>Match Host</t>
  </si>
  <si>
    <t>Lowri Jones</t>
  </si>
  <si>
    <t>OswestryU11Boys</t>
  </si>
  <si>
    <t>Match Venue</t>
  </si>
  <si>
    <t>Emelia Lloyd</t>
  </si>
  <si>
    <t>OswestryU13Girls</t>
  </si>
  <si>
    <t>Match title</t>
  </si>
  <si>
    <t>Lilly Bowen</t>
  </si>
  <si>
    <t>OswestryU13Boys</t>
  </si>
  <si>
    <t>Number of Field Events</t>
  </si>
  <si>
    <t>Lily Bowen</t>
  </si>
  <si>
    <t>OswestryU15Boys</t>
  </si>
  <si>
    <t>Number of Track Events</t>
  </si>
  <si>
    <t>Boys</t>
  </si>
  <si>
    <t>Liam Robinson</t>
  </si>
  <si>
    <t>ShrewsburyU11Girls</t>
  </si>
  <si>
    <t>Number of Relays</t>
  </si>
  <si>
    <t>Harry Tidridge</t>
  </si>
  <si>
    <t>ShrewsburyU11Boys</t>
  </si>
  <si>
    <t>William Jones</t>
  </si>
  <si>
    <t>ShrewsburyU13Girls</t>
  </si>
  <si>
    <t>Jack Hughes</t>
  </si>
  <si>
    <t>ShrewsburyU15Girls</t>
  </si>
  <si>
    <t>U11 Girls</t>
  </si>
  <si>
    <t>U11 Boys</t>
  </si>
  <si>
    <t>U13 Girls</t>
  </si>
  <si>
    <t>U13 Boys</t>
  </si>
  <si>
    <t>U15 Girls</t>
  </si>
  <si>
    <t>U15 Boys</t>
  </si>
  <si>
    <t>Tom Johnson</t>
  </si>
  <si>
    <t>TelfordU11Girls</t>
  </si>
  <si>
    <t>Track Event 1</t>
  </si>
  <si>
    <t>Oli O'Connor</t>
  </si>
  <si>
    <t>TelfordU11Boys</t>
  </si>
  <si>
    <t>Track Event 2</t>
  </si>
  <si>
    <t>Ollie O'Connor</t>
  </si>
  <si>
    <t>TelfordU13Boys</t>
  </si>
  <si>
    <t>Track Event 3</t>
  </si>
  <si>
    <t>U13</t>
  </si>
  <si>
    <t>Jess Steel</t>
  </si>
  <si>
    <t>TelfordU15Girls</t>
  </si>
  <si>
    <t>Field Event 1</t>
  </si>
  <si>
    <t>Shannon Wilson</t>
  </si>
  <si>
    <t>TelfordU15Boys</t>
  </si>
  <si>
    <t>Field Event 2</t>
  </si>
  <si>
    <t>Ellen Gray</t>
  </si>
  <si>
    <t>WenlockU11Girls</t>
  </si>
  <si>
    <t>Track Relay</t>
  </si>
  <si>
    <t>Lexie Youens</t>
  </si>
  <si>
    <t>WenlockU11Boys</t>
  </si>
  <si>
    <t>Libby Williams</t>
  </si>
  <si>
    <t>WenlockU13Girls</t>
  </si>
  <si>
    <t>Elvira Polka</t>
  </si>
  <si>
    <t>Jessica Steel</t>
  </si>
  <si>
    <t>WenlockU13Boys</t>
  </si>
  <si>
    <t>OswestryU15Girls</t>
  </si>
  <si>
    <t>ShrewsburyU13Boys</t>
  </si>
  <si>
    <t>ShrewsburyU15Boys</t>
  </si>
  <si>
    <t>TelfordU13Girls</t>
  </si>
  <si>
    <t>WenlockU15Girls</t>
  </si>
  <si>
    <t>WenlockU15Boys</t>
  </si>
  <si>
    <t>Jack Tinney</t>
  </si>
  <si>
    <t>Robert Liddiatt</t>
  </si>
  <si>
    <t>Tom Hotchkiss</t>
  </si>
  <si>
    <t>Roisin Ellam</t>
  </si>
  <si>
    <t>Joe Rodenhurst</t>
  </si>
  <si>
    <t>Faye Pritchard</t>
  </si>
  <si>
    <t>Raphael Carson</t>
  </si>
  <si>
    <t>Chloe Speake</t>
  </si>
  <si>
    <t>Nate Tomlin</t>
  </si>
  <si>
    <t>Kornel Rogaczewski</t>
  </si>
  <si>
    <t>Sophie Tatton</t>
  </si>
  <si>
    <t>Jake Barnes</t>
  </si>
  <si>
    <t>Emily Norton</t>
  </si>
  <si>
    <t>Raef Ball</t>
  </si>
  <si>
    <t>Evie Dillon</t>
  </si>
  <si>
    <t>Ray Hems</t>
  </si>
  <si>
    <t>Shona Bennison</t>
  </si>
  <si>
    <t>Oscar Thomas</t>
  </si>
  <si>
    <t>Archie Calloway</t>
  </si>
  <si>
    <t>Ben Rothera</t>
  </si>
  <si>
    <t>Maisie Bennett</t>
  </si>
  <si>
    <t>Ralph Brown</t>
  </si>
  <si>
    <t>Amber Daniels-Sanders</t>
  </si>
  <si>
    <t>Laura Hulme</t>
  </si>
  <si>
    <t>Daisy Frost</t>
  </si>
  <si>
    <t>Oliver Armstrong Barnes</t>
  </si>
  <si>
    <t>Sam Tatton</t>
  </si>
  <si>
    <t>Caitlyn Disley</t>
  </si>
  <si>
    <t>Oliver Brannen</t>
  </si>
  <si>
    <t>Amelia Morris</t>
  </si>
  <si>
    <t>Jake Holford</t>
  </si>
  <si>
    <t>Holly Worthington</t>
  </si>
  <si>
    <t>Wilfred Turner</t>
  </si>
  <si>
    <t>Leoni Childs</t>
  </si>
  <si>
    <t>Richard Beard</t>
  </si>
  <si>
    <t>U15</t>
  </si>
  <si>
    <t>Harlow Hughes</t>
  </si>
  <si>
    <t>Jamie Owen</t>
  </si>
  <si>
    <t>Bridget Williams</t>
  </si>
  <si>
    <t>Lilly Parkes</t>
  </si>
  <si>
    <t>Kadisha Nwachukwu</t>
  </si>
  <si>
    <t>Kate Hotchkiss_OO</t>
  </si>
  <si>
    <t>Edward Harrison</t>
  </si>
  <si>
    <t>Tegan Stoddard</t>
  </si>
  <si>
    <t>Sam Himsworth</t>
  </si>
  <si>
    <t>Arwen Bennison</t>
  </si>
  <si>
    <t>George Barnsley</t>
  </si>
  <si>
    <t>Ella McFarlane</t>
  </si>
  <si>
    <t>Wilf Turner</t>
  </si>
  <si>
    <t>Amiee Craven</t>
  </si>
  <si>
    <t>John Innes</t>
  </si>
  <si>
    <t>Nina Harvey</t>
  </si>
  <si>
    <t>Erica Evans</t>
  </si>
  <si>
    <t>Joseph Walters</t>
  </si>
  <si>
    <t>Amelie Owen</t>
  </si>
  <si>
    <t>Lola Brett</t>
  </si>
  <si>
    <t>Aidan Rolland</t>
  </si>
  <si>
    <t>Holly Harvey_OO</t>
  </si>
  <si>
    <t>Will Stone</t>
  </si>
  <si>
    <t>Lucia Rooney</t>
  </si>
  <si>
    <t>Will Armstrong-Barnes</t>
  </si>
  <si>
    <t>Isla Gibb</t>
  </si>
  <si>
    <t>Olly Cameron</t>
  </si>
  <si>
    <t>Shena Bennison</t>
  </si>
  <si>
    <t>George Bowen</t>
  </si>
  <si>
    <t>Connie Harris</t>
  </si>
  <si>
    <t>Isabelle Morris</t>
  </si>
  <si>
    <t>Isaac Turner</t>
  </si>
  <si>
    <t>Paul Harrison</t>
  </si>
  <si>
    <t>Rosie Lawrence</t>
  </si>
  <si>
    <t>Tristan Stewart</t>
  </si>
  <si>
    <t>Archie Woodward</t>
  </si>
  <si>
    <t>Cerys Bennison</t>
  </si>
  <si>
    <t>Siorisha Rawsthorne</t>
  </si>
  <si>
    <t>Megan Foskett</t>
  </si>
  <si>
    <t>Harry Kerrison</t>
  </si>
  <si>
    <t>Dora Turner</t>
  </si>
  <si>
    <t>Leonie Childs</t>
  </si>
  <si>
    <t>Tess Inpong-Pirard</t>
  </si>
  <si>
    <t>Sydney Purchase</t>
  </si>
  <si>
    <t>Rebecca Mcfarlarne</t>
  </si>
  <si>
    <t>Sarah Clarke</t>
  </si>
  <si>
    <t>Aimee Craven</t>
  </si>
  <si>
    <t/>
  </si>
  <si>
    <t>Savannah Hughes</t>
  </si>
  <si>
    <t>Chardonnae Charlery</t>
  </si>
  <si>
    <t>Amy Craven</t>
  </si>
  <si>
    <t>Match 1</t>
  </si>
  <si>
    <t>Match 2</t>
  </si>
  <si>
    <t>Match 3</t>
  </si>
  <si>
    <t>Match 4</t>
  </si>
  <si>
    <t>SHROPSHIRE SPORTSHALL LEAGUE</t>
  </si>
  <si>
    <t>GIRLS</t>
  </si>
  <si>
    <t>VENUE</t>
  </si>
  <si>
    <t>CLUB</t>
  </si>
  <si>
    <t>NAME_A</t>
  </si>
  <si>
    <t>POS.</t>
  </si>
  <si>
    <t>PERF</t>
  </si>
  <si>
    <t>POINTS</t>
  </si>
  <si>
    <t>NAME_B</t>
  </si>
  <si>
    <t>NAME_C</t>
  </si>
  <si>
    <t>U11Girls</t>
  </si>
  <si>
    <t>U13Girls</t>
  </si>
  <si>
    <t>U15Girls</t>
  </si>
  <si>
    <t>UNDER 11: 2 EVENTS &amp; RELAY</t>
  </si>
  <si>
    <t>UNDER 13 ATHLETES &amp; UNDER 15 ATHLETES: 3 EVENTS &amp; RELAY</t>
  </si>
  <si>
    <t>BOYS</t>
  </si>
  <si>
    <t>U11Boys</t>
  </si>
  <si>
    <t>U13Boys</t>
  </si>
  <si>
    <t>U15Boys</t>
  </si>
  <si>
    <t>Index</t>
  </si>
  <si>
    <t>Match</t>
  </si>
  <si>
    <t>Label</t>
  </si>
  <si>
    <t>Event</t>
  </si>
  <si>
    <t>Race</t>
  </si>
  <si>
    <t>Performance</t>
  </si>
  <si>
    <t>Performance_forcalcs</t>
  </si>
  <si>
    <t>Key</t>
  </si>
  <si>
    <t>A</t>
  </si>
  <si>
    <t>Data Entry</t>
  </si>
  <si>
    <t>Text</t>
  </si>
  <si>
    <t>Formula/Lookup</t>
  </si>
  <si>
    <t>B</t>
  </si>
  <si>
    <t>C</t>
  </si>
  <si>
    <t>Time</t>
  </si>
  <si>
    <t>Original_Time</t>
  </si>
  <si>
    <t>Scoring performance</t>
  </si>
  <si>
    <t>Position</t>
  </si>
  <si>
    <t>Points</t>
  </si>
  <si>
    <t>Tie_aj_Position</t>
  </si>
  <si>
    <t>Points  - not ave ties</t>
  </si>
  <si>
    <t>Rank checl</t>
  </si>
  <si>
    <t>Count check</t>
  </si>
  <si>
    <t>Position in club</t>
  </si>
  <si>
    <t>Field points</t>
  </si>
  <si>
    <t>Calculation</t>
  </si>
  <si>
    <t xml:space="preserve">Points splittng ties </t>
  </si>
  <si>
    <t>Track points</t>
  </si>
  <si>
    <t>Match1</t>
  </si>
  <si>
    <t>Match2</t>
  </si>
  <si>
    <t>Match3</t>
  </si>
  <si>
    <t>Match4</t>
  </si>
  <si>
    <t>Total</t>
  </si>
  <si>
    <t>These are used to base position on total points should there be a tie on Match points</t>
  </si>
  <si>
    <t>Total points</t>
  </si>
  <si>
    <t>Match points</t>
  </si>
  <si>
    <t>match point position</t>
  </si>
  <si>
    <t>total point position</t>
  </si>
  <si>
    <t xml:space="preserve">sum </t>
  </si>
  <si>
    <t>JUST FOR PRINTING FOR PAPER CALCS</t>
  </si>
  <si>
    <t>Total to Match 3</t>
  </si>
  <si>
    <t>Total Points</t>
  </si>
  <si>
    <t>Position per Age/Gender</t>
  </si>
  <si>
    <t>Points per Age/Gender</t>
  </si>
  <si>
    <t>Position per Age</t>
  </si>
  <si>
    <t>Points per Age</t>
  </si>
  <si>
    <t>Position per Gender</t>
  </si>
  <si>
    <t>Points per Gender</t>
  </si>
  <si>
    <t>Position per Club</t>
  </si>
  <si>
    <t>Points per Club</t>
  </si>
  <si>
    <t>U11Girls3</t>
  </si>
  <si>
    <t>Oswestry 34 (2)</t>
  </si>
  <si>
    <t>$G$2</t>
  </si>
  <si>
    <t>$G$5</t>
  </si>
  <si>
    <t>$R$2</t>
  </si>
  <si>
    <t>$R$5</t>
  </si>
  <si>
    <t>$AD$2</t>
  </si>
  <si>
    <t>$AD$5</t>
  </si>
  <si>
    <t>$AM$2</t>
  </si>
  <si>
    <t>$AM$5</t>
  </si>
  <si>
    <t>U11Girls1</t>
  </si>
  <si>
    <t>Shrewsbury 72 (4)</t>
  </si>
  <si>
    <t>U11Girls2</t>
  </si>
  <si>
    <t>Telford 62 (3)</t>
  </si>
  <si>
    <t>U11Girls4</t>
  </si>
  <si>
    <t>Wenlock 30 (1)</t>
  </si>
  <si>
    <t>U11Boys2</t>
  </si>
  <si>
    <t>Oswestry 60 (3)</t>
  </si>
  <si>
    <t>$G$6</t>
  </si>
  <si>
    <t>$G$9</t>
  </si>
  <si>
    <t>$R$6</t>
  </si>
  <si>
    <t>$R$9</t>
  </si>
  <si>
    <t>$AD$6</t>
  </si>
  <si>
    <t>$AD$9</t>
  </si>
  <si>
    <t>U11Boys3</t>
  </si>
  <si>
    <t>Shrewsbury 43.5 (2)</t>
  </si>
  <si>
    <t>U11Boys4</t>
  </si>
  <si>
    <t>Telford 12 (1)</t>
  </si>
  <si>
    <t>U11Boys1</t>
  </si>
  <si>
    <t>Wenlock 65.5 (4)</t>
  </si>
  <si>
    <t>U13Girls2</t>
  </si>
  <si>
    <t>Oswestry 61.5 (3)</t>
  </si>
  <si>
    <t>$G$10</t>
  </si>
  <si>
    <t>$G$13</t>
  </si>
  <si>
    <t>$R$10</t>
  </si>
  <si>
    <t>$R$13</t>
  </si>
  <si>
    <t>U13Girls1</t>
  </si>
  <si>
    <t>Shrewsbury 68.5 (4)</t>
  </si>
  <si>
    <t>U13Girls4</t>
  </si>
  <si>
    <t>Telford 0 (0)</t>
  </si>
  <si>
    <t>U13Girls3</t>
  </si>
  <si>
    <t>Wenlock 46 (2)</t>
  </si>
  <si>
    <t>U13Boys2</t>
  </si>
  <si>
    <t>Oswestry 44 (3)</t>
  </si>
  <si>
    <t>$G$14</t>
  </si>
  <si>
    <t>$G$17</t>
  </si>
  <si>
    <t>U13Boys4</t>
  </si>
  <si>
    <t>Shrewsbury 0 (0)</t>
  </si>
  <si>
    <t>U13Boys1</t>
  </si>
  <si>
    <t>Telford 69.5 (4)</t>
  </si>
  <si>
    <t>U13Boys3</t>
  </si>
  <si>
    <t>Wenlock 38.5 (2)</t>
  </si>
  <si>
    <t>U15Girls4</t>
  </si>
  <si>
    <t>Oswestry 0 (0)</t>
  </si>
  <si>
    <t>$G$18</t>
  </si>
  <si>
    <t>$G$21</t>
  </si>
  <si>
    <t>U15Girls1</t>
  </si>
  <si>
    <t>Shrewsbury 76 (4)</t>
  </si>
  <si>
    <t>U15Girls2</t>
  </si>
  <si>
    <t>Telford 58 (3)</t>
  </si>
  <si>
    <t>U15Girls3</t>
  </si>
  <si>
    <t>U15Boys3</t>
  </si>
  <si>
    <t>Oswestry 36 (2)</t>
  </si>
  <si>
    <t>$G$22</t>
  </si>
  <si>
    <t>$G$25</t>
  </si>
  <si>
    <t>U15Boys4</t>
  </si>
  <si>
    <t>U15Boys2</t>
  </si>
  <si>
    <t>Telford 39 (3)</t>
  </si>
  <si>
    <t>U15Boys1</t>
  </si>
  <si>
    <t>Wenlock 70 (4)</t>
  </si>
  <si>
    <t>Order for summary for tie</t>
  </si>
  <si>
    <t>Oswestry 40 (2)</t>
  </si>
  <si>
    <t>Shrewsbury 49 (3)</t>
  </si>
  <si>
    <t>Telford 59 (4)</t>
  </si>
  <si>
    <t>Wenlock 34 (1)</t>
  </si>
  <si>
    <t>Oswestry 55 (4)</t>
  </si>
  <si>
    <t>Shrewsbury 21 (1)</t>
  </si>
  <si>
    <t>Telford 48 (2)</t>
  </si>
  <si>
    <t>Wenlock 52 (3)</t>
  </si>
  <si>
    <t>Oswestry 62 (4)</t>
  </si>
  <si>
    <t>Shrewsbury 50 (3)</t>
  </si>
  <si>
    <t>Telford 13.5 (1)</t>
  </si>
  <si>
    <t>Wenlock 33.5 (2)</t>
  </si>
  <si>
    <t>Oswestry 60 (4)</t>
  </si>
  <si>
    <t>Telford 51.5 (2)</t>
  </si>
  <si>
    <t>Wenlock 56.5 (3)</t>
  </si>
  <si>
    <t>Shrewsbury 70 (4)</t>
  </si>
  <si>
    <t>Telford 47 (3)</t>
  </si>
  <si>
    <t>Wenlock 38 (2)</t>
  </si>
  <si>
    <t>Oswestry 31 (2)</t>
  </si>
  <si>
    <t>Telford 62 (4)</t>
  </si>
  <si>
    <t>Wenlock 49 (3)</t>
  </si>
  <si>
    <t>Oswestry 26.5 (1)</t>
  </si>
  <si>
    <t>Wenlock 45.5 (2)</t>
  </si>
  <si>
    <t>Oswestry 39 (2)</t>
  </si>
  <si>
    <t>Shrewsbury 29 (1)</t>
  </si>
  <si>
    <t>Telford 60 (3)</t>
  </si>
  <si>
    <t>Wenlock 65 (4)</t>
  </si>
  <si>
    <t>Shrewsbury 51 (2)</t>
  </si>
  <si>
    <t>Telford 15 (1)</t>
  </si>
  <si>
    <t>Wenlock 54 (3)</t>
  </si>
  <si>
    <t>Oswestry 57 (3)</t>
  </si>
  <si>
    <t>Shrewsbury 8 (1)</t>
  </si>
  <si>
    <t>Telford 53 (2)</t>
  </si>
  <si>
    <t>Wenlock 67 (4)</t>
  </si>
  <si>
    <t>Oswestry 6 (1)</t>
  </si>
  <si>
    <t>Shrewsbury 79 (4)</t>
  </si>
  <si>
    <t>Telford 46 (2.5)</t>
  </si>
  <si>
    <t>Wenlock 46 (2.5)</t>
  </si>
  <si>
    <t>Oswestry 35 (2)</t>
  </si>
  <si>
    <t>Telford 62 (3.5)</t>
  </si>
  <si>
    <t>Wenlock 62 (3.5)</t>
  </si>
  <si>
    <t>Tie check</t>
  </si>
  <si>
    <t>This is what we need to add on</t>
  </si>
  <si>
    <t>$G$34</t>
  </si>
  <si>
    <t>$G$37</t>
  </si>
  <si>
    <t>$H$34</t>
  </si>
  <si>
    <t>$H$37</t>
  </si>
  <si>
    <t>Total Points: Position per Age/Gender</t>
  </si>
  <si>
    <t>TOTAL POINTS: Points per Age/Gender</t>
  </si>
  <si>
    <t>Total match points per Age/Gender</t>
  </si>
  <si>
    <t>Season position per Age/Gender</t>
  </si>
  <si>
    <t>TOTAL MATCH POINTS: Points per Age/Gender</t>
  </si>
  <si>
    <t>TOTAL MATCH POINTS: POSITION per Age/Gender</t>
  </si>
  <si>
    <t>Total Points: Position per Gender</t>
  </si>
  <si>
    <t>Total Points: points per Age/Gender</t>
  </si>
  <si>
    <t>Total Match Points per Gender</t>
  </si>
  <si>
    <t>Season position per Gender</t>
  </si>
  <si>
    <t>Total Points: Position per Club</t>
  </si>
  <si>
    <t>Total points per Age/Gender</t>
  </si>
  <si>
    <t>Total Match Points per Club</t>
  </si>
  <si>
    <t>Season position per club</t>
  </si>
  <si>
    <t>MATCH</t>
  </si>
  <si>
    <t>Position_set</t>
  </si>
  <si>
    <t>Summary</t>
  </si>
  <si>
    <t>(blank)</t>
  </si>
  <si>
    <t>Sum of Points</t>
  </si>
  <si>
    <t>NAME ‘A’</t>
  </si>
  <si>
    <t>NAME ‘B’</t>
  </si>
  <si>
    <t>NAME ‘C’</t>
  </si>
  <si>
    <t>Lane 1</t>
  </si>
  <si>
    <t>Lane 2</t>
  </si>
  <si>
    <t>Lane 3</t>
  </si>
  <si>
    <t>Lane 4</t>
  </si>
  <si>
    <t>Field Events</t>
  </si>
  <si>
    <t>GIRLS SCORESHEET</t>
  </si>
  <si>
    <t>Order</t>
  </si>
  <si>
    <t>Running total</t>
  </si>
  <si>
    <t>UNDER 11 POINTS (score 8 - 1 for 1st to 8th positions)</t>
  </si>
  <si>
    <t>TOTAL</t>
  </si>
  <si>
    <t>UNDER 13 POINTS  (score 8 - 1 for 1st to 8th positions)</t>
  </si>
  <si>
    <t>UNDER 15 POINTS  (score 8 - 1 for 1st to 8th positions)</t>
  </si>
  <si>
    <t>GRAND TOTAL</t>
  </si>
  <si>
    <t>BOYS SCORESHEET</t>
  </si>
  <si>
    <t>UNDER 11 POINTS  (score 8 - 1 for 1st to 8th positions)</t>
  </si>
  <si>
    <t>Order:</t>
  </si>
  <si>
    <t>Assigned to:</t>
  </si>
  <si>
    <t>NAME</t>
  </si>
  <si>
    <t>SCORE</t>
  </si>
  <si>
    <t>POSITION</t>
  </si>
  <si>
    <t>POINTS (8 to 1)</t>
  </si>
  <si>
    <t>OSWESTRY</t>
  </si>
  <si>
    <t>SHREWSBURY</t>
  </si>
  <si>
    <t>TELFORD</t>
  </si>
  <si>
    <t>WENLOCK</t>
  </si>
  <si>
    <t>THE TWO BEST PERFORMANCES FROM EACH CLUB TO SCORE.</t>
  </si>
  <si>
    <t>SCORE FROM FIRST TO EIGHTH – NOT A AND B.</t>
  </si>
  <si>
    <t>Right</t>
  </si>
  <si>
    <t>Left</t>
  </si>
  <si>
    <r>
      <t>1</t>
    </r>
    <r>
      <rPr>
        <b/>
        <vertAlign val="superscript"/>
        <sz val="10"/>
        <color theme="1"/>
        <rFont val="Comic Sans MS"/>
        <family val="4"/>
      </rPr>
      <t>st</t>
    </r>
    <r>
      <rPr>
        <b/>
        <sz val="10"/>
        <color theme="1"/>
        <rFont val="Comic Sans MS"/>
        <family val="4"/>
      </rPr>
      <t xml:space="preserve"> TRIAL</t>
    </r>
  </si>
  <si>
    <r>
      <t>2</t>
    </r>
    <r>
      <rPr>
        <b/>
        <vertAlign val="superscript"/>
        <sz val="10"/>
        <color theme="1"/>
        <rFont val="Comic Sans MS"/>
        <family val="4"/>
      </rPr>
      <t xml:space="preserve">nd </t>
    </r>
    <r>
      <rPr>
        <b/>
        <sz val="10"/>
        <color theme="1"/>
        <rFont val="Comic Sans MS"/>
        <family val="4"/>
      </rPr>
      <t>TRIAL</t>
    </r>
  </si>
  <si>
    <r>
      <t>3</t>
    </r>
    <r>
      <rPr>
        <b/>
        <vertAlign val="superscript"/>
        <sz val="10"/>
        <color theme="1"/>
        <rFont val="Comic Sans MS"/>
        <family val="4"/>
      </rPr>
      <t xml:space="preserve">rd </t>
    </r>
    <r>
      <rPr>
        <b/>
        <sz val="10"/>
        <color theme="1"/>
        <rFont val="Comic Sans MS"/>
        <family val="4"/>
      </rPr>
      <t>TRIAL</t>
    </r>
  </si>
  <si>
    <t>BEST OF TRIALS</t>
  </si>
  <si>
    <t>FINAL POSITION</t>
  </si>
  <si>
    <t>1st</t>
  </si>
  <si>
    <t>2nd</t>
  </si>
  <si>
    <t>3rd</t>
  </si>
  <si>
    <t>4th</t>
  </si>
  <si>
    <t>One</t>
  </si>
  <si>
    <t>2023/2024</t>
  </si>
  <si>
    <t xml:space="preserve">Second Field Events </t>
  </si>
  <si>
    <t xml:space="preserve">First Field Events  </t>
  </si>
  <si>
    <t>MATCH 1 Date:19/11/23</t>
  </si>
  <si>
    <t>Under 11 Girls</t>
  </si>
  <si>
    <t>Under 11 Boys</t>
  </si>
  <si>
    <t>Hi-Stepper</t>
  </si>
  <si>
    <t>Under 13 Girls</t>
  </si>
  <si>
    <t>Under 13 Boys</t>
  </si>
  <si>
    <t>Under 15 Girls</t>
  </si>
  <si>
    <t>Under 15 Boys</t>
  </si>
  <si>
    <t>Standing Long Jump (SLJ)</t>
  </si>
  <si>
    <t>Standing Triple Jump (STJ)</t>
  </si>
  <si>
    <t>Vertical Jump (VJ)</t>
  </si>
  <si>
    <t xml:space="preserve">Shot </t>
  </si>
  <si>
    <t>Speed Bounce (SB)</t>
  </si>
  <si>
    <t>SHROPSHIRE SPORTSHALL LEAGUE 2023/24</t>
  </si>
  <si>
    <t>Emily O'Connor</t>
  </si>
  <si>
    <t>Dylan Grimley</t>
  </si>
  <si>
    <t>Ethan Duffner</t>
  </si>
  <si>
    <t>Amelia Berzina</t>
  </si>
  <si>
    <t>Harley Gordon</t>
  </si>
  <si>
    <t>Kadisha Nwachukwa</t>
  </si>
  <si>
    <t>Amy Hayward</t>
  </si>
  <si>
    <t>Sion Williams</t>
  </si>
  <si>
    <t>Evie Griffiths</t>
  </si>
  <si>
    <t>Charlotte Liddiatt</t>
  </si>
  <si>
    <t>Daria Vaduva</t>
  </si>
  <si>
    <t>Lucas Steer</t>
  </si>
  <si>
    <t>Hallie Bunn</t>
  </si>
  <si>
    <t>Isaac Holme</t>
  </si>
  <si>
    <t>Zac Winnal</t>
  </si>
  <si>
    <t>Gabriella Inglis-Downes</t>
  </si>
  <si>
    <t>Morgan Grimley</t>
  </si>
  <si>
    <t>Selina Vuli</t>
  </si>
  <si>
    <t xml:space="preserve">Tabitha Hatch </t>
  </si>
  <si>
    <t>Madison French</t>
  </si>
  <si>
    <t>Eabha Munslow</t>
  </si>
  <si>
    <t>Owen Hart</t>
  </si>
  <si>
    <t>Blanka Podgorska</t>
  </si>
  <si>
    <t>Thomas Broom</t>
  </si>
  <si>
    <t>Zach Hatch</t>
  </si>
  <si>
    <t>Cody Sandland</t>
  </si>
  <si>
    <t>Macsen Egerton</t>
  </si>
  <si>
    <t>Max Jones</t>
  </si>
  <si>
    <t>Joseph Barlow</t>
  </si>
  <si>
    <t>William Arran</t>
  </si>
  <si>
    <t>Oliver Jones</t>
  </si>
  <si>
    <t>Edith John</t>
  </si>
  <si>
    <t>Ava Walton</t>
  </si>
  <si>
    <t>Evie Baillie</t>
  </si>
  <si>
    <t>Seth Baillie</t>
  </si>
  <si>
    <t>Lucy Hughes</t>
  </si>
  <si>
    <t>Jodie Addinall</t>
  </si>
  <si>
    <t>Erin Woolcock</t>
  </si>
  <si>
    <t>Poppy Ashworth</t>
  </si>
  <si>
    <t>George Willett</t>
  </si>
  <si>
    <t>Fionn Munslow</t>
  </si>
  <si>
    <t>Ben Beard</t>
  </si>
  <si>
    <t>Ollie Hayward</t>
  </si>
  <si>
    <t>Axel Gordon</t>
  </si>
  <si>
    <t>Jacob Eiben</t>
  </si>
  <si>
    <t>Frankie Ward</t>
  </si>
  <si>
    <t>Ritwik Skariah</t>
  </si>
  <si>
    <t>Dominic Sandland</t>
  </si>
  <si>
    <t>Jessica Barrett</t>
  </si>
  <si>
    <t>Isla Withers</t>
  </si>
  <si>
    <t>Shemeyah Nyarko</t>
  </si>
  <si>
    <t>Bella Beddall</t>
  </si>
  <si>
    <t>Cora Ward</t>
  </si>
  <si>
    <t>Lottie Barrett</t>
  </si>
  <si>
    <t>Dionne White</t>
  </si>
  <si>
    <t>Erica Christiansen</t>
  </si>
  <si>
    <t>Nana Ayah</t>
  </si>
  <si>
    <t>Nayella Simo</t>
  </si>
  <si>
    <t>Chizua Ude</t>
  </si>
  <si>
    <t>Gangotri Skariah</t>
  </si>
  <si>
    <t>Ellie Biggs</t>
  </si>
  <si>
    <t>Maria Frankel</t>
  </si>
  <si>
    <t>Evelyn Hulme</t>
  </si>
  <si>
    <t>Lucy Dahn</t>
  </si>
  <si>
    <t>Grace Turney</t>
  </si>
  <si>
    <t>Arya Cassini-Jones</t>
  </si>
  <si>
    <t>Archie Cooper</t>
  </si>
  <si>
    <t>Toby Aston</t>
  </si>
  <si>
    <t>Thomas Booth</t>
  </si>
  <si>
    <t>Logan Watkin</t>
  </si>
  <si>
    <t>Alexander Richardson</t>
  </si>
  <si>
    <t>Riley Griffiths</t>
  </si>
  <si>
    <t>Georgie Howson</t>
  </si>
  <si>
    <t>Oswestry Girls</t>
  </si>
  <si>
    <t>Wenlock Girls</t>
  </si>
  <si>
    <t>Shrewsbury Girls</t>
  </si>
  <si>
    <t>Oswestry Boys</t>
  </si>
  <si>
    <t>Telford Boys</t>
  </si>
  <si>
    <t>Wenlock Boys</t>
  </si>
  <si>
    <t>Shrewsbury Boys</t>
  </si>
  <si>
    <t>Telford Girls</t>
  </si>
  <si>
    <t xml:space="preserve">Elsie Cooper </t>
  </si>
  <si>
    <t>Combined</t>
  </si>
  <si>
    <t>HI-STEPPER</t>
  </si>
  <si>
    <t>Bella Beddall (T) 16.8</t>
  </si>
  <si>
    <t>Evelyn Hulme (S) 17.9</t>
  </si>
  <si>
    <t>Isla Withers (T) 18.5</t>
  </si>
  <si>
    <t>Edith John (O) 19.2</t>
  </si>
  <si>
    <t>Max Jones (O) 15.3</t>
  </si>
  <si>
    <t>Isaac Holme (W) 15.7</t>
  </si>
  <si>
    <t>Seth Baillie (O) 17.2</t>
  </si>
  <si>
    <t>Riley Griffiths (S) 17.2</t>
  </si>
  <si>
    <t>Axel Gordon (T) 17.3</t>
  </si>
  <si>
    <t>Ben Beard (W) 18.2</t>
  </si>
  <si>
    <t>Field</t>
  </si>
  <si>
    <t>Lucy Dahn (S) 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</si>
</sst>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omic Sans MS"/>
      <family val="4"/>
    </font>
    <font>
      <b/>
      <sz val="12"/>
      <color theme="1"/>
      <name val="Comic Sans MS"/>
      <family val="4"/>
    </font>
    <font>
      <sz val="16"/>
      <color theme="1"/>
      <name val="Symbol"/>
      <family val="1"/>
      <charset val="2"/>
    </font>
    <font>
      <b/>
      <sz val="14"/>
      <color theme="1"/>
      <name val="Comic Sans MS"/>
      <family val="4"/>
    </font>
    <font>
      <b/>
      <sz val="10"/>
      <color theme="1"/>
      <name val="Comic Sans MS"/>
      <family val="4"/>
    </font>
    <font>
      <b/>
      <vertAlign val="superscript"/>
      <sz val="10"/>
      <color theme="1"/>
      <name val="Comic Sans MS"/>
      <family val="4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8"/>
      <color indexed="8"/>
      <name val="Times New Roman"/>
    </font>
    <font>
      <sz val="10"/>
      <color indexed="8"/>
      <name val="Arial"/>
      <family val="2"/>
    </font>
    <font>
      <sz val="14"/>
      <color indexed="8"/>
      <name val="Times New Roman"/>
      <family val="1"/>
    </font>
    <font>
      <b/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11"/>
      <name val="Times New Roman"/>
    </font>
    <font>
      <sz val="8"/>
      <name val="Calibri"/>
      <family val="2"/>
      <scheme val="minor"/>
    </font>
    <font>
      <b/>
      <sz val="20"/>
      <color theme="1"/>
      <name val="Comic Sans MS"/>
      <family val="4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Times New Roman"/>
      <family val="1"/>
    </font>
    <font>
      <sz val="10"/>
      <name val="Arial"/>
      <family val="2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omic Sans MS"/>
      <family val="4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208">
    <xf numFmtId="0" fontId="0" fillId="0" borderId="0" xfId="0"/>
    <xf numFmtId="0" fontId="2" fillId="0" borderId="0" xfId="0" applyFont="1"/>
    <xf numFmtId="14" fontId="0" fillId="0" borderId="0" xfId="0" applyNumberForma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Alignment="1">
      <alignment horizontal="left" vertical="center" indent="5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3" fillId="0" borderId="0" xfId="1"/>
    <xf numFmtId="0" fontId="15" fillId="0" borderId="0" xfId="1" applyFont="1" applyAlignment="1">
      <alignment horizontal="center"/>
    </xf>
    <xf numFmtId="0" fontId="14" fillId="0" borderId="10" xfId="1" applyFont="1" applyBorder="1"/>
    <xf numFmtId="0" fontId="15" fillId="0" borderId="11" xfId="1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5" fillId="0" borderId="14" xfId="1" applyFont="1" applyBorder="1"/>
    <xf numFmtId="0" fontId="0" fillId="0" borderId="0" xfId="0" quotePrefix="1"/>
    <xf numFmtId="0" fontId="0" fillId="4" borderId="0" xfId="0" applyFill="1"/>
    <xf numFmtId="0" fontId="2" fillId="5" borderId="0" xfId="0" applyFont="1" applyFill="1"/>
    <xf numFmtId="0" fontId="0" fillId="5" borderId="0" xfId="0" quotePrefix="1" applyFill="1"/>
    <xf numFmtId="0" fontId="0" fillId="5" borderId="0" xfId="0" applyFill="1"/>
    <xf numFmtId="0" fontId="0" fillId="0" borderId="0" xfId="0" pivotButton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2" fillId="7" borderId="0" xfId="0" applyFont="1" applyFill="1"/>
    <xf numFmtId="0" fontId="0" fillId="7" borderId="0" xfId="0" applyFill="1"/>
    <xf numFmtId="0" fontId="0" fillId="4" borderId="24" xfId="0" applyFill="1" applyBorder="1"/>
    <xf numFmtId="0" fontId="0" fillId="7" borderId="24" xfId="0" applyFill="1" applyBorder="1"/>
    <xf numFmtId="0" fontId="0" fillId="4" borderId="25" xfId="0" applyFill="1" applyBorder="1"/>
    <xf numFmtId="0" fontId="0" fillId="7" borderId="25" xfId="0" applyFill="1" applyBorder="1"/>
    <xf numFmtId="0" fontId="2" fillId="4" borderId="25" xfId="0" applyFont="1" applyFill="1" applyBorder="1"/>
    <xf numFmtId="0" fontId="2" fillId="5" borderId="25" xfId="0" applyFont="1" applyFill="1" applyBorder="1"/>
    <xf numFmtId="0" fontId="2" fillId="7" borderId="25" xfId="0" applyFont="1" applyFill="1" applyBorder="1"/>
    <xf numFmtId="0" fontId="2" fillId="6" borderId="25" xfId="0" applyFont="1" applyFill="1" applyBorder="1"/>
    <xf numFmtId="0" fontId="10" fillId="0" borderId="0" xfId="0" applyFont="1" applyAlignment="1">
      <alignment vertical="center"/>
    </xf>
    <xf numFmtId="0" fontId="14" fillId="0" borderId="28" xfId="1" applyFont="1" applyBorder="1"/>
    <xf numFmtId="0" fontId="15" fillId="0" borderId="26" xfId="1" applyFont="1" applyBorder="1"/>
    <xf numFmtId="0" fontId="15" fillId="0" borderId="27" xfId="1" applyFont="1" applyBorder="1"/>
    <xf numFmtId="0" fontId="10" fillId="0" borderId="0" xfId="0" applyFont="1" applyAlignment="1">
      <alignment horizontal="left" vertical="center"/>
    </xf>
    <xf numFmtId="0" fontId="15" fillId="0" borderId="11" xfId="1" applyFont="1" applyBorder="1" applyAlignment="1">
      <alignment horizontal="left"/>
    </xf>
    <xf numFmtId="0" fontId="14" fillId="0" borderId="14" xfId="1" applyFont="1" applyBorder="1" applyAlignment="1">
      <alignment horizontal="left" vertical="center"/>
    </xf>
    <xf numFmtId="0" fontId="13" fillId="0" borderId="0" xfId="1" applyAlignment="1">
      <alignment horizontal="left"/>
    </xf>
    <xf numFmtId="0" fontId="15" fillId="0" borderId="15" xfId="1" applyFont="1" applyBorder="1"/>
    <xf numFmtId="0" fontId="14" fillId="0" borderId="13" xfId="1" applyFont="1" applyBorder="1" applyAlignment="1">
      <alignment horizontal="left"/>
    </xf>
    <xf numFmtId="0" fontId="2" fillId="0" borderId="25" xfId="0" applyFont="1" applyBorder="1"/>
    <xf numFmtId="0" fontId="0" fillId="0" borderId="25" xfId="0" applyBorder="1"/>
    <xf numFmtId="0" fontId="0" fillId="0" borderId="25" xfId="0" quotePrefix="1" applyBorder="1"/>
    <xf numFmtId="0" fontId="26" fillId="5" borderId="25" xfId="0" applyFont="1" applyFill="1" applyBorder="1"/>
    <xf numFmtId="0" fontId="27" fillId="5" borderId="0" xfId="0" applyFont="1" applyFill="1"/>
    <xf numFmtId="0" fontId="27" fillId="0" borderId="0" xfId="0" applyFont="1"/>
    <xf numFmtId="0" fontId="26" fillId="5" borderId="0" xfId="0" applyFont="1" applyFill="1"/>
    <xf numFmtId="47" fontId="0" fillId="6" borderId="0" xfId="0" applyNumberFormat="1" applyFill="1"/>
    <xf numFmtId="0" fontId="28" fillId="4" borderId="0" xfId="0" applyFont="1" applyFill="1"/>
    <xf numFmtId="47" fontId="0" fillId="0" borderId="0" xfId="0" applyNumberFormat="1"/>
    <xf numFmtId="47" fontId="2" fillId="4" borderId="25" xfId="0" applyNumberFormat="1" applyFont="1" applyFill="1" applyBorder="1"/>
    <xf numFmtId="47" fontId="0" fillId="4" borderId="0" xfId="0" applyNumberFormat="1" applyFill="1"/>
    <xf numFmtId="47" fontId="0" fillId="4" borderId="25" xfId="0" applyNumberFormat="1" applyFill="1" applyBorder="1"/>
    <xf numFmtId="0" fontId="30" fillId="0" borderId="0" xfId="1" applyFont="1"/>
    <xf numFmtId="0" fontId="29" fillId="3" borderId="4" xfId="1" applyFont="1" applyFill="1" applyBorder="1" applyAlignment="1">
      <alignment horizontal="left" vertical="center"/>
    </xf>
    <xf numFmtId="0" fontId="29" fillId="3" borderId="5" xfId="1" applyFont="1" applyFill="1" applyBorder="1" applyAlignment="1">
      <alignment horizontal="left" vertical="center"/>
    </xf>
    <xf numFmtId="0" fontId="29" fillId="3" borderId="6" xfId="1" applyFont="1" applyFill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3" fillId="0" borderId="0" xfId="1" applyAlignment="1">
      <alignment horizontal="left" vertical="center"/>
    </xf>
    <xf numFmtId="0" fontId="13" fillId="0" borderId="18" xfId="1" applyBorder="1" applyAlignment="1">
      <alignment horizontal="left" vertical="center"/>
    </xf>
    <xf numFmtId="0" fontId="20" fillId="3" borderId="19" xfId="1" applyFont="1" applyFill="1" applyBorder="1" applyAlignment="1">
      <alignment horizontal="left" vertical="center"/>
    </xf>
    <xf numFmtId="0" fontId="20" fillId="3" borderId="22" xfId="1" applyFont="1" applyFill="1" applyBorder="1" applyAlignment="1">
      <alignment horizontal="left" vertical="center"/>
    </xf>
    <xf numFmtId="0" fontId="23" fillId="3" borderId="17" xfId="1" applyFont="1" applyFill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5" fillId="0" borderId="14" xfId="0" applyFont="1" applyBorder="1" applyAlignment="1">
      <alignment horizontal="left"/>
    </xf>
    <xf numFmtId="0" fontId="5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5" fillId="0" borderId="15" xfId="0" applyFont="1" applyBorder="1" applyAlignment="1">
      <alignment horizontal="left" wrapText="1"/>
    </xf>
    <xf numFmtId="0" fontId="4" fillId="0" borderId="26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28" xfId="0" applyFont="1" applyBorder="1" applyAlignment="1">
      <alignment horizontal="left" wrapText="1"/>
    </xf>
    <xf numFmtId="0" fontId="33" fillId="0" borderId="0" xfId="0" applyFont="1" applyAlignment="1">
      <alignment horizontal="left"/>
    </xf>
    <xf numFmtId="0" fontId="8" fillId="0" borderId="9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4" fillId="0" borderId="10" xfId="1" applyFont="1" applyBorder="1" applyAlignment="1">
      <alignment horizontal="center"/>
    </xf>
    <xf numFmtId="0" fontId="14" fillId="0" borderId="13" xfId="1" applyFont="1" applyBorder="1" applyAlignment="1">
      <alignment horizontal="center" vertical="center"/>
    </xf>
    <xf numFmtId="0" fontId="13" fillId="0" borderId="0" xfId="1" applyAlignment="1">
      <alignment horizontal="center"/>
    </xf>
    <xf numFmtId="0" fontId="34" fillId="0" borderId="0" xfId="0" applyFont="1"/>
    <xf numFmtId="0" fontId="11" fillId="0" borderId="3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0" fillId="0" borderId="14" xfId="0" applyBorder="1"/>
    <xf numFmtId="0" fontId="10" fillId="0" borderId="0" xfId="0" applyFont="1" applyAlignment="1">
      <alignment horizontal="left"/>
    </xf>
    <xf numFmtId="0" fontId="7" fillId="0" borderId="14" xfId="0" applyFont="1" applyBorder="1"/>
    <xf numFmtId="0" fontId="7" fillId="0" borderId="14" xfId="0" applyFont="1" applyBorder="1" applyAlignment="1">
      <alignment wrapText="1"/>
    </xf>
    <xf numFmtId="0" fontId="7" fillId="0" borderId="14" xfId="0" applyFont="1" applyBorder="1" applyAlignment="1">
      <alignment horizontal="center" wrapText="1"/>
    </xf>
    <xf numFmtId="0" fontId="35" fillId="0" borderId="14" xfId="0" applyFont="1" applyBorder="1" applyAlignment="1">
      <alignment wrapText="1"/>
    </xf>
    <xf numFmtId="0" fontId="36" fillId="0" borderId="0" xfId="0" applyFont="1"/>
    <xf numFmtId="0" fontId="37" fillId="0" borderId="0" xfId="0" applyFont="1" applyAlignment="1">
      <alignment wrapText="1"/>
    </xf>
    <xf numFmtId="0" fontId="0" fillId="9" borderId="14" xfId="0" applyFill="1" applyBorder="1"/>
    <xf numFmtId="0" fontId="13" fillId="0" borderId="0" xfId="1" applyAlignment="1">
      <alignment wrapText="1"/>
    </xf>
    <xf numFmtId="0" fontId="30" fillId="0" borderId="0" xfId="1" applyFont="1" applyAlignment="1">
      <alignment wrapText="1"/>
    </xf>
    <xf numFmtId="0" fontId="22" fillId="0" borderId="10" xfId="1" applyFont="1" applyBorder="1" applyAlignment="1">
      <alignment horizontal="left" vertical="center" wrapText="1"/>
    </xf>
    <xf numFmtId="0" fontId="21" fillId="0" borderId="14" xfId="1" applyFont="1" applyBorder="1" applyAlignment="1">
      <alignment horizontal="left" vertical="center" wrapText="1"/>
    </xf>
    <xf numFmtId="0" fontId="22" fillId="0" borderId="16" xfId="1" applyFont="1" applyBorder="1" applyAlignment="1">
      <alignment horizontal="left" vertical="center" wrapText="1"/>
    </xf>
    <xf numFmtId="0" fontId="22" fillId="0" borderId="11" xfId="1" applyFont="1" applyBorder="1" applyAlignment="1">
      <alignment horizontal="left" vertical="center" wrapText="1"/>
    </xf>
    <xf numFmtId="0" fontId="22" fillId="0" borderId="17" xfId="1" applyFont="1" applyBorder="1" applyAlignment="1">
      <alignment horizontal="left" vertical="center" wrapText="1"/>
    </xf>
    <xf numFmtId="47" fontId="0" fillId="4" borderId="24" xfId="0" applyNumberFormat="1" applyFill="1" applyBorder="1"/>
    <xf numFmtId="0" fontId="0" fillId="5" borderId="24" xfId="0" quotePrefix="1" applyFill="1" applyBorder="1"/>
    <xf numFmtId="0" fontId="0" fillId="5" borderId="24" xfId="0" applyFill="1" applyBorder="1"/>
    <xf numFmtId="0" fontId="0" fillId="5" borderId="25" xfId="0" quotePrefix="1" applyFill="1" applyBorder="1"/>
    <xf numFmtId="0" fontId="0" fillId="5" borderId="25" xfId="0" applyFill="1" applyBorder="1"/>
    <xf numFmtId="0" fontId="0" fillId="0" borderId="24" xfId="0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0" fillId="0" borderId="14" xfId="0" quotePrefix="1" applyBorder="1"/>
    <xf numFmtId="0" fontId="4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2" fillId="10" borderId="0" xfId="0" applyFont="1" applyFill="1" applyAlignment="1">
      <alignment wrapText="1"/>
    </xf>
    <xf numFmtId="0" fontId="0" fillId="10" borderId="0" xfId="0" quotePrefix="1" applyFill="1"/>
    <xf numFmtId="0" fontId="0" fillId="10" borderId="25" xfId="0" quotePrefix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38" fillId="9" borderId="0" xfId="0" applyFont="1" applyFill="1"/>
    <xf numFmtId="0" fontId="0" fillId="0" borderId="14" xfId="0" applyBorder="1" applyAlignment="1">
      <alignment horizontal="center"/>
    </xf>
    <xf numFmtId="0" fontId="3" fillId="8" borderId="13" xfId="0" applyFont="1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4" fillId="0" borderId="29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4" fillId="0" borderId="29" xfId="0" applyFont="1" applyBorder="1" applyAlignment="1">
      <alignment horizontal="center" wrapText="1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3" fillId="4" borderId="14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31" fillId="3" borderId="38" xfId="1" applyFont="1" applyFill="1" applyBorder="1" applyAlignment="1">
      <alignment horizontal="center" vertical="center"/>
    </xf>
    <xf numFmtId="0" fontId="31" fillId="3" borderId="25" xfId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wrapText="1"/>
    </xf>
    <xf numFmtId="0" fontId="31" fillId="3" borderId="37" xfId="1" applyFont="1" applyFill="1" applyBorder="1" applyAlignment="1">
      <alignment horizontal="center" vertical="center"/>
    </xf>
    <xf numFmtId="0" fontId="31" fillId="3" borderId="0" xfId="1" applyFont="1" applyFill="1" applyAlignment="1">
      <alignment horizontal="center" vertical="center"/>
    </xf>
    <xf numFmtId="0" fontId="31" fillId="3" borderId="4" xfId="1" applyFont="1" applyFill="1" applyBorder="1" applyAlignment="1">
      <alignment horizontal="left" vertical="center"/>
    </xf>
    <xf numFmtId="0" fontId="16" fillId="3" borderId="5" xfId="1" applyFont="1" applyFill="1" applyBorder="1" applyAlignment="1">
      <alignment horizontal="left" vertical="center"/>
    </xf>
    <xf numFmtId="0" fontId="32" fillId="3" borderId="4" xfId="1" applyFont="1" applyFill="1" applyBorder="1" applyAlignment="1">
      <alignment horizontal="left" vertical="center"/>
    </xf>
    <xf numFmtId="0" fontId="32" fillId="3" borderId="5" xfId="1" applyFont="1" applyFill="1" applyBorder="1" applyAlignment="1">
      <alignment horizontal="left" vertical="center"/>
    </xf>
    <xf numFmtId="0" fontId="21" fillId="0" borderId="9" xfId="1" applyFont="1" applyBorder="1" applyAlignment="1">
      <alignment horizontal="left" vertical="center" wrapText="1"/>
    </xf>
    <xf numFmtId="0" fontId="21" fillId="0" borderId="7" xfId="1" applyFont="1" applyBorder="1" applyAlignment="1">
      <alignment horizontal="left" vertical="center" wrapText="1"/>
    </xf>
    <xf numFmtId="0" fontId="21" fillId="0" borderId="4" xfId="1" applyFont="1" applyBorder="1" applyAlignment="1">
      <alignment horizontal="left" vertical="center" wrapText="1"/>
    </xf>
    <xf numFmtId="0" fontId="21" fillId="0" borderId="23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left" vertical="center" wrapText="1"/>
    </xf>
    <xf numFmtId="0" fontId="21" fillId="0" borderId="20" xfId="1" applyFont="1" applyBorder="1" applyAlignment="1">
      <alignment horizontal="left" vertical="center" wrapText="1"/>
    </xf>
    <xf numFmtId="0" fontId="21" fillId="0" borderId="2" xfId="1" applyFont="1" applyBorder="1" applyAlignment="1">
      <alignment horizontal="left" vertical="center" wrapText="1"/>
    </xf>
    <xf numFmtId="0" fontId="21" fillId="0" borderId="21" xfId="1" applyFont="1" applyBorder="1" applyAlignment="1">
      <alignment horizontal="left" vertical="center" wrapText="1"/>
    </xf>
    <xf numFmtId="0" fontId="13" fillId="0" borderId="20" xfId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 wrapText="1"/>
    </xf>
    <xf numFmtId="0" fontId="13" fillId="0" borderId="23" xfId="1" applyBorder="1" applyAlignment="1">
      <alignment horizontal="left" vertical="center" wrapText="1"/>
    </xf>
    <xf numFmtId="0" fontId="20" fillId="3" borderId="4" xfId="1" applyFont="1" applyFill="1" applyBorder="1" applyAlignment="1">
      <alignment horizontal="left" vertical="center"/>
    </xf>
    <xf numFmtId="0" fontId="13" fillId="0" borderId="23" xfId="1" applyBorder="1" applyAlignment="1">
      <alignment horizontal="left" vertical="center"/>
    </xf>
    <xf numFmtId="0" fontId="31" fillId="3" borderId="5" xfId="1" applyFont="1" applyFill="1" applyBorder="1" applyAlignment="1">
      <alignment horizontal="left" vertical="center"/>
    </xf>
    <xf numFmtId="0" fontId="20" fillId="3" borderId="23" xfId="1" applyFont="1" applyFill="1" applyBorder="1" applyAlignment="1">
      <alignment horizontal="left" vertical="center" wrapText="1"/>
    </xf>
    <xf numFmtId="0" fontId="20" fillId="3" borderId="23" xfId="1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3" fillId="4" borderId="29" xfId="0" applyFont="1" applyFill="1" applyBorder="1" applyAlignment="1">
      <alignment horizontal="center" wrapText="1"/>
    </xf>
    <xf numFmtId="0" fontId="3" fillId="4" borderId="30" xfId="0" applyFont="1" applyFill="1" applyBorder="1" applyAlignment="1">
      <alignment horizontal="center" wrapText="1"/>
    </xf>
    <xf numFmtId="0" fontId="14" fillId="2" borderId="13" xfId="1" applyFont="1" applyFill="1" applyBorder="1" applyAlignment="1">
      <alignment horizontal="center"/>
    </xf>
    <xf numFmtId="0" fontId="15" fillId="2" borderId="14" xfId="1" applyFont="1" applyFill="1" applyBorder="1" applyAlignment="1">
      <alignment horizontal="center"/>
    </xf>
    <xf numFmtId="0" fontId="15" fillId="2" borderId="15" xfId="1" applyFont="1" applyFill="1" applyBorder="1" applyAlignment="1">
      <alignment horizontal="center"/>
    </xf>
    <xf numFmtId="0" fontId="15" fillId="0" borderId="14" xfId="1" applyFont="1" applyBorder="1" applyAlignment="1">
      <alignment horizontal="center"/>
    </xf>
    <xf numFmtId="0" fontId="15" fillId="0" borderId="15" xfId="1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4" fillId="0" borderId="35" xfId="1" applyFont="1" applyBorder="1" applyAlignment="1">
      <alignment horizontal="center"/>
    </xf>
    <xf numFmtId="0" fontId="14" fillId="0" borderId="36" xfId="1" applyFont="1" applyBorder="1" applyAlignment="1">
      <alignment horizontal="center"/>
    </xf>
    <xf numFmtId="0" fontId="14" fillId="0" borderId="28" xfId="1" applyFont="1" applyBorder="1" applyAlignment="1">
      <alignment horizontal="left" wrapText="1"/>
    </xf>
    <xf numFmtId="0" fontId="14" fillId="0" borderId="34" xfId="1" applyFont="1" applyBorder="1" applyAlignment="1">
      <alignment horizontal="left" wrapText="1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wrapText="1"/>
    </xf>
    <xf numFmtId="0" fontId="25" fillId="0" borderId="30" xfId="0" applyFont="1" applyBorder="1" applyAlignment="1">
      <alignment horizontal="center" wrapText="1"/>
    </xf>
    <xf numFmtId="0" fontId="25" fillId="0" borderId="33" xfId="0" applyFont="1" applyBorder="1" applyAlignment="1">
      <alignment horizontal="center" wrapText="1"/>
    </xf>
    <xf numFmtId="0" fontId="25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wrapText="1"/>
    </xf>
    <xf numFmtId="0" fontId="7" fillId="0" borderId="33" xfId="0" applyFont="1" applyBorder="1" applyAlignment="1">
      <alignment horizontal="center" wrapText="1"/>
    </xf>
  </cellXfs>
  <cellStyles count="2">
    <cellStyle name="Normal" xfId="0" builtinId="0"/>
    <cellStyle name="Normal 2" xfId="1" xr:uid="{7288F8BC-3E03-4323-85CA-B901E47DF296}"/>
  </cellStyles>
  <dxfs count="7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pivotCacheDefinition" Target="pivotCache/pivotCacheDefinition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14</xdr:row>
      <xdr:rowOff>38100</xdr:rowOff>
    </xdr:from>
    <xdr:to>
      <xdr:col>31</xdr:col>
      <xdr:colOff>190500</xdr:colOff>
      <xdr:row>26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9001125" y="3086100"/>
          <a:ext cx="581025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NEED TO CHECK WITHH KATHY AND KEITH THAT WE AVERAGE</a:t>
          </a:r>
          <a:r>
            <a:rPr lang="en-GB" sz="1100" baseline="0"/>
            <a:t> POINTS WHEN THERE's A TIE</a:t>
          </a:r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im Gray" id="{C972C44D-AB25-4B63-A0A3-39DA82964523}" userId="de529d449fd9c54d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Gray" refreshedDate="43743.605423842593" createdVersion="6" refreshedVersion="6" minRefreshableVersion="3" recordCount="169" xr:uid="{EB052FC0-F258-4521-9F33-EAD68CE332D2}">
  <cacheSource type="worksheet">
    <worksheetSource ref="B1:N1048576" sheet="Track Results Calc"/>
  </cacheSource>
  <cacheFields count="11">
    <cacheField name="Index" numFmtId="0">
      <sharedItems containsBlank="1"/>
    </cacheField>
    <cacheField name="Club" numFmtId="0">
      <sharedItems containsBlank="1" count="5">
        <s v="Oswestry"/>
        <s v="Telford"/>
        <s v="Wenlock"/>
        <s v="Shrewsbury"/>
        <m/>
      </sharedItems>
    </cacheField>
    <cacheField name="Age" numFmtId="0">
      <sharedItems containsBlank="1" count="4">
        <s v="U11"/>
        <s v="U13"/>
        <s v="U15"/>
        <m/>
      </sharedItems>
    </cacheField>
    <cacheField name="Gender" numFmtId="0">
      <sharedItems containsBlank="1" count="3">
        <s v="Girls"/>
        <s v="Boys"/>
        <m/>
      </sharedItems>
    </cacheField>
    <cacheField name="Label" numFmtId="0">
      <sharedItems containsBlank="1"/>
    </cacheField>
    <cacheField name="Event" numFmtId="0">
      <sharedItems containsBlank="1"/>
    </cacheField>
    <cacheField name="Race" numFmtId="0">
      <sharedItems containsBlank="1"/>
    </cacheField>
    <cacheField name="Name" numFmtId="0">
      <sharedItems containsBlank="1"/>
    </cacheField>
    <cacheField name="Time" numFmtId="0">
      <sharedItems containsString="0" containsBlank="1" containsNumber="1" minValue="8.3265780683461355E-3" maxValue="54"/>
    </cacheField>
    <cacheField name="Position" numFmtId="0">
      <sharedItems containsString="0" containsBlank="1" containsNumber="1" containsInteger="1" minValue="1" maxValue="4"/>
    </cacheField>
    <cacheField name="Points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Gray" refreshedDate="43743.64892349537" createdVersion="6" refreshedVersion="6" minRefreshableVersion="3" recordCount="113" xr:uid="{9070C059-33AB-41F4-9F20-EB03E7CCD018}">
  <cacheSource type="worksheet">
    <worksheetSource ref="B1:O1048576" sheet="Field Results Calc"/>
  </cacheSource>
  <cacheFields count="11">
    <cacheField name="Index" numFmtId="0">
      <sharedItems containsBlank="1"/>
    </cacheField>
    <cacheField name="Club" numFmtId="0">
      <sharedItems containsBlank="1" count="5">
        <s v="Oswestry"/>
        <s v="Shrewsbury"/>
        <s v="Telford"/>
        <s v="Wenlock"/>
        <m/>
      </sharedItems>
    </cacheField>
    <cacheField name="Age" numFmtId="0">
      <sharedItems containsBlank="1" count="4">
        <s v="U11"/>
        <s v="U13"/>
        <s v="U15"/>
        <m/>
      </sharedItems>
    </cacheField>
    <cacheField name="Gender" numFmtId="0">
      <sharedItems containsBlank="1" count="3">
        <s v="Girls"/>
        <s v="Boys"/>
        <m/>
      </sharedItems>
    </cacheField>
    <cacheField name="Label" numFmtId="0">
      <sharedItems containsBlank="1"/>
    </cacheField>
    <cacheField name="Event" numFmtId="0">
      <sharedItems containsBlank="1" count="7">
        <s v="SPEED BOUNCE"/>
        <s v="VERTICAL JUMP"/>
        <s v="CHEST PUSH"/>
        <s v="STANDING TRIPLE JUMP"/>
        <s v="SHOT"/>
        <s v="BALANCE TEST"/>
        <m/>
      </sharedItems>
    </cacheField>
    <cacheField name="Race" numFmtId="0">
      <sharedItems containsBlank="1" count="4">
        <s v="A"/>
        <s v="B"/>
        <s v="C"/>
        <m/>
      </sharedItems>
    </cacheField>
    <cacheField name="Name" numFmtId="0">
      <sharedItems containsBlank="1" count="13">
        <s v="Sue"/>
        <s v="Jan"/>
        <s v="Liz"/>
        <s v="Ant"/>
        <s v="Pete"/>
        <s v="Joe"/>
        <s v="Betty"/>
        <s v="Claire"/>
        <s v="Sam"/>
        <s v="Lee"/>
        <s v="Ben"/>
        <s v="Dan"/>
        <m/>
      </sharedItems>
    </cacheField>
    <cacheField name="Performance" numFmtId="0">
      <sharedItems containsString="0" containsBlank="1" containsNumber="1" containsInteger="1" minValue="15" maxValue="24"/>
    </cacheField>
    <cacheField name="Position" numFmtId="0">
      <sharedItems containsString="0" containsBlank="1" containsNumber="1" containsInteger="1" minValue="1" maxValue="12" count="13">
        <n v="7"/>
        <n v="11"/>
        <n v="1"/>
        <n v="10"/>
        <n v="5"/>
        <n v="2"/>
        <n v="9"/>
        <n v="4"/>
        <n v="12"/>
        <n v="3"/>
        <n v="8"/>
        <n v="6"/>
        <m/>
      </sharedItems>
    </cacheField>
    <cacheField name="Points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 Gray" refreshedDate="43746.832167939814" createdVersion="6" refreshedVersion="6" minRefreshableVersion="3" recordCount="169" xr:uid="{DD35DA8B-ACF8-449E-AB6F-FBA2C451E8F3}">
  <cacheSource type="worksheet">
    <worksheetSource ref="A1:J1048576" sheet="Track Results Entry"/>
  </cacheSource>
  <cacheFields count="10">
    <cacheField name="Index" numFmtId="0">
      <sharedItems containsBlank="1"/>
    </cacheField>
    <cacheField name="Match" numFmtId="0">
      <sharedItems containsBlank="1"/>
    </cacheField>
    <cacheField name="Club" numFmtId="0">
      <sharedItems containsBlank="1"/>
    </cacheField>
    <cacheField name="Age" numFmtId="0">
      <sharedItems containsBlank="1" count="4">
        <s v="U11"/>
        <s v="U13"/>
        <s v="U15"/>
        <m/>
      </sharedItems>
    </cacheField>
    <cacheField name="Gender" numFmtId="0">
      <sharedItems containsBlank="1" count="3">
        <s v="Girls"/>
        <s v="Boys"/>
        <m/>
      </sharedItems>
    </cacheField>
    <cacheField name="Label" numFmtId="0">
      <sharedItems containsBlank="1"/>
    </cacheField>
    <cacheField name="Event" numFmtId="0">
      <sharedItems containsBlank="1" count="6">
        <s v="2 Lap Hurdles"/>
        <s v="2 Laps"/>
        <s v="3 Laps"/>
        <s v="4x2 Relay"/>
        <s v="5 Laps"/>
        <m/>
      </sharedItems>
    </cacheField>
    <cacheField name="Race" numFmtId="0">
      <sharedItems containsBlank="1" count="3">
        <s v="A"/>
        <s v="B"/>
        <m/>
      </sharedItems>
    </cacheField>
    <cacheField name="Name" numFmtId="0">
      <sharedItems containsBlank="1"/>
    </cacheField>
    <cacheField name="Time" numFmtId="0">
      <sharedItems containsString="0" containsBlank="1" containsNumber="1" minValue="8.3265780683461355E-3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OswestryU11Girls2 Lap HurdlesA"/>
    <x v="0"/>
    <x v="0"/>
    <x v="0"/>
    <s v="Track Event 1"/>
    <s v="2 Lap Hurdles"/>
    <s v="A"/>
    <s v="a"/>
    <n v="5"/>
    <n v="3"/>
    <n v="4"/>
  </r>
  <r>
    <s v="TelfordU11Girls2 Lap HurdlesA"/>
    <x v="1"/>
    <x v="0"/>
    <x v="0"/>
    <s v="Track Event 1"/>
    <s v="2 Lap Hurdles"/>
    <s v="A"/>
    <s v="b"/>
    <n v="4"/>
    <n v="2"/>
    <n v="6"/>
  </r>
  <r>
    <s v="WenlockU11Girls2 Lap HurdlesA"/>
    <x v="2"/>
    <x v="0"/>
    <x v="0"/>
    <s v="Track Event 1"/>
    <s v="2 Lap Hurdles"/>
    <s v="A"/>
    <s v="c"/>
    <n v="8"/>
    <n v="4"/>
    <n v="2"/>
  </r>
  <r>
    <s v="ShrewsburyU11Girls2 Lap HurdlesA"/>
    <x v="3"/>
    <x v="0"/>
    <x v="0"/>
    <s v="Track Event 1"/>
    <s v="2 Lap Hurdles"/>
    <s v="A"/>
    <s v="d"/>
    <n v="3"/>
    <n v="1"/>
    <n v="8"/>
  </r>
  <r>
    <s v="OswestryU11Girls2 Lap HurdlesB"/>
    <x v="0"/>
    <x v="0"/>
    <x v="0"/>
    <s v="Track Event 1"/>
    <s v="2 Lap Hurdles"/>
    <s v="B"/>
    <s v="a"/>
    <n v="1"/>
    <n v="1"/>
    <n v="7"/>
  </r>
  <r>
    <s v="TelfordU11Girls2 Lap HurdlesB"/>
    <x v="1"/>
    <x v="0"/>
    <x v="0"/>
    <s v="Track Event 1"/>
    <s v="2 Lap Hurdles"/>
    <s v="B"/>
    <s v="b"/>
    <n v="5"/>
    <n v="3"/>
    <n v="3"/>
  </r>
  <r>
    <s v="WenlockU11Girls2 Lap HurdlesB"/>
    <x v="2"/>
    <x v="0"/>
    <x v="0"/>
    <s v="Track Event 1"/>
    <s v="2 Lap Hurdles"/>
    <s v="B"/>
    <s v="c"/>
    <n v="4"/>
    <n v="2"/>
    <n v="5"/>
  </r>
  <r>
    <s v="ShrewsburyU11Girls2 Lap HurdlesB"/>
    <x v="3"/>
    <x v="0"/>
    <x v="0"/>
    <s v="Track Event 1"/>
    <s v="2 Lap Hurdles"/>
    <s v="B"/>
    <s v="d"/>
    <n v="5"/>
    <n v="3"/>
    <n v="3"/>
  </r>
  <r>
    <s v="OswestryU11Boys2 Lap HurdlesA"/>
    <x v="0"/>
    <x v="0"/>
    <x v="1"/>
    <s v="Track Event 1"/>
    <s v="2 Lap Hurdles"/>
    <s v="A"/>
    <s v="a"/>
    <n v="4"/>
    <n v="4"/>
    <n v="2"/>
  </r>
  <r>
    <s v="TelfordU11Boys2 Lap HurdlesA"/>
    <x v="1"/>
    <x v="0"/>
    <x v="1"/>
    <s v="Track Event 1"/>
    <s v="2 Lap Hurdles"/>
    <s v="A"/>
    <s v="b"/>
    <n v="1"/>
    <n v="1"/>
    <n v="8"/>
  </r>
  <r>
    <s v="WenlockU11Boys2 Lap HurdlesA"/>
    <x v="2"/>
    <x v="0"/>
    <x v="1"/>
    <s v="Track Event 1"/>
    <s v="2 Lap Hurdles"/>
    <s v="A"/>
    <s v="c"/>
    <n v="2"/>
    <n v="2"/>
    <n v="6"/>
  </r>
  <r>
    <s v="ShrewsburyU11Boys2 Lap HurdlesA"/>
    <x v="3"/>
    <x v="0"/>
    <x v="1"/>
    <s v="Track Event 1"/>
    <s v="2 Lap Hurdles"/>
    <s v="A"/>
    <s v="d"/>
    <n v="3"/>
    <n v="3"/>
    <n v="4"/>
  </r>
  <r>
    <s v="OswestryU11Boys2 Lap HurdlesB"/>
    <x v="0"/>
    <x v="0"/>
    <x v="1"/>
    <s v="Track Event 1"/>
    <s v="2 Lap Hurdles"/>
    <s v="B"/>
    <s v="a"/>
    <n v="5"/>
    <n v="3"/>
    <n v="3"/>
  </r>
  <r>
    <s v="TelfordU11Boys2 Lap HurdlesB"/>
    <x v="1"/>
    <x v="0"/>
    <x v="1"/>
    <s v="Track Event 1"/>
    <s v="2 Lap Hurdles"/>
    <s v="B"/>
    <s v="b"/>
    <n v="54"/>
    <n v="4"/>
    <n v="1"/>
  </r>
  <r>
    <s v="WenlockU11Boys2 Lap HurdlesB"/>
    <x v="2"/>
    <x v="0"/>
    <x v="1"/>
    <s v="Track Event 1"/>
    <s v="2 Lap Hurdles"/>
    <s v="B"/>
    <s v="c"/>
    <n v="1"/>
    <n v="1"/>
    <n v="7"/>
  </r>
  <r>
    <s v="ShrewsburyU11Boys2 Lap HurdlesB"/>
    <x v="3"/>
    <x v="0"/>
    <x v="1"/>
    <s v="Track Event 1"/>
    <s v="2 Lap Hurdles"/>
    <s v="B"/>
    <s v="d"/>
    <n v="2"/>
    <n v="2"/>
    <n v="5"/>
  </r>
  <r>
    <s v="OswestryU13Girls2 LapsA"/>
    <x v="0"/>
    <x v="1"/>
    <x v="0"/>
    <s v="Track Event 1"/>
    <s v="2 Laps"/>
    <s v="A"/>
    <s v="a"/>
    <n v="0.40793494219499626"/>
    <n v="1"/>
    <n v="8"/>
  </r>
  <r>
    <s v="TelfordU13Girls2 LapsA"/>
    <x v="1"/>
    <x v="1"/>
    <x v="0"/>
    <s v="Track Event 1"/>
    <s v="2 Laps"/>
    <s v="A"/>
    <s v="b"/>
    <n v="1.4990732592025213"/>
    <n v="2"/>
    <n v="6"/>
  </r>
  <r>
    <s v="WenlockU13Girls2 LapsA"/>
    <x v="2"/>
    <x v="1"/>
    <x v="0"/>
    <s v="Track Event 1"/>
    <s v="2 Laps"/>
    <s v="A"/>
    <s v="c"/>
    <n v="2.4615819717115004"/>
    <n v="3"/>
    <n v="4"/>
  </r>
  <r>
    <s v="ShrewsburyU13Girls2 LapsA"/>
    <x v="3"/>
    <x v="1"/>
    <x v="0"/>
    <s v="Track Event 1"/>
    <s v="2 Laps"/>
    <s v="A"/>
    <s v="d"/>
    <n v="6.8027176404071756"/>
    <n v="4"/>
    <n v="2"/>
  </r>
  <r>
    <s v="OswestryU13Girls2 LapsB"/>
    <x v="0"/>
    <x v="1"/>
    <x v="0"/>
    <s v="Track Event 1"/>
    <s v="2 Laps"/>
    <s v="B"/>
    <s v="a"/>
    <n v="4.6303619026306686"/>
    <n v="3"/>
    <n v="3"/>
  </r>
  <r>
    <s v="TelfordU13Girls2 LapsB"/>
    <x v="1"/>
    <x v="1"/>
    <x v="0"/>
    <s v="Track Event 1"/>
    <s v="2 Laps"/>
    <s v="B"/>
    <s v="b"/>
    <n v="2.2897741086736358"/>
    <n v="2"/>
    <n v="5"/>
  </r>
  <r>
    <s v="WenlockU13Girls2 LapsB"/>
    <x v="2"/>
    <x v="1"/>
    <x v="0"/>
    <s v="Track Event 1"/>
    <s v="2 Laps"/>
    <s v="B"/>
    <s v="c"/>
    <n v="0.45773851428820511"/>
    <n v="1"/>
    <n v="7"/>
  </r>
  <r>
    <s v="ShrewsburyU13Girls2 LapsB"/>
    <x v="3"/>
    <x v="1"/>
    <x v="0"/>
    <s v="Track Event 1"/>
    <s v="2 Laps"/>
    <s v="B"/>
    <s v="d"/>
    <n v="7.761910279016683"/>
    <n v="4"/>
    <n v="1"/>
  </r>
  <r>
    <s v="OswestryU13Boys2 LapsA"/>
    <x v="0"/>
    <x v="1"/>
    <x v="1"/>
    <s v="Track Event 1"/>
    <s v="2 Laps"/>
    <s v="A"/>
    <s v="a"/>
    <n v="5.4010642703913225"/>
    <n v="1"/>
    <n v="8"/>
  </r>
  <r>
    <s v="TelfordU13Boys2 LapsA"/>
    <x v="1"/>
    <x v="1"/>
    <x v="1"/>
    <s v="Track Event 1"/>
    <s v="2 Laps"/>
    <s v="A"/>
    <s v="b"/>
    <n v="5.5741405461853226"/>
    <n v="2"/>
    <n v="6"/>
  </r>
  <r>
    <s v="WenlockU13Boys2 LapsA"/>
    <x v="2"/>
    <x v="1"/>
    <x v="1"/>
    <s v="Track Event 1"/>
    <s v="2 Laps"/>
    <s v="A"/>
    <s v="c"/>
    <n v="9.7185673993471582"/>
    <n v="4"/>
    <n v="2"/>
  </r>
  <r>
    <s v="ShrewsburyU13Boys2 LapsA"/>
    <x v="3"/>
    <x v="1"/>
    <x v="1"/>
    <s v="Track Event 1"/>
    <s v="2 Laps"/>
    <s v="A"/>
    <s v="d"/>
    <n v="8.4011197578139942"/>
    <n v="3"/>
    <n v="4"/>
  </r>
  <r>
    <s v="OswestryU13Boys2 LapsB"/>
    <x v="0"/>
    <x v="1"/>
    <x v="1"/>
    <s v="Track Event 1"/>
    <s v="2 Laps"/>
    <s v="B"/>
    <s v="a"/>
    <n v="3.1043449012974476"/>
    <n v="3"/>
    <n v="3"/>
  </r>
  <r>
    <s v="TelfordU13Boys2 LapsB"/>
    <x v="1"/>
    <x v="1"/>
    <x v="1"/>
    <s v="Track Event 1"/>
    <s v="2 Laps"/>
    <s v="B"/>
    <s v="b"/>
    <n v="1.8624808790684966"/>
    <n v="1"/>
    <n v="7"/>
  </r>
  <r>
    <s v="WenlockU13Boys2 LapsB"/>
    <x v="2"/>
    <x v="1"/>
    <x v="1"/>
    <s v="Track Event 1"/>
    <s v="2 Laps"/>
    <s v="B"/>
    <s v="c"/>
    <n v="2.9750373369928642"/>
    <n v="2"/>
    <n v="5"/>
  </r>
  <r>
    <s v="ShrewsburyU13Boys2 LapsB"/>
    <x v="3"/>
    <x v="1"/>
    <x v="1"/>
    <s v="Track Event 1"/>
    <s v="2 Laps"/>
    <s v="B"/>
    <s v="d"/>
    <n v="9.6462834481211459"/>
    <n v="4"/>
    <n v="1"/>
  </r>
  <r>
    <s v="OswestryU15Girls2 LapsA"/>
    <x v="0"/>
    <x v="2"/>
    <x v="0"/>
    <s v="Track Event 1"/>
    <s v="2 Laps"/>
    <s v="A"/>
    <s v="a"/>
    <n v="9.0826572442573799"/>
    <n v="4"/>
    <n v="2"/>
  </r>
  <r>
    <s v="TelfordU15Girls2 LapsA"/>
    <x v="1"/>
    <x v="2"/>
    <x v="0"/>
    <s v="Track Event 1"/>
    <s v="2 Laps"/>
    <s v="A"/>
    <s v="b"/>
    <n v="5.2074420080507817"/>
    <n v="3"/>
    <n v="4"/>
  </r>
  <r>
    <s v="WenlockU15Girls2 LapsA"/>
    <x v="2"/>
    <x v="2"/>
    <x v="0"/>
    <s v="Track Event 1"/>
    <s v="2 Laps"/>
    <s v="A"/>
    <s v="c"/>
    <n v="1.8539500601563841"/>
    <n v="1"/>
    <n v="8"/>
  </r>
  <r>
    <s v="ShrewsburyU15Girls2 LapsA"/>
    <x v="3"/>
    <x v="2"/>
    <x v="0"/>
    <s v="Track Event 1"/>
    <s v="2 Laps"/>
    <s v="A"/>
    <s v="d"/>
    <n v="3.9296964321982673"/>
    <n v="2"/>
    <n v="6"/>
  </r>
  <r>
    <s v="OswestryU15Girls2 LapsB"/>
    <x v="0"/>
    <x v="2"/>
    <x v="0"/>
    <s v="Track Event 1"/>
    <s v="2 Laps"/>
    <s v="B"/>
    <s v="a"/>
    <n v="2.8880486352912427"/>
    <n v="2"/>
    <n v="5"/>
  </r>
  <r>
    <s v="TelfordU15Girls2 LapsB"/>
    <x v="1"/>
    <x v="2"/>
    <x v="0"/>
    <s v="Track Event 1"/>
    <s v="2 Laps"/>
    <s v="B"/>
    <s v="b"/>
    <n v="0.76956947470868675"/>
    <n v="1"/>
    <n v="7"/>
  </r>
  <r>
    <s v="WenlockU15Girls2 LapsB"/>
    <x v="2"/>
    <x v="2"/>
    <x v="0"/>
    <s v="Track Event 1"/>
    <s v="2 Laps"/>
    <s v="B"/>
    <s v="c"/>
    <n v="3.7316704672997991"/>
    <n v="3"/>
    <n v="3"/>
  </r>
  <r>
    <s v="ShrewsburyU15Girls2 LapsB"/>
    <x v="3"/>
    <x v="2"/>
    <x v="0"/>
    <s v="Track Event 1"/>
    <s v="2 Laps"/>
    <s v="B"/>
    <s v="d"/>
    <n v="6.8075868493210852"/>
    <n v="4"/>
    <n v="1"/>
  </r>
  <r>
    <s v="OswestryU15Boys2 LapsA"/>
    <x v="0"/>
    <x v="2"/>
    <x v="1"/>
    <s v="Track Event 1"/>
    <s v="2 Laps"/>
    <s v="A"/>
    <s v="a"/>
    <n v="0.47094404436886506"/>
    <n v="2"/>
    <n v="6"/>
  </r>
  <r>
    <s v="TelfordU15Boys2 LapsA"/>
    <x v="1"/>
    <x v="2"/>
    <x v="1"/>
    <s v="Track Event 1"/>
    <s v="2 Laps"/>
    <s v="A"/>
    <s v="b"/>
    <n v="6.6845056060606449"/>
    <n v="4"/>
    <n v="2"/>
  </r>
  <r>
    <s v="WenlockU15Boys2 LapsA"/>
    <x v="2"/>
    <x v="2"/>
    <x v="1"/>
    <s v="Track Event 1"/>
    <s v="2 Laps"/>
    <s v="A"/>
    <s v="c"/>
    <n v="4.6402894798397911"/>
    <n v="3"/>
    <n v="4"/>
  </r>
  <r>
    <s v="ShrewsburyU15Boys2 LapsA"/>
    <x v="3"/>
    <x v="2"/>
    <x v="1"/>
    <s v="Track Event 1"/>
    <s v="2 Laps"/>
    <s v="A"/>
    <s v="d"/>
    <n v="4.2802271927168123E-2"/>
    <n v="1"/>
    <n v="8"/>
  </r>
  <r>
    <s v="OswestryU15Boys2 LapsB"/>
    <x v="0"/>
    <x v="2"/>
    <x v="1"/>
    <s v="Track Event 1"/>
    <s v="2 Laps"/>
    <s v="B"/>
    <s v="a"/>
    <n v="5.991092326220393"/>
    <n v="4"/>
    <n v="1"/>
  </r>
  <r>
    <s v="TelfordU15Boys2 LapsB"/>
    <x v="1"/>
    <x v="2"/>
    <x v="1"/>
    <s v="Track Event 1"/>
    <s v="2 Laps"/>
    <s v="B"/>
    <s v="b"/>
    <n v="3.8303627269250473"/>
    <n v="3"/>
    <n v="3"/>
  </r>
  <r>
    <s v="WenlockU15Boys2 LapsB"/>
    <x v="2"/>
    <x v="2"/>
    <x v="1"/>
    <s v="Track Event 1"/>
    <s v="2 Laps"/>
    <s v="B"/>
    <s v="c"/>
    <n v="2.2385375432419274"/>
    <n v="1"/>
    <n v="7"/>
  </r>
  <r>
    <s v="ShrewsburyU15Boys2 LapsB"/>
    <x v="3"/>
    <x v="2"/>
    <x v="1"/>
    <s v="Track Event 1"/>
    <s v="2 Laps"/>
    <s v="B"/>
    <s v="d"/>
    <n v="2.3923491325698745"/>
    <n v="2"/>
    <n v="5"/>
  </r>
  <r>
    <s v="OswestryU11Girls2 LapsA"/>
    <x v="0"/>
    <x v="0"/>
    <x v="0"/>
    <s v="Track Event 2"/>
    <s v="2 Laps"/>
    <s v="A"/>
    <s v="a"/>
    <n v="3.8044269154046439"/>
    <n v="2"/>
    <n v="6"/>
  </r>
  <r>
    <s v="TelfordU11Girls2 LapsA"/>
    <x v="1"/>
    <x v="0"/>
    <x v="0"/>
    <s v="Track Event 2"/>
    <s v="2 Laps"/>
    <s v="A"/>
    <s v="b"/>
    <n v="5.0461377593287615"/>
    <n v="3"/>
    <n v="4"/>
  </r>
  <r>
    <s v="WenlockU11Girls2 LapsA"/>
    <x v="2"/>
    <x v="0"/>
    <x v="0"/>
    <s v="Track Event 2"/>
    <s v="2 Laps"/>
    <s v="A"/>
    <s v="c"/>
    <n v="9.401949428930207"/>
    <n v="4"/>
    <n v="2"/>
  </r>
  <r>
    <s v="ShrewsburyU11Girls2 LapsA"/>
    <x v="3"/>
    <x v="0"/>
    <x v="0"/>
    <s v="Track Event 2"/>
    <s v="2 Laps"/>
    <s v="A"/>
    <s v="d"/>
    <n v="0.745943399240655"/>
    <n v="1"/>
    <n v="8"/>
  </r>
  <r>
    <s v="OswestryU11Girls2 LapsB"/>
    <x v="0"/>
    <x v="0"/>
    <x v="0"/>
    <s v="Track Event 2"/>
    <s v="2 Laps"/>
    <s v="B"/>
    <s v="a"/>
    <n v="4.053530372511255"/>
    <n v="2"/>
    <n v="5"/>
  </r>
  <r>
    <s v="TelfordU11Girls2 LapsB"/>
    <x v="1"/>
    <x v="0"/>
    <x v="0"/>
    <s v="Track Event 2"/>
    <s v="2 Laps"/>
    <s v="B"/>
    <s v="b"/>
    <n v="7.1020173076167472"/>
    <n v="4"/>
    <n v="1"/>
  </r>
  <r>
    <s v="WenlockU11Girls2 LapsB"/>
    <x v="2"/>
    <x v="0"/>
    <x v="0"/>
    <s v="Track Event 2"/>
    <s v="2 Laps"/>
    <s v="B"/>
    <s v="c"/>
    <n v="6.2617052353512452"/>
    <n v="3"/>
    <n v="3"/>
  </r>
  <r>
    <s v="ShrewsburyU11Girls2 LapsB"/>
    <x v="3"/>
    <x v="0"/>
    <x v="0"/>
    <s v="Track Event 2"/>
    <s v="2 Laps"/>
    <s v="B"/>
    <s v="d"/>
    <n v="8.3265780683461355E-3"/>
    <n v="1"/>
    <n v="7"/>
  </r>
  <r>
    <s v="OswestryU11Boys2 LapsA"/>
    <x v="0"/>
    <x v="0"/>
    <x v="1"/>
    <s v="Track Event 2"/>
    <s v="2 Laps"/>
    <s v="A"/>
    <s v="a"/>
    <n v="7.1791588253033476"/>
    <n v="4"/>
    <n v="2"/>
  </r>
  <r>
    <s v="TelfordU11Boys2 LapsA"/>
    <x v="1"/>
    <x v="0"/>
    <x v="1"/>
    <s v="Track Event 2"/>
    <s v="2 Laps"/>
    <s v="A"/>
    <s v="b"/>
    <n v="0.55515310818646801"/>
    <n v="1"/>
    <n v="8"/>
  </r>
  <r>
    <s v="WenlockU11Boys2 LapsA"/>
    <x v="2"/>
    <x v="0"/>
    <x v="1"/>
    <s v="Track Event 2"/>
    <s v="2 Laps"/>
    <s v="A"/>
    <s v="c"/>
    <n v="3.8130036292487866"/>
    <n v="3"/>
    <n v="4"/>
  </r>
  <r>
    <s v="ShrewsburyU11Boys2 LapsA"/>
    <x v="3"/>
    <x v="0"/>
    <x v="1"/>
    <s v="Track Event 2"/>
    <s v="2 Laps"/>
    <s v="A"/>
    <s v="d"/>
    <n v="1.9223508118939669"/>
    <n v="2"/>
    <n v="6"/>
  </r>
  <r>
    <s v="OswestryU11Boys2 LapsB"/>
    <x v="0"/>
    <x v="0"/>
    <x v="1"/>
    <s v="Track Event 2"/>
    <s v="2 Laps"/>
    <s v="B"/>
    <s v="a"/>
    <n v="5.2143459032495922"/>
    <n v="3"/>
    <n v="3"/>
  </r>
  <r>
    <s v="TelfordU11Boys2 LapsB"/>
    <x v="1"/>
    <x v="0"/>
    <x v="1"/>
    <s v="Track Event 2"/>
    <s v="2 Laps"/>
    <s v="B"/>
    <s v="b"/>
    <n v="7.0919668293513975"/>
    <n v="4"/>
    <n v="1"/>
  </r>
  <r>
    <s v="WenlockU11Boys2 LapsB"/>
    <x v="2"/>
    <x v="0"/>
    <x v="1"/>
    <s v="Track Event 2"/>
    <s v="2 Laps"/>
    <s v="B"/>
    <s v="c"/>
    <n v="1.7944813359129563"/>
    <n v="1"/>
    <n v="7"/>
  </r>
  <r>
    <s v="ShrewsburyU11Boys2 LapsB"/>
    <x v="3"/>
    <x v="0"/>
    <x v="1"/>
    <s v="Track Event 2"/>
    <s v="2 Laps"/>
    <s v="B"/>
    <s v="d"/>
    <n v="3.6177896842998525"/>
    <n v="2"/>
    <n v="5"/>
  </r>
  <r>
    <s v="OswestryU13Girls3 LapsA"/>
    <x v="0"/>
    <x v="1"/>
    <x v="0"/>
    <s v="Track Event 2"/>
    <s v="3 Laps"/>
    <s v="A"/>
    <s v="a"/>
    <n v="9.9568154811242042"/>
    <n v="4"/>
    <n v="2"/>
  </r>
  <r>
    <s v="TelfordU13Girls3 LapsA"/>
    <x v="1"/>
    <x v="1"/>
    <x v="0"/>
    <s v="Track Event 2"/>
    <s v="3 Laps"/>
    <s v="A"/>
    <s v="b"/>
    <n v="3.2222876469364046"/>
    <n v="1"/>
    <n v="8"/>
  </r>
  <r>
    <s v="WenlockU13Girls3 LapsA"/>
    <x v="2"/>
    <x v="1"/>
    <x v="0"/>
    <s v="Track Event 2"/>
    <s v="3 Laps"/>
    <s v="A"/>
    <s v="c"/>
    <n v="7.0213380251011683"/>
    <n v="2"/>
    <n v="6"/>
  </r>
  <r>
    <s v="ShrewsburyU13Girls3 LapsA"/>
    <x v="3"/>
    <x v="1"/>
    <x v="0"/>
    <s v="Track Event 2"/>
    <s v="3 Laps"/>
    <s v="A"/>
    <s v="d"/>
    <n v="7.8137465174093599"/>
    <n v="3"/>
    <n v="4"/>
  </r>
  <r>
    <s v="OswestryU13Girls3 LapsB"/>
    <x v="0"/>
    <x v="1"/>
    <x v="0"/>
    <s v="Track Event 2"/>
    <s v="3 Laps"/>
    <s v="B"/>
    <s v="a"/>
    <n v="5.4977329087609474"/>
    <n v="3"/>
    <n v="3"/>
  </r>
  <r>
    <s v="TelfordU13Girls3 LapsB"/>
    <x v="1"/>
    <x v="1"/>
    <x v="0"/>
    <s v="Track Event 2"/>
    <s v="3 Laps"/>
    <s v="B"/>
    <s v="b"/>
    <n v="3.931925997161426"/>
    <n v="1"/>
    <n v="7"/>
  </r>
  <r>
    <s v="WenlockU13Girls3 LapsB"/>
    <x v="2"/>
    <x v="1"/>
    <x v="0"/>
    <s v="Track Event 2"/>
    <s v="3 Laps"/>
    <s v="B"/>
    <s v="c"/>
    <n v="4.2769204705432928"/>
    <n v="2"/>
    <n v="5"/>
  </r>
  <r>
    <s v="ShrewsburyU13Girls3 LapsB"/>
    <x v="3"/>
    <x v="1"/>
    <x v="0"/>
    <s v="Track Event 2"/>
    <s v="3 Laps"/>
    <s v="B"/>
    <s v="d"/>
    <n v="8.0116819659111567"/>
    <n v="4"/>
    <n v="1"/>
  </r>
  <r>
    <s v="OswestryU13Boys3 LapsA"/>
    <x v="0"/>
    <x v="1"/>
    <x v="1"/>
    <s v="Track Event 2"/>
    <s v="3 Laps"/>
    <s v="A"/>
    <s v="a"/>
    <n v="1.9140204736112632"/>
    <n v="2"/>
    <n v="6"/>
  </r>
  <r>
    <s v="TelfordU13Boys3 LapsA"/>
    <x v="1"/>
    <x v="1"/>
    <x v="1"/>
    <s v="Track Event 2"/>
    <s v="3 Laps"/>
    <s v="A"/>
    <s v="b"/>
    <n v="2.9563637487444003"/>
    <n v="3"/>
    <n v="4"/>
  </r>
  <r>
    <s v="WenlockU13Boys3 LapsA"/>
    <x v="2"/>
    <x v="1"/>
    <x v="1"/>
    <s v="Track Event 2"/>
    <s v="3 Laps"/>
    <s v="A"/>
    <s v="c"/>
    <n v="1.3110441522411254"/>
    <n v="1"/>
    <n v="8"/>
  </r>
  <r>
    <s v="ShrewsburyU13Boys3 LapsA"/>
    <x v="3"/>
    <x v="1"/>
    <x v="1"/>
    <s v="Track Event 2"/>
    <s v="3 Laps"/>
    <s v="A"/>
    <s v="d"/>
    <n v="3.5635529212220485"/>
    <n v="4"/>
    <n v="2"/>
  </r>
  <r>
    <s v="OswestryU13Boys3 LapsB"/>
    <x v="0"/>
    <x v="1"/>
    <x v="1"/>
    <s v="Track Event 2"/>
    <s v="3 Laps"/>
    <s v="B"/>
    <s v="a"/>
    <n v="9.8747759548174248"/>
    <n v="4"/>
    <n v="1"/>
  </r>
  <r>
    <s v="TelfordU13Boys3 LapsB"/>
    <x v="1"/>
    <x v="1"/>
    <x v="1"/>
    <s v="Track Event 2"/>
    <s v="3 Laps"/>
    <s v="B"/>
    <s v="b"/>
    <n v="8.628993539015628"/>
    <n v="3"/>
    <n v="3"/>
  </r>
  <r>
    <s v="WenlockU13Boys3 LapsB"/>
    <x v="2"/>
    <x v="1"/>
    <x v="1"/>
    <s v="Track Event 2"/>
    <s v="3 Laps"/>
    <s v="B"/>
    <s v="c"/>
    <n v="7.2308500133869478"/>
    <n v="2"/>
    <n v="5"/>
  </r>
  <r>
    <s v="ShrewsburyU13Boys3 LapsB"/>
    <x v="3"/>
    <x v="1"/>
    <x v="1"/>
    <s v="Track Event 2"/>
    <s v="3 Laps"/>
    <s v="B"/>
    <s v="d"/>
    <n v="6.9799956423059051"/>
    <n v="1"/>
    <n v="7"/>
  </r>
  <r>
    <s v="OswestryU15Girls3 LapsA"/>
    <x v="0"/>
    <x v="2"/>
    <x v="0"/>
    <s v="Track Event 2"/>
    <s v="3 Laps"/>
    <s v="A"/>
    <s v="a"/>
    <n v="2.6310773467456583"/>
    <n v="1"/>
    <n v="8"/>
  </r>
  <r>
    <s v="TelfordU15Girls3 LapsA"/>
    <x v="1"/>
    <x v="2"/>
    <x v="0"/>
    <s v="Track Event 2"/>
    <s v="3 Laps"/>
    <s v="A"/>
    <s v="b"/>
    <n v="6.1088659045890639"/>
    <n v="2"/>
    <n v="6"/>
  </r>
  <r>
    <s v="WenlockU15Girls3 LapsA"/>
    <x v="2"/>
    <x v="2"/>
    <x v="0"/>
    <s v="Track Event 2"/>
    <s v="3 Laps"/>
    <s v="A"/>
    <s v="c"/>
    <n v="7.9986869873646702"/>
    <n v="3"/>
    <n v="4"/>
  </r>
  <r>
    <s v="ShrewsburyU15Girls3 LapsA"/>
    <x v="3"/>
    <x v="2"/>
    <x v="0"/>
    <s v="Track Event 2"/>
    <s v="3 Laps"/>
    <s v="A"/>
    <s v="d"/>
    <n v="8.0386404974260053"/>
    <n v="4"/>
    <n v="2"/>
  </r>
  <r>
    <s v="OswestryU15Girls3 LapsB"/>
    <x v="0"/>
    <x v="2"/>
    <x v="0"/>
    <s v="Track Event 2"/>
    <s v="3 Laps"/>
    <s v="B"/>
    <s v="a"/>
    <n v="5.3516420659963977"/>
    <n v="3"/>
    <n v="3"/>
  </r>
  <r>
    <s v="TelfordU15Girls3 LapsB"/>
    <x v="1"/>
    <x v="2"/>
    <x v="0"/>
    <s v="Track Event 2"/>
    <s v="3 Laps"/>
    <s v="B"/>
    <s v="b"/>
    <n v="3.8177311058160535"/>
    <n v="2"/>
    <n v="5"/>
  </r>
  <r>
    <s v="WenlockU15Girls3 LapsB"/>
    <x v="2"/>
    <x v="2"/>
    <x v="0"/>
    <s v="Track Event 2"/>
    <s v="3 Laps"/>
    <s v="B"/>
    <s v="c"/>
    <n v="1.9131349992727031"/>
    <n v="1"/>
    <n v="7"/>
  </r>
  <r>
    <s v="ShrewsburyU15Girls3 LapsB"/>
    <x v="3"/>
    <x v="2"/>
    <x v="0"/>
    <s v="Track Event 2"/>
    <s v="3 Laps"/>
    <s v="B"/>
    <s v="d"/>
    <n v="8.837662331383747"/>
    <n v="4"/>
    <n v="1"/>
  </r>
  <r>
    <s v="OswestryU15Boys3 LapsA"/>
    <x v="0"/>
    <x v="2"/>
    <x v="1"/>
    <s v="Track Event 2"/>
    <s v="3 Laps"/>
    <s v="A"/>
    <s v="a"/>
    <n v="6.9779696803378011"/>
    <n v="3"/>
    <n v="4"/>
  </r>
  <r>
    <s v="TelfordU15Boys3 LapsA"/>
    <x v="1"/>
    <x v="2"/>
    <x v="1"/>
    <s v="Track Event 2"/>
    <s v="3 Laps"/>
    <s v="A"/>
    <s v="b"/>
    <n v="0.89609180766107466"/>
    <n v="1"/>
    <n v="8"/>
  </r>
  <r>
    <s v="WenlockU15Boys3 LapsA"/>
    <x v="2"/>
    <x v="2"/>
    <x v="1"/>
    <s v="Track Event 2"/>
    <s v="3 Laps"/>
    <s v="A"/>
    <s v="c"/>
    <n v="8.6477973794074305"/>
    <n v="4"/>
    <n v="2"/>
  </r>
  <r>
    <s v="ShrewsburyU15Boys3 LapsA"/>
    <x v="3"/>
    <x v="2"/>
    <x v="1"/>
    <s v="Track Event 2"/>
    <s v="3 Laps"/>
    <s v="A"/>
    <s v="d"/>
    <n v="2.3053849394291834"/>
    <n v="2"/>
    <n v="6"/>
  </r>
  <r>
    <s v="OswestryU15Boys3 LapsB"/>
    <x v="0"/>
    <x v="2"/>
    <x v="1"/>
    <s v="Track Event 2"/>
    <s v="3 Laps"/>
    <s v="B"/>
    <s v="a"/>
    <n v="9.7670113532935137"/>
    <n v="4"/>
    <n v="1"/>
  </r>
  <r>
    <s v="TelfordU15Boys3 LapsB"/>
    <x v="1"/>
    <x v="2"/>
    <x v="1"/>
    <s v="Track Event 2"/>
    <s v="3 Laps"/>
    <s v="B"/>
    <s v="b"/>
    <n v="1.5608183950314269"/>
    <n v="1"/>
    <n v="7"/>
  </r>
  <r>
    <s v="WenlockU15Boys3 LapsB"/>
    <x v="2"/>
    <x v="2"/>
    <x v="1"/>
    <s v="Track Event 2"/>
    <s v="3 Laps"/>
    <s v="B"/>
    <s v="c"/>
    <n v="6.4290949369939483"/>
    <n v="3"/>
    <n v="3"/>
  </r>
  <r>
    <s v="ShrewsburyU15Boys3 LapsB"/>
    <x v="3"/>
    <x v="2"/>
    <x v="1"/>
    <s v="Track Event 2"/>
    <s v="3 Laps"/>
    <s v="B"/>
    <s v="d"/>
    <n v="6.1581822803828787"/>
    <n v="2"/>
    <n v="5"/>
  </r>
  <r>
    <s v="OswestryU11Girls3 LapsA"/>
    <x v="0"/>
    <x v="0"/>
    <x v="0"/>
    <s v="Track Event 3"/>
    <s v="3 Laps"/>
    <s v="A"/>
    <s v="a"/>
    <n v="4.9734398983035959"/>
    <n v="3"/>
    <n v="4"/>
  </r>
  <r>
    <s v="TelfordU11Girls3 LapsA"/>
    <x v="1"/>
    <x v="0"/>
    <x v="0"/>
    <s v="Track Event 3"/>
    <s v="3 Laps"/>
    <s v="A"/>
    <s v="b"/>
    <n v="4.7946276653314204"/>
    <n v="2"/>
    <n v="6"/>
  </r>
  <r>
    <s v="WenlockU11Girls3 LapsA"/>
    <x v="2"/>
    <x v="0"/>
    <x v="0"/>
    <s v="Track Event 3"/>
    <s v="3 Laps"/>
    <s v="A"/>
    <s v="c"/>
    <n v="0.11270272125608827"/>
    <n v="1"/>
    <n v="8"/>
  </r>
  <r>
    <s v="ShrewsburyU11Girls3 LapsA"/>
    <x v="3"/>
    <x v="0"/>
    <x v="0"/>
    <s v="Track Event 3"/>
    <s v="3 Laps"/>
    <s v="A"/>
    <s v="d"/>
    <n v="8.4358765323786873"/>
    <n v="4"/>
    <n v="2"/>
  </r>
  <r>
    <s v="OswestryU11Girls3 LapsB"/>
    <x v="0"/>
    <x v="0"/>
    <x v="0"/>
    <s v="Track Event 3"/>
    <s v="3 Laps"/>
    <s v="B"/>
    <s v="a"/>
    <n v="8.3860921296004562"/>
    <n v="3"/>
    <n v="3"/>
  </r>
  <r>
    <s v="TelfordU11Girls3 LapsB"/>
    <x v="1"/>
    <x v="0"/>
    <x v="0"/>
    <s v="Track Event 3"/>
    <s v="3 Laps"/>
    <s v="B"/>
    <s v="b"/>
    <n v="0.33677521006663214"/>
    <n v="1"/>
    <n v="7"/>
  </r>
  <r>
    <s v="WenlockU11Girls3 LapsB"/>
    <x v="2"/>
    <x v="0"/>
    <x v="0"/>
    <s v="Track Event 3"/>
    <s v="3 Laps"/>
    <s v="B"/>
    <s v="c"/>
    <n v="8.7331143155688054"/>
    <n v="4"/>
    <n v="1"/>
  </r>
  <r>
    <s v="ShrewsburyU11Girls3 LapsB"/>
    <x v="3"/>
    <x v="0"/>
    <x v="0"/>
    <s v="Track Event 3"/>
    <s v="3 Laps"/>
    <s v="B"/>
    <s v="d"/>
    <n v="7.6290479242782858"/>
    <n v="2"/>
    <n v="5"/>
  </r>
  <r>
    <s v="OswestryU11Boys3 LapsA"/>
    <x v="0"/>
    <x v="0"/>
    <x v="1"/>
    <s v="Track Event 3"/>
    <s v="3 Laps"/>
    <s v="A"/>
    <s v="a"/>
    <n v="4.983602645834635"/>
    <n v="1"/>
    <n v="8"/>
  </r>
  <r>
    <s v="TelfordU11Boys3 LapsA"/>
    <x v="1"/>
    <x v="0"/>
    <x v="1"/>
    <s v="Track Event 3"/>
    <s v="3 Laps"/>
    <s v="A"/>
    <s v="b"/>
    <n v="7.7726482234851755"/>
    <n v="2"/>
    <n v="6"/>
  </r>
  <r>
    <s v="WenlockU11Boys3 LapsA"/>
    <x v="2"/>
    <x v="0"/>
    <x v="1"/>
    <s v="Track Event 3"/>
    <s v="3 Laps"/>
    <s v="A"/>
    <s v="c"/>
    <n v="9.8692313047942921"/>
    <n v="4"/>
    <n v="2"/>
  </r>
  <r>
    <s v="ShrewsburyU11Boys3 LapsA"/>
    <x v="3"/>
    <x v="0"/>
    <x v="1"/>
    <s v="Track Event 3"/>
    <s v="3 Laps"/>
    <s v="A"/>
    <s v="d"/>
    <n v="9.8641605507378127"/>
    <n v="3"/>
    <n v="4"/>
  </r>
  <r>
    <s v="OswestryU11Boys3 LapsB"/>
    <x v="0"/>
    <x v="0"/>
    <x v="1"/>
    <s v="Track Event 3"/>
    <s v="3 Laps"/>
    <s v="B"/>
    <s v="a"/>
    <n v="0.74013248194372272"/>
    <n v="1"/>
    <n v="7"/>
  </r>
  <r>
    <s v="TelfordU11Boys3 LapsB"/>
    <x v="1"/>
    <x v="0"/>
    <x v="1"/>
    <s v="Track Event 3"/>
    <s v="3 Laps"/>
    <s v="B"/>
    <s v="b"/>
    <n v="7.0032616378157053"/>
    <n v="4"/>
    <n v="1"/>
  </r>
  <r>
    <s v="WenlockU11Boys3 LapsB"/>
    <x v="2"/>
    <x v="0"/>
    <x v="1"/>
    <s v="Track Event 3"/>
    <s v="3 Laps"/>
    <s v="B"/>
    <s v="c"/>
    <n v="3.8627855807720057"/>
    <n v="2"/>
    <n v="5"/>
  </r>
  <r>
    <s v="ShrewsburyU11Boys3 LapsB"/>
    <x v="3"/>
    <x v="0"/>
    <x v="1"/>
    <s v="Track Event 3"/>
    <s v="3 Laps"/>
    <s v="B"/>
    <s v="d"/>
    <n v="4.1470783549605077"/>
    <n v="3"/>
    <n v="3"/>
  </r>
  <r>
    <s v="OswestryU13Girls5 LapsA"/>
    <x v="0"/>
    <x v="1"/>
    <x v="0"/>
    <s v="Track Event 3"/>
    <s v="5 Laps"/>
    <s v="A"/>
    <s v="a"/>
    <n v="2.4169687181286403"/>
    <n v="2"/>
    <n v="6"/>
  </r>
  <r>
    <s v="TelfordU13Girls5 LapsA"/>
    <x v="1"/>
    <x v="1"/>
    <x v="0"/>
    <s v="Track Event 3"/>
    <s v="5 Laps"/>
    <s v="A"/>
    <s v="b"/>
    <n v="5.6504775335294362"/>
    <n v="3"/>
    <n v="4"/>
  </r>
  <r>
    <s v="WenlockU13Girls5 LapsA"/>
    <x v="2"/>
    <x v="1"/>
    <x v="0"/>
    <s v="Track Event 3"/>
    <s v="5 Laps"/>
    <s v="A"/>
    <s v="c"/>
    <n v="9.6544697792109275"/>
    <n v="4"/>
    <n v="2"/>
  </r>
  <r>
    <s v="ShrewsburyU13Girls5 LapsA"/>
    <x v="3"/>
    <x v="1"/>
    <x v="0"/>
    <s v="Track Event 3"/>
    <s v="5 Laps"/>
    <s v="A"/>
    <s v="d"/>
    <n v="2.0662387574935237"/>
    <n v="1"/>
    <n v="8"/>
  </r>
  <r>
    <s v="OswestryU13Girls5 LapsB"/>
    <x v="0"/>
    <x v="1"/>
    <x v="0"/>
    <s v="Track Event 3"/>
    <s v="5 Laps"/>
    <s v="B"/>
    <s v="a"/>
    <n v="0.17132308845082989"/>
    <n v="1"/>
    <n v="7"/>
  </r>
  <r>
    <s v="TelfordU13Girls5 LapsB"/>
    <x v="1"/>
    <x v="1"/>
    <x v="0"/>
    <s v="Track Event 3"/>
    <s v="5 Laps"/>
    <s v="B"/>
    <s v="b"/>
    <n v="4.9202851407793542"/>
    <n v="3"/>
    <n v="3"/>
  </r>
  <r>
    <s v="WenlockU13Girls5 LapsB"/>
    <x v="2"/>
    <x v="1"/>
    <x v="0"/>
    <s v="Track Event 3"/>
    <s v="5 Laps"/>
    <s v="B"/>
    <s v="c"/>
    <n v="7.4825766654879313"/>
    <n v="4"/>
    <n v="1"/>
  </r>
  <r>
    <s v="ShrewsburyU13Girls5 LapsB"/>
    <x v="3"/>
    <x v="1"/>
    <x v="0"/>
    <s v="Track Event 3"/>
    <s v="5 Laps"/>
    <s v="B"/>
    <s v="d"/>
    <n v="4.5456348342715884"/>
    <n v="2"/>
    <n v="5"/>
  </r>
  <r>
    <s v="OswestryU13Boys5 LapsA"/>
    <x v="0"/>
    <x v="1"/>
    <x v="1"/>
    <s v="Track Event 3"/>
    <s v="5 Laps"/>
    <s v="A"/>
    <s v="a"/>
    <n v="3.9340995568640214"/>
    <n v="1"/>
    <n v="8"/>
  </r>
  <r>
    <s v="TelfordU13Boys5 LapsA"/>
    <x v="1"/>
    <x v="1"/>
    <x v="1"/>
    <s v="Track Event 3"/>
    <s v="5 Laps"/>
    <s v="A"/>
    <s v="b"/>
    <n v="9.4855480738891575"/>
    <n v="4"/>
    <n v="2"/>
  </r>
  <r>
    <s v="WenlockU13Boys5 LapsA"/>
    <x v="2"/>
    <x v="1"/>
    <x v="1"/>
    <s v="Track Event 3"/>
    <s v="5 Laps"/>
    <s v="A"/>
    <s v="c"/>
    <n v="4.0172264075811643"/>
    <n v="2"/>
    <n v="6"/>
  </r>
  <r>
    <s v="ShrewsburyU13Boys5 LapsA"/>
    <x v="3"/>
    <x v="1"/>
    <x v="1"/>
    <s v="Track Event 3"/>
    <s v="5 Laps"/>
    <s v="A"/>
    <s v="d"/>
    <n v="4.2217198071618771"/>
    <n v="3"/>
    <n v="4"/>
  </r>
  <r>
    <s v="OswestryU13Boys5 LapsB"/>
    <x v="0"/>
    <x v="1"/>
    <x v="1"/>
    <s v="Track Event 3"/>
    <s v="5 Laps"/>
    <s v="B"/>
    <s v="a"/>
    <n v="1.3664144640234921"/>
    <n v="1"/>
    <n v="7"/>
  </r>
  <r>
    <s v="TelfordU13Boys5 LapsB"/>
    <x v="1"/>
    <x v="1"/>
    <x v="1"/>
    <s v="Track Event 3"/>
    <s v="5 Laps"/>
    <s v="B"/>
    <s v="b"/>
    <n v="4.8648985143637962"/>
    <n v="3"/>
    <n v="3"/>
  </r>
  <r>
    <s v="WenlockU13Boys5 LapsB"/>
    <x v="2"/>
    <x v="1"/>
    <x v="1"/>
    <s v="Track Event 3"/>
    <s v="5 Laps"/>
    <s v="B"/>
    <s v="c"/>
    <n v="1.6045356943704503"/>
    <n v="2"/>
    <n v="5"/>
  </r>
  <r>
    <s v="ShrewsburyU13Boys5 LapsB"/>
    <x v="3"/>
    <x v="1"/>
    <x v="1"/>
    <s v="Track Event 3"/>
    <s v="5 Laps"/>
    <s v="B"/>
    <s v="d"/>
    <n v="5.4348095980287257"/>
    <n v="4"/>
    <n v="1"/>
  </r>
  <r>
    <s v="OswestryU15Girls5 LapsA"/>
    <x v="0"/>
    <x v="2"/>
    <x v="0"/>
    <s v="Track Event 3"/>
    <s v="5 Laps"/>
    <s v="A"/>
    <s v="a"/>
    <n v="8.9129361805725864"/>
    <n v="3"/>
    <n v="4"/>
  </r>
  <r>
    <s v="TelfordU15Girls5 LapsA"/>
    <x v="1"/>
    <x v="2"/>
    <x v="0"/>
    <s v="Track Event 3"/>
    <s v="5 Laps"/>
    <s v="A"/>
    <s v="b"/>
    <n v="8.1103868777952233"/>
    <n v="2"/>
    <n v="6"/>
  </r>
  <r>
    <s v="WenlockU15Girls5 LapsA"/>
    <x v="2"/>
    <x v="2"/>
    <x v="0"/>
    <s v="Track Event 3"/>
    <s v="5 Laps"/>
    <s v="A"/>
    <s v="c"/>
    <n v="8.0730485444490103"/>
    <n v="1"/>
    <n v="8"/>
  </r>
  <r>
    <s v="ShrewsburyU15Girls5 LapsA"/>
    <x v="3"/>
    <x v="2"/>
    <x v="0"/>
    <s v="Track Event 3"/>
    <s v="5 Laps"/>
    <s v="A"/>
    <s v="d"/>
    <n v="9.1310539088633114"/>
    <n v="4"/>
    <n v="2"/>
  </r>
  <r>
    <s v="OswestryU15Girls5 LapsB"/>
    <x v="0"/>
    <x v="2"/>
    <x v="0"/>
    <s v="Track Event 3"/>
    <s v="5 Laps"/>
    <s v="B"/>
    <s v="a"/>
    <n v="9.7812802128208336"/>
    <n v="4"/>
    <n v="1"/>
  </r>
  <r>
    <s v="TelfordU15Girls5 LapsB"/>
    <x v="1"/>
    <x v="2"/>
    <x v="0"/>
    <s v="Track Event 3"/>
    <s v="5 Laps"/>
    <s v="B"/>
    <s v="b"/>
    <n v="1.9402108267631246"/>
    <n v="1"/>
    <n v="7"/>
  </r>
  <r>
    <s v="WenlockU15Girls5 LapsB"/>
    <x v="2"/>
    <x v="2"/>
    <x v="0"/>
    <s v="Track Event 3"/>
    <s v="5 Laps"/>
    <s v="B"/>
    <s v="c"/>
    <n v="3.8898118093966261"/>
    <n v="2"/>
    <n v="5"/>
  </r>
  <r>
    <s v="ShrewsburyU15Girls5 LapsB"/>
    <x v="3"/>
    <x v="2"/>
    <x v="0"/>
    <s v="Track Event 3"/>
    <s v="5 Laps"/>
    <s v="B"/>
    <s v="d"/>
    <n v="8.3376200395132454"/>
    <n v="3"/>
    <n v="3"/>
  </r>
  <r>
    <s v="OswestryU15Boys5 LapsA"/>
    <x v="0"/>
    <x v="2"/>
    <x v="1"/>
    <s v="Track Event 3"/>
    <s v="5 Laps"/>
    <s v="A"/>
    <s v="a"/>
    <n v="8.7530467481986012"/>
    <n v="4"/>
    <n v="2"/>
  </r>
  <r>
    <s v="TelfordU15Boys5 LapsA"/>
    <x v="1"/>
    <x v="2"/>
    <x v="1"/>
    <s v="Track Event 3"/>
    <s v="5 Laps"/>
    <s v="A"/>
    <s v="b"/>
    <n v="3.8070716606937385"/>
    <n v="2"/>
    <n v="6"/>
  </r>
  <r>
    <s v="WenlockU15Boys5 LapsA"/>
    <x v="2"/>
    <x v="2"/>
    <x v="1"/>
    <s v="Track Event 3"/>
    <s v="5 Laps"/>
    <s v="A"/>
    <s v="c"/>
    <n v="3.0469351149372015"/>
    <n v="1"/>
    <n v="8"/>
  </r>
  <r>
    <s v="ShrewsburyU15Boys5 LapsA"/>
    <x v="3"/>
    <x v="2"/>
    <x v="1"/>
    <s v="Track Event 3"/>
    <s v="5 Laps"/>
    <s v="A"/>
    <s v="d"/>
    <n v="5.0078862248366027"/>
    <n v="3"/>
    <n v="4"/>
  </r>
  <r>
    <s v="OswestryU15Boys5 LapsB"/>
    <x v="0"/>
    <x v="2"/>
    <x v="1"/>
    <s v="Track Event 3"/>
    <s v="5 Laps"/>
    <s v="B"/>
    <s v="a"/>
    <n v="7.8029426603771377"/>
    <n v="3"/>
    <n v="3"/>
  </r>
  <r>
    <s v="TelfordU15Boys5 LapsB"/>
    <x v="1"/>
    <x v="2"/>
    <x v="1"/>
    <s v="Track Event 3"/>
    <s v="5 Laps"/>
    <s v="B"/>
    <s v="b"/>
    <n v="3.123853274082693"/>
    <n v="1"/>
    <n v="7"/>
  </r>
  <r>
    <s v="WenlockU15Boys5 LapsB"/>
    <x v="2"/>
    <x v="2"/>
    <x v="1"/>
    <s v="Track Event 3"/>
    <s v="5 Laps"/>
    <s v="B"/>
    <s v="c"/>
    <n v="8.10152509920424"/>
    <n v="4"/>
    <n v="1"/>
  </r>
  <r>
    <s v="ShrewsburyU15Boys5 LapsB"/>
    <x v="3"/>
    <x v="2"/>
    <x v="1"/>
    <s v="Track Event 3"/>
    <s v="5 Laps"/>
    <s v="B"/>
    <s v="d"/>
    <n v="6.4203473856273234"/>
    <n v="2"/>
    <n v="5"/>
  </r>
  <r>
    <s v="OswestryU11Girls4x2 RelayA"/>
    <x v="0"/>
    <x v="0"/>
    <x v="0"/>
    <s v="Relay"/>
    <s v="4x2 Relay"/>
    <s v="A"/>
    <s v="a"/>
    <n v="8.3031618864614352"/>
    <n v="2"/>
    <n v="6"/>
  </r>
  <r>
    <s v="TelfordU11Girls4x2 RelayA"/>
    <x v="1"/>
    <x v="0"/>
    <x v="0"/>
    <s v="Relay"/>
    <s v="4x2 Relay"/>
    <s v="A"/>
    <s v="b"/>
    <n v="6.638375730994345"/>
    <n v="1"/>
    <n v="8"/>
  </r>
  <r>
    <s v="WenlockU11Girls4x2 RelayA"/>
    <x v="2"/>
    <x v="0"/>
    <x v="0"/>
    <s v="Relay"/>
    <s v="4x2 Relay"/>
    <s v="A"/>
    <s v="c"/>
    <n v="9.8288599437994684"/>
    <n v="3"/>
    <n v="4"/>
  </r>
  <r>
    <s v="ShrewsburyU11Girls4x2 RelayA"/>
    <x v="3"/>
    <x v="0"/>
    <x v="0"/>
    <s v="Relay"/>
    <s v="4x2 Relay"/>
    <s v="A"/>
    <s v="d"/>
    <n v="9.939075817458761"/>
    <n v="4"/>
    <n v="2"/>
  </r>
  <r>
    <s v="OswestryU11Boys4x2 RelayA"/>
    <x v="0"/>
    <x v="0"/>
    <x v="1"/>
    <s v="Relay"/>
    <s v="4x2 Relay"/>
    <s v="A"/>
    <s v="a"/>
    <n v="0.55734483342749108"/>
    <n v="1"/>
    <n v="8"/>
  </r>
  <r>
    <s v="TelfordU11Boys4x2 RelayA"/>
    <x v="1"/>
    <x v="0"/>
    <x v="1"/>
    <s v="Relay"/>
    <s v="4x2 Relay"/>
    <s v="A"/>
    <s v="b"/>
    <n v="2.384555173528331"/>
    <n v="2"/>
    <n v="6"/>
  </r>
  <r>
    <s v="WenlockU11Boys4x2 RelayA"/>
    <x v="2"/>
    <x v="0"/>
    <x v="1"/>
    <s v="Relay"/>
    <s v="4x2 Relay"/>
    <s v="A"/>
    <s v="c"/>
    <n v="3.5178907633231562"/>
    <n v="4"/>
    <n v="2"/>
  </r>
  <r>
    <s v="ShrewsburyU11Boys4x2 RelayA"/>
    <x v="3"/>
    <x v="0"/>
    <x v="1"/>
    <s v="Relay"/>
    <s v="4x2 Relay"/>
    <s v="A"/>
    <s v="d"/>
    <n v="3.3471159119137872"/>
    <n v="3"/>
    <n v="4"/>
  </r>
  <r>
    <s v="OswestryU13Girls4x2 RelayA"/>
    <x v="0"/>
    <x v="1"/>
    <x v="0"/>
    <s v="Relay"/>
    <s v="4x2 Relay"/>
    <s v="A"/>
    <s v="a"/>
    <n v="7.7430591464751197"/>
    <n v="4"/>
    <n v="2"/>
  </r>
  <r>
    <s v="TelfordU13Girls4x2 RelayA"/>
    <x v="1"/>
    <x v="1"/>
    <x v="0"/>
    <s v="Relay"/>
    <s v="4x2 Relay"/>
    <s v="A"/>
    <s v="b"/>
    <n v="1.2374647439581421"/>
    <n v="2"/>
    <n v="6"/>
  </r>
  <r>
    <s v="WenlockU13Girls4x2 RelayA"/>
    <x v="2"/>
    <x v="1"/>
    <x v="0"/>
    <s v="Relay"/>
    <s v="4x2 Relay"/>
    <s v="A"/>
    <s v="c"/>
    <n v="5.8771646494850902"/>
    <n v="3"/>
    <n v="4"/>
  </r>
  <r>
    <s v="ShrewsburyU13Girls4x2 RelayA"/>
    <x v="3"/>
    <x v="1"/>
    <x v="0"/>
    <s v="Relay"/>
    <s v="4x2 Relay"/>
    <s v="A"/>
    <s v="d"/>
    <n v="1.1629362696339551"/>
    <n v="1"/>
    <n v="8"/>
  </r>
  <r>
    <s v="OswestryU13Boys4x2 RelayA"/>
    <x v="0"/>
    <x v="1"/>
    <x v="1"/>
    <s v="Relay"/>
    <s v="4x2 Relay"/>
    <s v="A"/>
    <s v="a"/>
    <n v="2.6792364014583283"/>
    <n v="2"/>
    <n v="6"/>
  </r>
  <r>
    <s v="TelfordU13Boys4x2 RelayA"/>
    <x v="1"/>
    <x v="1"/>
    <x v="1"/>
    <s v="Relay"/>
    <s v="4x2 Relay"/>
    <s v="A"/>
    <s v="b"/>
    <n v="0.94734514441026318"/>
    <n v="1"/>
    <n v="8"/>
  </r>
  <r>
    <s v="WenlockU13Boys4x2 RelayA"/>
    <x v="2"/>
    <x v="1"/>
    <x v="1"/>
    <s v="Relay"/>
    <s v="4x2 Relay"/>
    <s v="A"/>
    <s v="c"/>
    <n v="8.6319613617232651"/>
    <n v="4"/>
    <n v="2"/>
  </r>
  <r>
    <s v="ShrewsburyU13Boys4x2 RelayA"/>
    <x v="3"/>
    <x v="1"/>
    <x v="1"/>
    <s v="Relay"/>
    <s v="4x2 Relay"/>
    <s v="A"/>
    <s v="d"/>
    <n v="7.5957006896626762"/>
    <n v="3"/>
    <n v="4"/>
  </r>
  <r>
    <s v="OswestryU15Girls4x2 RelayA"/>
    <x v="0"/>
    <x v="2"/>
    <x v="0"/>
    <s v="Relay"/>
    <s v="4x2 Relay"/>
    <s v="A"/>
    <s v="a"/>
    <n v="9.317567866692535"/>
    <n v="4"/>
    <n v="2"/>
  </r>
  <r>
    <s v="TelfordU15Girls4x2 RelayA"/>
    <x v="1"/>
    <x v="2"/>
    <x v="0"/>
    <s v="Relay"/>
    <s v="4x2 Relay"/>
    <s v="A"/>
    <s v="b"/>
    <n v="7.0210758814972793"/>
    <n v="3"/>
    <n v="4"/>
  </r>
  <r>
    <s v="WenlockU15Girls4x2 RelayA"/>
    <x v="2"/>
    <x v="2"/>
    <x v="0"/>
    <s v="Relay"/>
    <s v="4x2 Relay"/>
    <s v="A"/>
    <s v="c"/>
    <n v="1.3206753399217586"/>
    <n v="2"/>
    <n v="6"/>
  </r>
  <r>
    <s v="ShrewsburyU15Girls4x2 RelayA"/>
    <x v="3"/>
    <x v="2"/>
    <x v="0"/>
    <s v="Relay"/>
    <s v="4x2 Relay"/>
    <s v="A"/>
    <s v="d"/>
    <n v="0.37642286912908385"/>
    <n v="1"/>
    <n v="8"/>
  </r>
  <r>
    <s v="OswestryU15Boys4x2 RelayA"/>
    <x v="0"/>
    <x v="2"/>
    <x v="1"/>
    <s v="Relay"/>
    <s v="4x2 Relay"/>
    <s v="A"/>
    <s v="a"/>
    <n v="1.7964798580941777"/>
    <n v="1"/>
    <n v="8"/>
  </r>
  <r>
    <s v="TelfordU15Boys4x2 RelayA"/>
    <x v="1"/>
    <x v="2"/>
    <x v="1"/>
    <s v="Relay"/>
    <s v="4x2 Relay"/>
    <s v="A"/>
    <s v="b"/>
    <n v="9.4283101512060679"/>
    <n v="3"/>
    <n v="4"/>
  </r>
  <r>
    <s v="WenlockU15Boys4x2 RelayA"/>
    <x v="2"/>
    <x v="2"/>
    <x v="1"/>
    <s v="Relay"/>
    <s v="4x2 Relay"/>
    <s v="A"/>
    <s v="c"/>
    <n v="6.6593844999677678"/>
    <n v="2"/>
    <n v="6"/>
  </r>
  <r>
    <s v="ShrewsburyU15Boys4x2 RelayA"/>
    <x v="3"/>
    <x v="2"/>
    <x v="1"/>
    <s v="Relay"/>
    <s v="4x2 Relay"/>
    <s v="A"/>
    <s v="d"/>
    <n v="9.7538392113418144"/>
    <n v="4"/>
    <n v="2"/>
  </r>
  <r>
    <m/>
    <x v="4"/>
    <x v="3"/>
    <x v="2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s v="OswestryU11GirlsSPEED BOUNCEA"/>
    <x v="0"/>
    <x v="0"/>
    <x v="0"/>
    <s v="Field Event 1"/>
    <x v="0"/>
    <x v="0"/>
    <x v="0"/>
    <n v="21"/>
    <x v="0"/>
    <n v="2"/>
  </r>
  <r>
    <s v="ShrewsburyU11GirlsSPEED BOUNCEA"/>
    <x v="1"/>
    <x v="0"/>
    <x v="0"/>
    <s v="Field Event 1"/>
    <x v="0"/>
    <x v="0"/>
    <x v="0"/>
    <n v="15"/>
    <x v="1"/>
    <n v="0"/>
  </r>
  <r>
    <s v="TelfordU11GirlsSPEED BOUNCEA"/>
    <x v="2"/>
    <x v="0"/>
    <x v="0"/>
    <s v="Field Event 1"/>
    <x v="0"/>
    <x v="0"/>
    <x v="0"/>
    <n v="24"/>
    <x v="2"/>
    <n v="8"/>
  </r>
  <r>
    <s v="WenlockU11GirlsSPEED BOUNCEA"/>
    <x v="3"/>
    <x v="0"/>
    <x v="0"/>
    <s v="Field Event 1"/>
    <x v="0"/>
    <x v="0"/>
    <x v="0"/>
    <n v="16"/>
    <x v="3"/>
    <n v="0"/>
  </r>
  <r>
    <s v="OswestryU11GirlsSPEED BOUNCEB"/>
    <x v="0"/>
    <x v="0"/>
    <x v="0"/>
    <s v="Field Event 1"/>
    <x v="0"/>
    <x v="1"/>
    <x v="1"/>
    <n v="22"/>
    <x v="4"/>
    <n v="4"/>
  </r>
  <r>
    <s v="ShrewsburyU11GirlsSPEED BOUNCEB"/>
    <x v="1"/>
    <x v="0"/>
    <x v="0"/>
    <s v="Field Event 1"/>
    <x v="0"/>
    <x v="1"/>
    <x v="1"/>
    <n v="23"/>
    <x v="5"/>
    <n v="7"/>
  </r>
  <r>
    <s v="TelfordU11GirlsSPEED BOUNCEB"/>
    <x v="2"/>
    <x v="0"/>
    <x v="0"/>
    <s v="Field Event 1"/>
    <x v="0"/>
    <x v="1"/>
    <x v="1"/>
    <n v="18"/>
    <x v="6"/>
    <n v="0"/>
  </r>
  <r>
    <s v="WenlockU11GirlsSPEED BOUNCEB"/>
    <x v="3"/>
    <x v="0"/>
    <x v="0"/>
    <s v="Field Event 1"/>
    <x v="0"/>
    <x v="1"/>
    <x v="1"/>
    <n v="21"/>
    <x v="0"/>
    <n v="2"/>
  </r>
  <r>
    <s v="OswestryU11GirlsSPEED BOUNCEC"/>
    <x v="0"/>
    <x v="0"/>
    <x v="0"/>
    <s v="Field Event 1"/>
    <x v="0"/>
    <x v="2"/>
    <x v="2"/>
    <n v="23"/>
    <x v="5"/>
    <n v="7"/>
  </r>
  <r>
    <s v="ShrewsburyU11GirlsSPEED BOUNCEC"/>
    <x v="1"/>
    <x v="0"/>
    <x v="0"/>
    <s v="Field Event 1"/>
    <x v="0"/>
    <x v="2"/>
    <x v="2"/>
    <n v="23"/>
    <x v="5"/>
    <n v="7"/>
  </r>
  <r>
    <s v="TelfordU11GirlsSPEED BOUNCEC"/>
    <x v="2"/>
    <x v="0"/>
    <x v="0"/>
    <s v="Field Event 1"/>
    <x v="0"/>
    <x v="2"/>
    <x v="2"/>
    <n v="22"/>
    <x v="4"/>
    <n v="4"/>
  </r>
  <r>
    <s v="WenlockU11GirlsSPEED BOUNCEC"/>
    <x v="3"/>
    <x v="0"/>
    <x v="0"/>
    <s v="Field Event 1"/>
    <x v="0"/>
    <x v="2"/>
    <x v="2"/>
    <n v="15"/>
    <x v="1"/>
    <n v="0"/>
  </r>
  <r>
    <s v="OswestryU11BoysSPEED BOUNCEA"/>
    <x v="0"/>
    <x v="0"/>
    <x v="1"/>
    <s v="Field Event 1"/>
    <x v="0"/>
    <x v="0"/>
    <x v="3"/>
    <n v="24"/>
    <x v="2"/>
    <n v="8"/>
  </r>
  <r>
    <s v="ShrewsburyU11BoysSPEED BOUNCEA"/>
    <x v="1"/>
    <x v="0"/>
    <x v="1"/>
    <s v="Field Event 1"/>
    <x v="0"/>
    <x v="0"/>
    <x v="3"/>
    <n v="16"/>
    <x v="6"/>
    <n v="0"/>
  </r>
  <r>
    <s v="TelfordU11BoysSPEED BOUNCEA"/>
    <x v="2"/>
    <x v="0"/>
    <x v="1"/>
    <s v="Field Event 1"/>
    <x v="0"/>
    <x v="0"/>
    <x v="3"/>
    <n v="20"/>
    <x v="4"/>
    <n v="4"/>
  </r>
  <r>
    <s v="WenlockU11BoysSPEED BOUNCEA"/>
    <x v="3"/>
    <x v="0"/>
    <x v="1"/>
    <s v="Field Event 1"/>
    <x v="0"/>
    <x v="0"/>
    <x v="3"/>
    <n v="16"/>
    <x v="6"/>
    <n v="0"/>
  </r>
  <r>
    <s v="OswestryU11BoysSPEED BOUNCEB"/>
    <x v="0"/>
    <x v="0"/>
    <x v="1"/>
    <s v="Field Event 1"/>
    <x v="0"/>
    <x v="1"/>
    <x v="4"/>
    <n v="19"/>
    <x v="0"/>
    <n v="2"/>
  </r>
  <r>
    <s v="ShrewsburyU11BoysSPEED BOUNCEB"/>
    <x v="1"/>
    <x v="0"/>
    <x v="1"/>
    <s v="Field Event 1"/>
    <x v="0"/>
    <x v="1"/>
    <x v="4"/>
    <n v="24"/>
    <x v="2"/>
    <n v="8"/>
  </r>
  <r>
    <s v="TelfordU11BoysSPEED BOUNCEB"/>
    <x v="2"/>
    <x v="0"/>
    <x v="1"/>
    <s v="Field Event 1"/>
    <x v="0"/>
    <x v="1"/>
    <x v="4"/>
    <n v="23"/>
    <x v="7"/>
    <n v="5"/>
  </r>
  <r>
    <s v="WenlockU11BoysSPEED BOUNCEB"/>
    <x v="3"/>
    <x v="0"/>
    <x v="1"/>
    <s v="Field Event 1"/>
    <x v="0"/>
    <x v="1"/>
    <x v="4"/>
    <n v="19"/>
    <x v="0"/>
    <n v="2"/>
  </r>
  <r>
    <s v="OswestryU11BoysSPEED BOUNCEC"/>
    <x v="0"/>
    <x v="0"/>
    <x v="1"/>
    <s v="Field Event 1"/>
    <x v="0"/>
    <x v="2"/>
    <x v="5"/>
    <n v="15"/>
    <x v="8"/>
    <n v="0"/>
  </r>
  <r>
    <s v="ShrewsburyU11BoysSPEED BOUNCEC"/>
    <x v="1"/>
    <x v="0"/>
    <x v="1"/>
    <s v="Field Event 1"/>
    <x v="0"/>
    <x v="2"/>
    <x v="5"/>
    <n v="20"/>
    <x v="4"/>
    <n v="4"/>
  </r>
  <r>
    <s v="TelfordU11BoysSPEED BOUNCEC"/>
    <x v="2"/>
    <x v="0"/>
    <x v="1"/>
    <s v="Field Event 1"/>
    <x v="0"/>
    <x v="2"/>
    <x v="5"/>
    <n v="16"/>
    <x v="6"/>
    <n v="0"/>
  </r>
  <r>
    <s v="WenlockU11BoysSPEED BOUNCEC"/>
    <x v="3"/>
    <x v="0"/>
    <x v="1"/>
    <s v="Field Event 1"/>
    <x v="0"/>
    <x v="2"/>
    <x v="5"/>
    <n v="24"/>
    <x v="2"/>
    <n v="8"/>
  </r>
  <r>
    <s v="OswestryU13GirlsVERTICAL JUMPA"/>
    <x v="0"/>
    <x v="1"/>
    <x v="0"/>
    <s v="Field Event 1"/>
    <x v="1"/>
    <x v="0"/>
    <x v="0"/>
    <n v="18"/>
    <x v="4"/>
    <n v="4"/>
  </r>
  <r>
    <s v="ShrewsburyU13GirlsVERTICAL JUMPA"/>
    <x v="1"/>
    <x v="1"/>
    <x v="0"/>
    <s v="Field Event 1"/>
    <x v="1"/>
    <x v="0"/>
    <x v="0"/>
    <n v="20"/>
    <x v="9"/>
    <n v="6"/>
  </r>
  <r>
    <s v="TelfordU13GirlsVERTICAL JUMPA"/>
    <x v="2"/>
    <x v="1"/>
    <x v="0"/>
    <s v="Field Event 1"/>
    <x v="1"/>
    <x v="0"/>
    <x v="0"/>
    <n v="18"/>
    <x v="4"/>
    <n v="4"/>
  </r>
  <r>
    <s v="WenlockU13GirlsVERTICAL JUMPA"/>
    <x v="3"/>
    <x v="1"/>
    <x v="0"/>
    <s v="Field Event 1"/>
    <x v="1"/>
    <x v="0"/>
    <x v="0"/>
    <n v="22"/>
    <x v="5"/>
    <n v="7"/>
  </r>
  <r>
    <s v="OswestryU13GirlsVERTICAL JUMPB"/>
    <x v="0"/>
    <x v="1"/>
    <x v="0"/>
    <s v="Field Event 1"/>
    <x v="1"/>
    <x v="1"/>
    <x v="1"/>
    <n v="17"/>
    <x v="0"/>
    <n v="2"/>
  </r>
  <r>
    <s v="ShrewsburyU13GirlsVERTICAL JUMPB"/>
    <x v="1"/>
    <x v="1"/>
    <x v="0"/>
    <s v="Field Event 1"/>
    <x v="1"/>
    <x v="1"/>
    <x v="1"/>
    <n v="16"/>
    <x v="10"/>
    <n v="1"/>
  </r>
  <r>
    <s v="TelfordU13GirlsVERTICAL JUMPB"/>
    <x v="2"/>
    <x v="1"/>
    <x v="0"/>
    <s v="Field Event 1"/>
    <x v="1"/>
    <x v="1"/>
    <x v="1"/>
    <n v="19"/>
    <x v="7"/>
    <n v="5"/>
  </r>
  <r>
    <s v="WenlockU13GirlsVERTICAL JUMPB"/>
    <x v="3"/>
    <x v="1"/>
    <x v="0"/>
    <s v="Field Event 1"/>
    <x v="1"/>
    <x v="1"/>
    <x v="1"/>
    <n v="23"/>
    <x v="2"/>
    <n v="8"/>
  </r>
  <r>
    <s v="OswestryU13BoysVERTICAL JUMPA"/>
    <x v="0"/>
    <x v="1"/>
    <x v="1"/>
    <s v="Field Event 1"/>
    <x v="1"/>
    <x v="0"/>
    <x v="3"/>
    <n v="18"/>
    <x v="4"/>
    <n v="4"/>
  </r>
  <r>
    <s v="ShrewsburyU13BoysVERTICAL JUMPA"/>
    <x v="1"/>
    <x v="1"/>
    <x v="1"/>
    <s v="Field Event 1"/>
    <x v="1"/>
    <x v="0"/>
    <x v="3"/>
    <n v="24"/>
    <x v="2"/>
    <n v="8"/>
  </r>
  <r>
    <s v="TelfordU13BoysVERTICAL JUMPA"/>
    <x v="2"/>
    <x v="1"/>
    <x v="1"/>
    <s v="Field Event 1"/>
    <x v="1"/>
    <x v="0"/>
    <x v="3"/>
    <n v="20"/>
    <x v="5"/>
    <n v="7"/>
  </r>
  <r>
    <s v="WenlockU13BoysVERTICAL JUMPA"/>
    <x v="3"/>
    <x v="1"/>
    <x v="1"/>
    <s v="Field Event 1"/>
    <x v="1"/>
    <x v="0"/>
    <x v="3"/>
    <n v="19"/>
    <x v="7"/>
    <n v="5"/>
  </r>
  <r>
    <s v="OswestryU13BoysVERTICAL JUMPB"/>
    <x v="0"/>
    <x v="1"/>
    <x v="1"/>
    <s v="Field Event 1"/>
    <x v="1"/>
    <x v="1"/>
    <x v="4"/>
    <n v="15"/>
    <x v="11"/>
    <n v="3"/>
  </r>
  <r>
    <s v="ShrewsburyU13BoysVERTICAL JUMPB"/>
    <x v="1"/>
    <x v="1"/>
    <x v="1"/>
    <s v="Field Event 1"/>
    <x v="1"/>
    <x v="1"/>
    <x v="4"/>
    <n v="15"/>
    <x v="11"/>
    <n v="3"/>
  </r>
  <r>
    <s v="TelfordU13BoysVERTICAL JUMPB"/>
    <x v="2"/>
    <x v="1"/>
    <x v="1"/>
    <s v="Field Event 1"/>
    <x v="1"/>
    <x v="1"/>
    <x v="4"/>
    <n v="15"/>
    <x v="11"/>
    <n v="3"/>
  </r>
  <r>
    <s v="WenlockU13BoysVERTICAL JUMPB"/>
    <x v="3"/>
    <x v="1"/>
    <x v="1"/>
    <s v="Field Event 1"/>
    <x v="1"/>
    <x v="1"/>
    <x v="4"/>
    <n v="20"/>
    <x v="5"/>
    <n v="7"/>
  </r>
  <r>
    <s v="OswestryU15GirlsCHEST PUSHA"/>
    <x v="0"/>
    <x v="2"/>
    <x v="0"/>
    <s v="Field Event 1"/>
    <x v="2"/>
    <x v="0"/>
    <x v="0"/>
    <n v="22"/>
    <x v="5"/>
    <n v="7"/>
  </r>
  <r>
    <s v="ShrewsburyU15GirlsCHEST PUSHA"/>
    <x v="1"/>
    <x v="2"/>
    <x v="0"/>
    <s v="Field Event 1"/>
    <x v="2"/>
    <x v="0"/>
    <x v="0"/>
    <n v="19"/>
    <x v="4"/>
    <n v="4"/>
  </r>
  <r>
    <s v="TelfordU15GirlsCHEST PUSHA"/>
    <x v="2"/>
    <x v="2"/>
    <x v="0"/>
    <s v="Field Event 1"/>
    <x v="2"/>
    <x v="0"/>
    <x v="0"/>
    <n v="21"/>
    <x v="9"/>
    <n v="6"/>
  </r>
  <r>
    <s v="WenlockU15GirlsCHEST PUSHA"/>
    <x v="3"/>
    <x v="2"/>
    <x v="0"/>
    <s v="Field Event 1"/>
    <x v="2"/>
    <x v="0"/>
    <x v="0"/>
    <n v="19"/>
    <x v="4"/>
    <n v="4"/>
  </r>
  <r>
    <s v="OswestryU15GirlsCHEST PUSHB"/>
    <x v="0"/>
    <x v="2"/>
    <x v="0"/>
    <s v="Field Event 1"/>
    <x v="2"/>
    <x v="1"/>
    <x v="1"/>
    <n v="21"/>
    <x v="9"/>
    <n v="6"/>
  </r>
  <r>
    <s v="ShrewsburyU15GirlsCHEST PUSHB"/>
    <x v="1"/>
    <x v="2"/>
    <x v="0"/>
    <s v="Field Event 1"/>
    <x v="2"/>
    <x v="1"/>
    <x v="1"/>
    <n v="24"/>
    <x v="2"/>
    <n v="8"/>
  </r>
  <r>
    <s v="TelfordU15GirlsCHEST PUSHB"/>
    <x v="2"/>
    <x v="2"/>
    <x v="0"/>
    <s v="Field Event 1"/>
    <x v="2"/>
    <x v="1"/>
    <x v="1"/>
    <n v="19"/>
    <x v="4"/>
    <n v="4"/>
  </r>
  <r>
    <s v="WenlockU15GirlsCHEST PUSHB"/>
    <x v="3"/>
    <x v="2"/>
    <x v="0"/>
    <s v="Field Event 1"/>
    <x v="2"/>
    <x v="1"/>
    <x v="1"/>
    <n v="16"/>
    <x v="10"/>
    <n v="1"/>
  </r>
  <r>
    <s v="OswestryU15BoysCHEST PUSHA"/>
    <x v="0"/>
    <x v="2"/>
    <x v="1"/>
    <s v="Field Event 1"/>
    <x v="2"/>
    <x v="0"/>
    <x v="3"/>
    <n v="17"/>
    <x v="10"/>
    <n v="1"/>
  </r>
  <r>
    <s v="ShrewsburyU15BoysCHEST PUSHA"/>
    <x v="1"/>
    <x v="2"/>
    <x v="1"/>
    <s v="Field Event 1"/>
    <x v="2"/>
    <x v="0"/>
    <x v="3"/>
    <n v="19"/>
    <x v="4"/>
    <n v="4"/>
  </r>
  <r>
    <s v="TelfordU15BoysCHEST PUSHA"/>
    <x v="2"/>
    <x v="2"/>
    <x v="1"/>
    <s v="Field Event 1"/>
    <x v="2"/>
    <x v="0"/>
    <x v="3"/>
    <n v="20"/>
    <x v="5"/>
    <n v="7"/>
  </r>
  <r>
    <s v="WenlockU15BoysCHEST PUSHA"/>
    <x v="3"/>
    <x v="2"/>
    <x v="1"/>
    <s v="Field Event 1"/>
    <x v="2"/>
    <x v="0"/>
    <x v="3"/>
    <n v="19"/>
    <x v="4"/>
    <n v="4"/>
  </r>
  <r>
    <s v="OswestryU15BoysCHEST PUSHB"/>
    <x v="0"/>
    <x v="2"/>
    <x v="1"/>
    <s v="Field Event 1"/>
    <x v="2"/>
    <x v="1"/>
    <x v="4"/>
    <n v="24"/>
    <x v="2"/>
    <n v="8"/>
  </r>
  <r>
    <s v="ShrewsburyU15BoysCHEST PUSHB"/>
    <x v="1"/>
    <x v="2"/>
    <x v="1"/>
    <s v="Field Event 1"/>
    <x v="2"/>
    <x v="1"/>
    <x v="4"/>
    <n v="19"/>
    <x v="4"/>
    <n v="4"/>
  </r>
  <r>
    <s v="TelfordU15BoysCHEST PUSHB"/>
    <x v="2"/>
    <x v="2"/>
    <x v="1"/>
    <s v="Field Event 1"/>
    <x v="2"/>
    <x v="1"/>
    <x v="4"/>
    <n v="20"/>
    <x v="5"/>
    <n v="7"/>
  </r>
  <r>
    <s v="WenlockU15BoysCHEST PUSHB"/>
    <x v="3"/>
    <x v="2"/>
    <x v="1"/>
    <s v="Field Event 1"/>
    <x v="2"/>
    <x v="1"/>
    <x v="4"/>
    <n v="20"/>
    <x v="5"/>
    <n v="7"/>
  </r>
  <r>
    <s v="OswestryU11GirlsSTANDING TRIPLE JUMPA"/>
    <x v="0"/>
    <x v="0"/>
    <x v="0"/>
    <s v="Field Event 2"/>
    <x v="3"/>
    <x v="0"/>
    <x v="6"/>
    <n v="16"/>
    <x v="8"/>
    <n v="0"/>
  </r>
  <r>
    <s v="ShrewsburyU11GirlsSTANDING TRIPLE JUMPA"/>
    <x v="1"/>
    <x v="0"/>
    <x v="0"/>
    <s v="Field Event 2"/>
    <x v="3"/>
    <x v="0"/>
    <x v="6"/>
    <n v="24"/>
    <x v="2"/>
    <n v="8"/>
  </r>
  <r>
    <s v="TelfordU11GirlsSTANDING TRIPLE JUMPA"/>
    <x v="2"/>
    <x v="0"/>
    <x v="0"/>
    <s v="Field Event 2"/>
    <x v="3"/>
    <x v="0"/>
    <x v="6"/>
    <n v="24"/>
    <x v="2"/>
    <n v="8"/>
  </r>
  <r>
    <s v="WenlockU11GirlsSTANDING TRIPLE JUMPA"/>
    <x v="3"/>
    <x v="0"/>
    <x v="0"/>
    <s v="Field Event 2"/>
    <x v="3"/>
    <x v="0"/>
    <x v="6"/>
    <n v="22"/>
    <x v="7"/>
    <n v="5"/>
  </r>
  <r>
    <s v="OswestryU11GirlsSTANDING TRIPLE JUMPB"/>
    <x v="0"/>
    <x v="0"/>
    <x v="0"/>
    <s v="Field Event 2"/>
    <x v="3"/>
    <x v="1"/>
    <x v="7"/>
    <n v="15"/>
    <x v="8"/>
    <n v="0"/>
  </r>
  <r>
    <s v="ShrewsburyU11GirlsSTANDING TRIPLE JUMPB"/>
    <x v="1"/>
    <x v="0"/>
    <x v="0"/>
    <s v="Field Event 2"/>
    <x v="3"/>
    <x v="1"/>
    <x v="7"/>
    <n v="21"/>
    <x v="4"/>
    <n v="4"/>
  </r>
  <r>
    <s v="TelfordU11GirlsSTANDING TRIPLE JUMPB"/>
    <x v="2"/>
    <x v="0"/>
    <x v="0"/>
    <s v="Field Event 2"/>
    <x v="3"/>
    <x v="1"/>
    <x v="7"/>
    <n v="22"/>
    <x v="7"/>
    <n v="5"/>
  </r>
  <r>
    <s v="WenlockU11GirlsSTANDING TRIPLE JUMPB"/>
    <x v="3"/>
    <x v="0"/>
    <x v="0"/>
    <s v="Field Event 2"/>
    <x v="3"/>
    <x v="1"/>
    <x v="7"/>
    <n v="23"/>
    <x v="9"/>
    <n v="6"/>
  </r>
  <r>
    <s v="OswestryU11GirlsSTANDING TRIPLE JUMPC"/>
    <x v="0"/>
    <x v="0"/>
    <x v="0"/>
    <s v="Field Event 2"/>
    <x v="3"/>
    <x v="2"/>
    <x v="8"/>
    <n v="21"/>
    <x v="4"/>
    <n v="4"/>
  </r>
  <r>
    <s v="ShrewsburyU11GirlsSTANDING TRIPLE JUMPC"/>
    <x v="1"/>
    <x v="0"/>
    <x v="0"/>
    <s v="Field Event 2"/>
    <x v="3"/>
    <x v="2"/>
    <x v="8"/>
    <n v="20"/>
    <x v="0"/>
    <n v="2"/>
  </r>
  <r>
    <s v="TelfordU11GirlsSTANDING TRIPLE JUMPC"/>
    <x v="2"/>
    <x v="0"/>
    <x v="0"/>
    <s v="Field Event 2"/>
    <x v="3"/>
    <x v="2"/>
    <x v="8"/>
    <n v="18"/>
    <x v="6"/>
    <n v="0"/>
  </r>
  <r>
    <s v="WenlockU11GirlsSTANDING TRIPLE JUMPC"/>
    <x v="3"/>
    <x v="0"/>
    <x v="0"/>
    <s v="Field Event 2"/>
    <x v="3"/>
    <x v="2"/>
    <x v="8"/>
    <n v="19"/>
    <x v="10"/>
    <n v="1"/>
  </r>
  <r>
    <s v="OswestryU11BoysSTANDING TRIPLE JUMPA"/>
    <x v="0"/>
    <x v="0"/>
    <x v="1"/>
    <s v="Field Event 2"/>
    <x v="3"/>
    <x v="0"/>
    <x v="9"/>
    <n v="24"/>
    <x v="2"/>
    <n v="8"/>
  </r>
  <r>
    <s v="ShrewsburyU11BoysSTANDING TRIPLE JUMPA"/>
    <x v="1"/>
    <x v="0"/>
    <x v="1"/>
    <s v="Field Event 2"/>
    <x v="3"/>
    <x v="0"/>
    <x v="9"/>
    <n v="24"/>
    <x v="2"/>
    <n v="8"/>
  </r>
  <r>
    <s v="TelfordU11BoysSTANDING TRIPLE JUMPA"/>
    <x v="2"/>
    <x v="0"/>
    <x v="1"/>
    <s v="Field Event 2"/>
    <x v="3"/>
    <x v="0"/>
    <x v="9"/>
    <n v="17"/>
    <x v="3"/>
    <n v="0"/>
  </r>
  <r>
    <s v="WenlockU11BoysSTANDING TRIPLE JUMPA"/>
    <x v="3"/>
    <x v="0"/>
    <x v="1"/>
    <s v="Field Event 2"/>
    <x v="3"/>
    <x v="0"/>
    <x v="9"/>
    <n v="17"/>
    <x v="3"/>
    <n v="0"/>
  </r>
  <r>
    <s v="OswestryU11BoysSTANDING TRIPLE JUMPB"/>
    <x v="0"/>
    <x v="0"/>
    <x v="1"/>
    <s v="Field Event 2"/>
    <x v="3"/>
    <x v="1"/>
    <x v="10"/>
    <n v="15"/>
    <x v="1"/>
    <n v="0"/>
  </r>
  <r>
    <s v="ShrewsburyU11BoysSTANDING TRIPLE JUMPB"/>
    <x v="1"/>
    <x v="0"/>
    <x v="1"/>
    <s v="Field Event 2"/>
    <x v="3"/>
    <x v="1"/>
    <x v="10"/>
    <n v="21"/>
    <x v="9"/>
    <n v="6"/>
  </r>
  <r>
    <s v="TelfordU11BoysSTANDING TRIPLE JUMPB"/>
    <x v="2"/>
    <x v="0"/>
    <x v="1"/>
    <s v="Field Event 2"/>
    <x v="3"/>
    <x v="1"/>
    <x v="10"/>
    <n v="24"/>
    <x v="2"/>
    <n v="8"/>
  </r>
  <r>
    <s v="WenlockU11BoysSTANDING TRIPLE JUMPB"/>
    <x v="3"/>
    <x v="0"/>
    <x v="1"/>
    <s v="Field Event 2"/>
    <x v="3"/>
    <x v="1"/>
    <x v="10"/>
    <n v="19"/>
    <x v="11"/>
    <n v="3"/>
  </r>
  <r>
    <s v="OswestryU11BoysSTANDING TRIPLE JUMPC"/>
    <x v="0"/>
    <x v="0"/>
    <x v="1"/>
    <s v="Field Event 2"/>
    <x v="3"/>
    <x v="2"/>
    <x v="11"/>
    <n v="19"/>
    <x v="11"/>
    <n v="3"/>
  </r>
  <r>
    <s v="ShrewsburyU11BoysSTANDING TRIPLE JUMPC"/>
    <x v="1"/>
    <x v="0"/>
    <x v="1"/>
    <s v="Field Event 2"/>
    <x v="3"/>
    <x v="2"/>
    <x v="11"/>
    <n v="21"/>
    <x v="9"/>
    <n v="6"/>
  </r>
  <r>
    <s v="TelfordU11BoysSTANDING TRIPLE JUMPC"/>
    <x v="2"/>
    <x v="0"/>
    <x v="1"/>
    <s v="Field Event 2"/>
    <x v="3"/>
    <x v="2"/>
    <x v="11"/>
    <n v="20"/>
    <x v="4"/>
    <n v="4"/>
  </r>
  <r>
    <s v="WenlockU11BoysSTANDING TRIPLE JUMPC"/>
    <x v="3"/>
    <x v="0"/>
    <x v="1"/>
    <s v="Field Event 2"/>
    <x v="3"/>
    <x v="2"/>
    <x v="11"/>
    <n v="17"/>
    <x v="10"/>
    <n v="1"/>
  </r>
  <r>
    <s v="OswestryU13GirlsSHOTA"/>
    <x v="0"/>
    <x v="1"/>
    <x v="0"/>
    <s v="Field Event 2"/>
    <x v="4"/>
    <x v="0"/>
    <x v="2"/>
    <n v="16"/>
    <x v="11"/>
    <n v="3"/>
  </r>
  <r>
    <s v="ShrewsburyU13GirlsSHOTA"/>
    <x v="1"/>
    <x v="1"/>
    <x v="0"/>
    <s v="Field Event 2"/>
    <x v="4"/>
    <x v="0"/>
    <x v="2"/>
    <n v="16"/>
    <x v="11"/>
    <n v="3"/>
  </r>
  <r>
    <s v="TelfordU13GirlsSHOTA"/>
    <x v="2"/>
    <x v="1"/>
    <x v="0"/>
    <s v="Field Event 2"/>
    <x v="4"/>
    <x v="0"/>
    <x v="2"/>
    <n v="15"/>
    <x v="10"/>
    <n v="1"/>
  </r>
  <r>
    <s v="WenlockU13GirlsSHOTA"/>
    <x v="3"/>
    <x v="1"/>
    <x v="0"/>
    <s v="Field Event 2"/>
    <x v="4"/>
    <x v="0"/>
    <x v="2"/>
    <n v="23"/>
    <x v="5"/>
    <n v="7"/>
  </r>
  <r>
    <s v="OswestryU13GirlsSHOTB"/>
    <x v="0"/>
    <x v="1"/>
    <x v="0"/>
    <s v="Field Event 2"/>
    <x v="4"/>
    <x v="1"/>
    <x v="6"/>
    <n v="24"/>
    <x v="2"/>
    <n v="8"/>
  </r>
  <r>
    <s v="ShrewsburyU13GirlsSHOTB"/>
    <x v="1"/>
    <x v="1"/>
    <x v="0"/>
    <s v="Field Event 2"/>
    <x v="4"/>
    <x v="1"/>
    <x v="6"/>
    <n v="22"/>
    <x v="9"/>
    <n v="6"/>
  </r>
  <r>
    <s v="TelfordU13GirlsSHOTB"/>
    <x v="2"/>
    <x v="1"/>
    <x v="0"/>
    <s v="Field Event 2"/>
    <x v="4"/>
    <x v="1"/>
    <x v="6"/>
    <n v="22"/>
    <x v="9"/>
    <n v="6"/>
  </r>
  <r>
    <s v="WenlockU13GirlsSHOTB"/>
    <x v="3"/>
    <x v="1"/>
    <x v="0"/>
    <s v="Field Event 2"/>
    <x v="4"/>
    <x v="1"/>
    <x v="6"/>
    <n v="18"/>
    <x v="4"/>
    <n v="4"/>
  </r>
  <r>
    <s v="OswestryU13BoysSHOTA"/>
    <x v="0"/>
    <x v="1"/>
    <x v="1"/>
    <s v="Field Event 2"/>
    <x v="4"/>
    <x v="0"/>
    <x v="5"/>
    <n v="19"/>
    <x v="5"/>
    <n v="7"/>
  </r>
  <r>
    <s v="ShrewsburyU13BoysSHOTA"/>
    <x v="1"/>
    <x v="1"/>
    <x v="1"/>
    <s v="Field Event 2"/>
    <x v="4"/>
    <x v="0"/>
    <x v="5"/>
    <n v="17"/>
    <x v="9"/>
    <n v="6"/>
  </r>
  <r>
    <s v="TelfordU13BoysSHOTA"/>
    <x v="2"/>
    <x v="1"/>
    <x v="1"/>
    <s v="Field Event 2"/>
    <x v="4"/>
    <x v="0"/>
    <x v="5"/>
    <n v="16"/>
    <x v="4"/>
    <n v="4"/>
  </r>
  <r>
    <s v="WenlockU13BoysSHOTA"/>
    <x v="3"/>
    <x v="1"/>
    <x v="1"/>
    <s v="Field Event 2"/>
    <x v="4"/>
    <x v="0"/>
    <x v="5"/>
    <n v="17"/>
    <x v="9"/>
    <n v="6"/>
  </r>
  <r>
    <s v="OswestryU13BoysSHOTB"/>
    <x v="0"/>
    <x v="1"/>
    <x v="1"/>
    <s v="Field Event 2"/>
    <x v="4"/>
    <x v="1"/>
    <x v="9"/>
    <n v="16"/>
    <x v="4"/>
    <n v="4"/>
  </r>
  <r>
    <s v="ShrewsburyU13BoysSHOTB"/>
    <x v="1"/>
    <x v="1"/>
    <x v="1"/>
    <s v="Field Event 2"/>
    <x v="4"/>
    <x v="1"/>
    <x v="9"/>
    <n v="21"/>
    <x v="2"/>
    <n v="8"/>
  </r>
  <r>
    <s v="TelfordU13BoysSHOTB"/>
    <x v="2"/>
    <x v="1"/>
    <x v="1"/>
    <s v="Field Event 2"/>
    <x v="4"/>
    <x v="1"/>
    <x v="9"/>
    <n v="15"/>
    <x v="10"/>
    <n v="1"/>
  </r>
  <r>
    <s v="WenlockU13BoysSHOTB"/>
    <x v="3"/>
    <x v="1"/>
    <x v="1"/>
    <s v="Field Event 2"/>
    <x v="4"/>
    <x v="1"/>
    <x v="9"/>
    <n v="16"/>
    <x v="4"/>
    <n v="4"/>
  </r>
  <r>
    <s v="OswestryU15GirlsBALANCE TESTA"/>
    <x v="0"/>
    <x v="2"/>
    <x v="0"/>
    <s v="Field Event 2"/>
    <x v="5"/>
    <x v="0"/>
    <x v="2"/>
    <n v="15"/>
    <x v="0"/>
    <n v="2"/>
  </r>
  <r>
    <s v="ShrewsburyU15GirlsBALANCE TESTA"/>
    <x v="1"/>
    <x v="2"/>
    <x v="0"/>
    <s v="Field Event 2"/>
    <x v="5"/>
    <x v="0"/>
    <x v="2"/>
    <n v="20"/>
    <x v="5"/>
    <n v="7"/>
  </r>
  <r>
    <s v="TelfordU15GirlsBALANCE TESTA"/>
    <x v="2"/>
    <x v="2"/>
    <x v="0"/>
    <s v="Field Event 2"/>
    <x v="5"/>
    <x v="0"/>
    <x v="2"/>
    <n v="23"/>
    <x v="2"/>
    <n v="8"/>
  </r>
  <r>
    <s v="WenlockU15GirlsBALANCE TESTA"/>
    <x v="3"/>
    <x v="2"/>
    <x v="0"/>
    <s v="Field Event 2"/>
    <x v="5"/>
    <x v="0"/>
    <x v="2"/>
    <n v="16"/>
    <x v="4"/>
    <n v="4"/>
  </r>
  <r>
    <s v="OswestryU15GirlsBALANCE TESTB"/>
    <x v="0"/>
    <x v="2"/>
    <x v="0"/>
    <s v="Field Event 2"/>
    <x v="5"/>
    <x v="1"/>
    <x v="6"/>
    <n v="16"/>
    <x v="4"/>
    <n v="4"/>
  </r>
  <r>
    <s v="ShrewsburyU15GirlsBALANCE TESTB"/>
    <x v="1"/>
    <x v="2"/>
    <x v="0"/>
    <s v="Field Event 2"/>
    <x v="5"/>
    <x v="1"/>
    <x v="6"/>
    <n v="19"/>
    <x v="7"/>
    <n v="5"/>
  </r>
  <r>
    <s v="TelfordU15GirlsBALANCE TESTB"/>
    <x v="2"/>
    <x v="2"/>
    <x v="0"/>
    <s v="Field Event 2"/>
    <x v="5"/>
    <x v="1"/>
    <x v="6"/>
    <n v="20"/>
    <x v="5"/>
    <n v="7"/>
  </r>
  <r>
    <s v="WenlockU15GirlsBALANCE TESTB"/>
    <x v="3"/>
    <x v="2"/>
    <x v="0"/>
    <s v="Field Event 2"/>
    <x v="5"/>
    <x v="1"/>
    <x v="6"/>
    <n v="15"/>
    <x v="0"/>
    <n v="2"/>
  </r>
  <r>
    <s v="OswestryU15BoysBALANCE TESTA"/>
    <x v="0"/>
    <x v="2"/>
    <x v="1"/>
    <s v="Field Event 2"/>
    <x v="5"/>
    <x v="0"/>
    <x v="5"/>
    <n v="21"/>
    <x v="4"/>
    <n v="4"/>
  </r>
  <r>
    <s v="ShrewsburyU15BoysBALANCE TESTA"/>
    <x v="1"/>
    <x v="2"/>
    <x v="1"/>
    <s v="Field Event 2"/>
    <x v="5"/>
    <x v="0"/>
    <x v="5"/>
    <n v="17"/>
    <x v="0"/>
    <n v="2"/>
  </r>
  <r>
    <s v="TelfordU15BoysBALANCE TESTA"/>
    <x v="2"/>
    <x v="2"/>
    <x v="1"/>
    <s v="Field Event 2"/>
    <x v="5"/>
    <x v="0"/>
    <x v="5"/>
    <n v="23"/>
    <x v="5"/>
    <n v="7"/>
  </r>
  <r>
    <s v="WenlockU15BoysBALANCE TESTA"/>
    <x v="3"/>
    <x v="2"/>
    <x v="1"/>
    <s v="Field Event 2"/>
    <x v="5"/>
    <x v="0"/>
    <x v="5"/>
    <n v="23"/>
    <x v="5"/>
    <n v="7"/>
  </r>
  <r>
    <s v="OswestryU15BoysBALANCE TESTB"/>
    <x v="0"/>
    <x v="2"/>
    <x v="1"/>
    <s v="Field Event 2"/>
    <x v="5"/>
    <x v="1"/>
    <x v="9"/>
    <n v="23"/>
    <x v="5"/>
    <n v="7"/>
  </r>
  <r>
    <s v="ShrewsburyU15BoysBALANCE TESTB"/>
    <x v="1"/>
    <x v="2"/>
    <x v="1"/>
    <s v="Field Event 2"/>
    <x v="5"/>
    <x v="1"/>
    <x v="9"/>
    <n v="20"/>
    <x v="11"/>
    <n v="3"/>
  </r>
  <r>
    <s v="TelfordU15BoysBALANCE TESTB"/>
    <x v="2"/>
    <x v="2"/>
    <x v="1"/>
    <s v="Field Event 2"/>
    <x v="5"/>
    <x v="1"/>
    <x v="9"/>
    <n v="24"/>
    <x v="2"/>
    <n v="8"/>
  </r>
  <r>
    <s v="WenlockU15BoysBALANCE TESTB"/>
    <x v="3"/>
    <x v="2"/>
    <x v="1"/>
    <s v="Field Event 2"/>
    <x v="5"/>
    <x v="1"/>
    <x v="9"/>
    <n v="17"/>
    <x v="0"/>
    <n v="2"/>
  </r>
  <r>
    <m/>
    <x v="4"/>
    <x v="3"/>
    <x v="2"/>
    <m/>
    <x v="6"/>
    <x v="3"/>
    <x v="12"/>
    <m/>
    <x v="1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s v="OswestryU11Girls2 Lap HurdlesA"/>
    <s v="One"/>
    <s v="Oswestry"/>
    <x v="0"/>
    <x v="0"/>
    <s v="Track Event 1"/>
    <x v="0"/>
    <x v="0"/>
    <s v="Sue"/>
    <n v="5"/>
  </r>
  <r>
    <s v="OswestryU11Girls2 Lap HurdlesB"/>
    <s v="One"/>
    <s v="Oswestry"/>
    <x v="0"/>
    <x v="0"/>
    <s v="Track Event 1"/>
    <x v="0"/>
    <x v="1"/>
    <s v="Jan"/>
    <n v="1"/>
  </r>
  <r>
    <s v="OswestryU11Girls2 LapsA"/>
    <s v="One"/>
    <s v="Oswestry"/>
    <x v="0"/>
    <x v="0"/>
    <s v="Track Event 2"/>
    <x v="1"/>
    <x v="0"/>
    <s v="Betty"/>
    <n v="3.8044269154046439"/>
  </r>
  <r>
    <s v="OswestryU11Girls2 LapsB"/>
    <s v="One"/>
    <s v="Oswestry"/>
    <x v="0"/>
    <x v="0"/>
    <s v="Track Event 2"/>
    <x v="1"/>
    <x v="1"/>
    <s v="Claire"/>
    <n v="4.053530372511255"/>
  </r>
  <r>
    <s v="OswestryU11Girls3 LapsA"/>
    <s v="One"/>
    <s v="Oswestry"/>
    <x v="0"/>
    <x v="0"/>
    <s v="Track Event 3"/>
    <x v="2"/>
    <x v="0"/>
    <s v="Sam"/>
    <n v="4.9734398983035959"/>
  </r>
  <r>
    <s v="OswestryU11Girls3 LapsB"/>
    <s v="One"/>
    <s v="Oswestry"/>
    <x v="0"/>
    <x v="0"/>
    <s v="Track Event 3"/>
    <x v="2"/>
    <x v="1"/>
    <s v="Ann"/>
    <n v="8.3860921296004562"/>
  </r>
  <r>
    <s v="OswestryU11Girls4x2 RelayA"/>
    <s v="One"/>
    <s v="Oswestry"/>
    <x v="0"/>
    <x v="0"/>
    <s v="Relay"/>
    <x v="3"/>
    <x v="0"/>
    <s v="Liz"/>
    <n v="8.3031618864614352"/>
  </r>
  <r>
    <s v="OswestryU11Boys2 Lap HurdlesA"/>
    <s v="One"/>
    <s v="Oswestry"/>
    <x v="0"/>
    <x v="1"/>
    <s v="Track Event 1"/>
    <x v="0"/>
    <x v="0"/>
    <s v="Ben"/>
    <n v="4"/>
  </r>
  <r>
    <s v="OswestryU11Boys2 Lap HurdlesB"/>
    <s v="One"/>
    <s v="Oswestry"/>
    <x v="0"/>
    <x v="1"/>
    <s v="Track Event 1"/>
    <x v="0"/>
    <x v="1"/>
    <s v="Dan"/>
    <n v="5"/>
  </r>
  <r>
    <s v="OswestryU11Boys2 LapsA"/>
    <s v="One"/>
    <s v="Oswestry"/>
    <x v="0"/>
    <x v="1"/>
    <s v="Track Event 2"/>
    <x v="1"/>
    <x v="0"/>
    <s v="Fred"/>
    <n v="7.1791588253033476"/>
  </r>
  <r>
    <s v="OswestryU11Boys2 LapsB"/>
    <s v="One"/>
    <s v="Oswestry"/>
    <x v="0"/>
    <x v="1"/>
    <s v="Track Event 2"/>
    <x v="1"/>
    <x v="1"/>
    <s v="Ant"/>
    <n v="5.2143459032495922"/>
  </r>
  <r>
    <s v="OswestryU11Boys3 LapsA"/>
    <s v="One"/>
    <s v="Oswestry"/>
    <x v="0"/>
    <x v="1"/>
    <s v="Track Event 3"/>
    <x v="2"/>
    <x v="0"/>
    <s v="Pete"/>
    <n v="4.983602645834635"/>
  </r>
  <r>
    <s v="OswestryU11Boys3 LapsB"/>
    <s v="One"/>
    <s v="Oswestry"/>
    <x v="0"/>
    <x v="1"/>
    <s v="Track Event 3"/>
    <x v="2"/>
    <x v="1"/>
    <s v="Joe"/>
    <n v="0.74013248194372272"/>
  </r>
  <r>
    <s v="OswestryU11Boys4x2 RelayA"/>
    <s v="One"/>
    <s v="Oswestry"/>
    <x v="0"/>
    <x v="1"/>
    <s v="Relay"/>
    <x v="3"/>
    <x v="0"/>
    <s v="Lee"/>
    <n v="0.55734483342749108"/>
  </r>
  <r>
    <s v="OswestryU13Girls2 LapsA"/>
    <s v="One"/>
    <s v="Oswestry"/>
    <x v="1"/>
    <x v="0"/>
    <s v="Track Event 1"/>
    <x v="1"/>
    <x v="0"/>
    <s v="Sue"/>
    <n v="0.40793494219499626"/>
  </r>
  <r>
    <s v="OswestryU13Girls2 LapsB"/>
    <s v="One"/>
    <s v="Oswestry"/>
    <x v="1"/>
    <x v="0"/>
    <s v="Track Event 1"/>
    <x v="1"/>
    <x v="1"/>
    <s v="Jan"/>
    <n v="4.6303619026306686"/>
  </r>
  <r>
    <s v="OswestryU13Girls3 LapsA"/>
    <s v="One"/>
    <s v="Oswestry"/>
    <x v="1"/>
    <x v="0"/>
    <s v="Track Event 2"/>
    <x v="2"/>
    <x v="0"/>
    <s v="Betty"/>
    <n v="9.9568154811242042"/>
  </r>
  <r>
    <s v="OswestryU13Girls3 LapsB"/>
    <s v="One"/>
    <s v="Oswestry"/>
    <x v="1"/>
    <x v="0"/>
    <s v="Track Event 2"/>
    <x v="2"/>
    <x v="1"/>
    <s v="Claire"/>
    <n v="5.4977329087609474"/>
  </r>
  <r>
    <s v="OswestryU13Girls4x2 RelayA"/>
    <s v="One"/>
    <s v="Oswestry"/>
    <x v="1"/>
    <x v="0"/>
    <s v="Relay"/>
    <x v="3"/>
    <x v="0"/>
    <s v="Sam"/>
    <n v="7.7430591464751197"/>
  </r>
  <r>
    <s v="OswestryU13Girls5 LapsA"/>
    <s v="One"/>
    <s v="Oswestry"/>
    <x v="1"/>
    <x v="0"/>
    <s v="Track Event 3"/>
    <x v="4"/>
    <x v="0"/>
    <s v="Ann"/>
    <n v="2.4169687181286403"/>
  </r>
  <r>
    <s v="OswestryU13Girls5 LapsB"/>
    <s v="One"/>
    <s v="Oswestry"/>
    <x v="1"/>
    <x v="0"/>
    <s v="Track Event 3"/>
    <x v="4"/>
    <x v="1"/>
    <s v="Liz"/>
    <n v="0.17132308845082989"/>
  </r>
  <r>
    <s v="OswestryU13Boys2 LapsA"/>
    <s v="One"/>
    <s v="Oswestry"/>
    <x v="1"/>
    <x v="1"/>
    <s v="Track Event 1"/>
    <x v="1"/>
    <x v="0"/>
    <s v="Ben"/>
    <n v="5.4010642703913225"/>
  </r>
  <r>
    <s v="OswestryU13Boys2 LapsB"/>
    <s v="One"/>
    <s v="Oswestry"/>
    <x v="1"/>
    <x v="1"/>
    <s v="Track Event 1"/>
    <x v="1"/>
    <x v="1"/>
    <s v="Dan"/>
    <n v="3.1043449012974476"/>
  </r>
  <r>
    <s v="OswestryU13Boys3 LapsA"/>
    <s v="One"/>
    <s v="Oswestry"/>
    <x v="1"/>
    <x v="1"/>
    <s v="Track Event 2"/>
    <x v="2"/>
    <x v="0"/>
    <s v="Fred"/>
    <n v="1.9140204736112632"/>
  </r>
  <r>
    <s v="OswestryU13Boys3 LapsB"/>
    <s v="One"/>
    <s v="Oswestry"/>
    <x v="1"/>
    <x v="1"/>
    <s v="Track Event 2"/>
    <x v="2"/>
    <x v="1"/>
    <s v="Ant"/>
    <n v="9.8747759548174248"/>
  </r>
  <r>
    <s v="OswestryU13Boys4x2 RelayA"/>
    <s v="One"/>
    <s v="Oswestry"/>
    <x v="1"/>
    <x v="1"/>
    <s v="Relay"/>
    <x v="3"/>
    <x v="0"/>
    <s v="Pete"/>
    <n v="2.6792364014583283"/>
  </r>
  <r>
    <s v="OswestryU13Boys5 LapsA"/>
    <s v="One"/>
    <s v="Oswestry"/>
    <x v="1"/>
    <x v="1"/>
    <s v="Track Event 3"/>
    <x v="4"/>
    <x v="0"/>
    <s v="Joe"/>
    <n v="3.9340995568640214"/>
  </r>
  <r>
    <s v="OswestryU13Boys5 LapsB"/>
    <s v="One"/>
    <s v="Oswestry"/>
    <x v="1"/>
    <x v="1"/>
    <s v="Track Event 3"/>
    <x v="4"/>
    <x v="1"/>
    <s v="Lee"/>
    <n v="1.3664144640234921"/>
  </r>
  <r>
    <s v="OswestryU15Girls2 LapsA"/>
    <s v="One"/>
    <s v="Oswestry"/>
    <x v="2"/>
    <x v="0"/>
    <s v="Track Event 1"/>
    <x v="1"/>
    <x v="0"/>
    <s v="Sue"/>
    <n v="9.0826572442573799"/>
  </r>
  <r>
    <s v="OswestryU15Girls2 LapsB"/>
    <s v="One"/>
    <s v="Oswestry"/>
    <x v="2"/>
    <x v="0"/>
    <s v="Track Event 1"/>
    <x v="1"/>
    <x v="1"/>
    <s v="Jan"/>
    <n v="2.8880486352912427"/>
  </r>
  <r>
    <s v="OswestryU15Girls3 LapsA"/>
    <s v="One"/>
    <s v="Oswestry"/>
    <x v="2"/>
    <x v="0"/>
    <s v="Track Event 2"/>
    <x v="2"/>
    <x v="0"/>
    <s v="Betty"/>
    <n v="2.6310773467456583"/>
  </r>
  <r>
    <s v="OswestryU15Girls3 LapsB"/>
    <s v="One"/>
    <s v="Oswestry"/>
    <x v="2"/>
    <x v="0"/>
    <s v="Track Event 2"/>
    <x v="2"/>
    <x v="1"/>
    <s v="Claire"/>
    <n v="5.3516420659963977"/>
  </r>
  <r>
    <s v="OswestryU15Girls4x2 RelayA"/>
    <s v="One"/>
    <s v="Oswestry"/>
    <x v="2"/>
    <x v="0"/>
    <s v="Relay"/>
    <x v="3"/>
    <x v="0"/>
    <s v="Sam"/>
    <n v="9.317567866692535"/>
  </r>
  <r>
    <s v="OswestryU15Girls5 LapsA"/>
    <s v="One"/>
    <s v="Oswestry"/>
    <x v="2"/>
    <x v="0"/>
    <s v="Track Event 3"/>
    <x v="4"/>
    <x v="0"/>
    <s v="Ann"/>
    <n v="8.9129361805725864"/>
  </r>
  <r>
    <s v="OswestryU15Girls5 LapsB"/>
    <s v="One"/>
    <s v="Oswestry"/>
    <x v="2"/>
    <x v="0"/>
    <s v="Track Event 3"/>
    <x v="4"/>
    <x v="1"/>
    <s v="Liz"/>
    <n v="9.7812802128208336"/>
  </r>
  <r>
    <s v="OswestryU15Boys2 LapsA"/>
    <s v="One"/>
    <s v="Oswestry"/>
    <x v="2"/>
    <x v="1"/>
    <s v="Track Event 1"/>
    <x v="1"/>
    <x v="0"/>
    <s v="Ben"/>
    <n v="0.47094404436886506"/>
  </r>
  <r>
    <s v="OswestryU15Boys2 LapsB"/>
    <s v="One"/>
    <s v="Oswestry"/>
    <x v="2"/>
    <x v="1"/>
    <s v="Track Event 1"/>
    <x v="1"/>
    <x v="1"/>
    <s v="Dan"/>
    <n v="5.991092326220393"/>
  </r>
  <r>
    <s v="OswestryU15Boys3 LapsA"/>
    <s v="One"/>
    <s v="Oswestry"/>
    <x v="2"/>
    <x v="1"/>
    <s v="Track Event 2"/>
    <x v="2"/>
    <x v="0"/>
    <s v="Fred"/>
    <n v="6.9779696803378011"/>
  </r>
  <r>
    <s v="OswestryU15Boys3 LapsB"/>
    <s v="One"/>
    <s v="Oswestry"/>
    <x v="2"/>
    <x v="1"/>
    <s v="Track Event 2"/>
    <x v="2"/>
    <x v="1"/>
    <s v="Ant"/>
    <n v="9.7670113532935137"/>
  </r>
  <r>
    <s v="OswestryU15Boys4x2 RelayA"/>
    <s v="One"/>
    <s v="Oswestry"/>
    <x v="2"/>
    <x v="1"/>
    <s v="Relay"/>
    <x v="3"/>
    <x v="0"/>
    <s v="Pete"/>
    <n v="1.7964798580941777"/>
  </r>
  <r>
    <s v="OswestryU15Boys5 LapsA"/>
    <s v="One"/>
    <s v="Oswestry"/>
    <x v="2"/>
    <x v="1"/>
    <s v="Track Event 3"/>
    <x v="4"/>
    <x v="0"/>
    <s v="Joe"/>
    <n v="8.7530467481986012"/>
  </r>
  <r>
    <s v="OswestryU15Boys5 LapsB"/>
    <s v="One"/>
    <s v="Oswestry"/>
    <x v="2"/>
    <x v="1"/>
    <s v="Track Event 3"/>
    <x v="4"/>
    <x v="1"/>
    <s v="Lee"/>
    <n v="7.8029426603771377"/>
  </r>
  <r>
    <s v="ShrewsburyU11Girls2 Lap HurdlesA"/>
    <s v="One"/>
    <s v="Shrewsbury"/>
    <x v="0"/>
    <x v="0"/>
    <s v="Track Event 1"/>
    <x v="0"/>
    <x v="0"/>
    <s v="Sue"/>
    <n v="3"/>
  </r>
  <r>
    <s v="ShrewsburyU11Girls2 Lap HurdlesB"/>
    <s v="One"/>
    <s v="Shrewsbury"/>
    <x v="0"/>
    <x v="0"/>
    <s v="Track Event 1"/>
    <x v="0"/>
    <x v="1"/>
    <s v="Jan"/>
    <n v="5"/>
  </r>
  <r>
    <s v="ShrewsburyU11Girls2 LapsA"/>
    <s v="One"/>
    <s v="Shrewsbury"/>
    <x v="0"/>
    <x v="0"/>
    <s v="Track Event 2"/>
    <x v="1"/>
    <x v="0"/>
    <s v="Betty"/>
    <n v="0.745943399240655"/>
  </r>
  <r>
    <s v="ShrewsburyU11Girls2 LapsB"/>
    <s v="One"/>
    <s v="Shrewsbury"/>
    <x v="0"/>
    <x v="0"/>
    <s v="Track Event 2"/>
    <x v="1"/>
    <x v="1"/>
    <s v="Claire"/>
    <n v="8.3265780683461355E-3"/>
  </r>
  <r>
    <s v="ShrewsburyU11Girls3 LapsA"/>
    <s v="One"/>
    <s v="Shrewsbury"/>
    <x v="0"/>
    <x v="0"/>
    <s v="Track Event 3"/>
    <x v="2"/>
    <x v="0"/>
    <s v="Sam"/>
    <n v="8.4358765323786873"/>
  </r>
  <r>
    <s v="ShrewsburyU11Girls3 LapsB"/>
    <s v="One"/>
    <s v="Shrewsbury"/>
    <x v="0"/>
    <x v="0"/>
    <s v="Track Event 3"/>
    <x v="2"/>
    <x v="1"/>
    <s v="Ann"/>
    <n v="7.6290479242782858"/>
  </r>
  <r>
    <s v="ShrewsburyU11Girls4x2 RelayA"/>
    <s v="One"/>
    <s v="Shrewsbury"/>
    <x v="0"/>
    <x v="0"/>
    <s v="Relay"/>
    <x v="3"/>
    <x v="0"/>
    <s v="Liz"/>
    <n v="9.939075817458761"/>
  </r>
  <r>
    <s v="ShrewsburyU11Boys2 Lap HurdlesA"/>
    <s v="One"/>
    <s v="Shrewsbury"/>
    <x v="0"/>
    <x v="1"/>
    <s v="Track Event 1"/>
    <x v="0"/>
    <x v="0"/>
    <s v="Ben"/>
    <n v="3"/>
  </r>
  <r>
    <s v="ShrewsburyU11Boys2 Lap HurdlesB"/>
    <s v="One"/>
    <s v="Shrewsbury"/>
    <x v="0"/>
    <x v="1"/>
    <s v="Track Event 1"/>
    <x v="0"/>
    <x v="1"/>
    <s v="Dan"/>
    <n v="2"/>
  </r>
  <r>
    <s v="ShrewsburyU11Boys2 LapsA"/>
    <s v="One"/>
    <s v="Shrewsbury"/>
    <x v="0"/>
    <x v="1"/>
    <s v="Track Event 2"/>
    <x v="1"/>
    <x v="0"/>
    <s v="Fred"/>
    <n v="1.9223508118939669"/>
  </r>
  <r>
    <s v="ShrewsburyU11Boys2 LapsB"/>
    <s v="One"/>
    <s v="Shrewsbury"/>
    <x v="0"/>
    <x v="1"/>
    <s v="Track Event 2"/>
    <x v="1"/>
    <x v="1"/>
    <s v="Ant"/>
    <n v="3.6177896842998525"/>
  </r>
  <r>
    <s v="ShrewsburyU11Boys3 LapsA"/>
    <s v="One"/>
    <s v="Shrewsbury"/>
    <x v="0"/>
    <x v="1"/>
    <s v="Track Event 3"/>
    <x v="2"/>
    <x v="0"/>
    <s v="Pete"/>
    <n v="9.8641605507378127"/>
  </r>
  <r>
    <s v="ShrewsburyU11Boys3 LapsB"/>
    <s v="One"/>
    <s v="Shrewsbury"/>
    <x v="0"/>
    <x v="1"/>
    <s v="Track Event 3"/>
    <x v="2"/>
    <x v="1"/>
    <s v="Joe"/>
    <n v="4.1470783549605077"/>
  </r>
  <r>
    <s v="ShrewsburyU11Boys4x2 RelayA"/>
    <s v="One"/>
    <s v="Shrewsbury"/>
    <x v="0"/>
    <x v="1"/>
    <s v="Relay"/>
    <x v="3"/>
    <x v="0"/>
    <s v="Lee"/>
    <n v="3.3471159119137872"/>
  </r>
  <r>
    <s v="ShrewsburyU13Girls2 LapsA"/>
    <s v="One"/>
    <s v="Shrewsbury"/>
    <x v="1"/>
    <x v="0"/>
    <s v="Track Event 1"/>
    <x v="1"/>
    <x v="0"/>
    <s v="Sue"/>
    <n v="6.8027176404071756"/>
  </r>
  <r>
    <s v="ShrewsburyU13Girls2 LapsB"/>
    <s v="One"/>
    <s v="Shrewsbury"/>
    <x v="1"/>
    <x v="0"/>
    <s v="Track Event 1"/>
    <x v="1"/>
    <x v="1"/>
    <s v="Jan"/>
    <n v="7.761910279016683"/>
  </r>
  <r>
    <s v="ShrewsburyU13Girls3 LapsA"/>
    <s v="One"/>
    <s v="Shrewsbury"/>
    <x v="1"/>
    <x v="0"/>
    <s v="Track Event 2"/>
    <x v="2"/>
    <x v="0"/>
    <s v="Betty"/>
    <n v="7.8137465174093599"/>
  </r>
  <r>
    <s v="ShrewsburyU13Girls3 LapsB"/>
    <s v="One"/>
    <s v="Shrewsbury"/>
    <x v="1"/>
    <x v="0"/>
    <s v="Track Event 2"/>
    <x v="2"/>
    <x v="1"/>
    <s v="Claire"/>
    <n v="8.0116819659111567"/>
  </r>
  <r>
    <s v="ShrewsburyU13Girls4x2 RelayA"/>
    <s v="One"/>
    <s v="Shrewsbury"/>
    <x v="1"/>
    <x v="0"/>
    <s v="Relay"/>
    <x v="3"/>
    <x v="0"/>
    <s v="Sam"/>
    <n v="1.1629362696339551"/>
  </r>
  <r>
    <s v="ShrewsburyU13Girls5 LapsA"/>
    <s v="One"/>
    <s v="Shrewsbury"/>
    <x v="1"/>
    <x v="0"/>
    <s v="Track Event 3"/>
    <x v="4"/>
    <x v="0"/>
    <s v="Ann"/>
    <n v="2.0662387574935237"/>
  </r>
  <r>
    <s v="ShrewsburyU13Girls5 LapsB"/>
    <s v="One"/>
    <s v="Shrewsbury"/>
    <x v="1"/>
    <x v="0"/>
    <s v="Track Event 3"/>
    <x v="4"/>
    <x v="1"/>
    <s v="Liz"/>
    <n v="4.5456348342715884"/>
  </r>
  <r>
    <s v="ShrewsburyU13Boys2 LapsA"/>
    <s v="One"/>
    <s v="Shrewsbury"/>
    <x v="1"/>
    <x v="1"/>
    <s v="Track Event 1"/>
    <x v="1"/>
    <x v="0"/>
    <s v="Ben"/>
    <n v="8.4011197578139942"/>
  </r>
  <r>
    <s v="ShrewsburyU13Boys2 LapsB"/>
    <s v="One"/>
    <s v="Shrewsbury"/>
    <x v="1"/>
    <x v="1"/>
    <s v="Track Event 1"/>
    <x v="1"/>
    <x v="1"/>
    <s v="Dan"/>
    <n v="9.6462834481211459"/>
  </r>
  <r>
    <s v="ShrewsburyU13Boys3 LapsA"/>
    <s v="One"/>
    <s v="Shrewsbury"/>
    <x v="1"/>
    <x v="1"/>
    <s v="Track Event 2"/>
    <x v="2"/>
    <x v="0"/>
    <s v="Fred"/>
    <n v="3.5635529212220485"/>
  </r>
  <r>
    <s v="ShrewsburyU13Boys3 LapsB"/>
    <s v="One"/>
    <s v="Shrewsbury"/>
    <x v="1"/>
    <x v="1"/>
    <s v="Track Event 2"/>
    <x v="2"/>
    <x v="1"/>
    <s v="Ant"/>
    <n v="6.9799956423059051"/>
  </r>
  <r>
    <s v="ShrewsburyU13Boys4x2 RelayA"/>
    <s v="One"/>
    <s v="Shrewsbury"/>
    <x v="1"/>
    <x v="1"/>
    <s v="Relay"/>
    <x v="3"/>
    <x v="0"/>
    <s v="Pete"/>
    <n v="7.5957006896626762"/>
  </r>
  <r>
    <s v="ShrewsburyU13Boys5 LapsA"/>
    <s v="One"/>
    <s v="Shrewsbury"/>
    <x v="1"/>
    <x v="1"/>
    <s v="Track Event 3"/>
    <x v="4"/>
    <x v="0"/>
    <s v="Joe"/>
    <n v="4.2217198071618771"/>
  </r>
  <r>
    <s v="ShrewsburyU13Boys5 LapsB"/>
    <s v="One"/>
    <s v="Shrewsbury"/>
    <x v="1"/>
    <x v="1"/>
    <s v="Track Event 3"/>
    <x v="4"/>
    <x v="1"/>
    <s v="Lee"/>
    <n v="5.4348095980287257"/>
  </r>
  <r>
    <s v="ShrewsburyU15Girls2 LapsA"/>
    <s v="One"/>
    <s v="Shrewsbury"/>
    <x v="2"/>
    <x v="0"/>
    <s v="Track Event 1"/>
    <x v="1"/>
    <x v="0"/>
    <s v="Sue"/>
    <n v="3.9296964321982673"/>
  </r>
  <r>
    <s v="ShrewsburyU15Girls2 LapsB"/>
    <s v="One"/>
    <s v="Shrewsbury"/>
    <x v="2"/>
    <x v="0"/>
    <s v="Track Event 1"/>
    <x v="1"/>
    <x v="1"/>
    <s v="Jan"/>
    <n v="6.8075868493210852"/>
  </r>
  <r>
    <s v="ShrewsburyU15Girls3 LapsA"/>
    <s v="One"/>
    <s v="Shrewsbury"/>
    <x v="2"/>
    <x v="0"/>
    <s v="Track Event 2"/>
    <x v="2"/>
    <x v="0"/>
    <s v="Betty"/>
    <n v="8.0386404974260053"/>
  </r>
  <r>
    <s v="ShrewsburyU15Girls3 LapsB"/>
    <s v="One"/>
    <s v="Shrewsbury"/>
    <x v="2"/>
    <x v="0"/>
    <s v="Track Event 2"/>
    <x v="2"/>
    <x v="1"/>
    <s v="Claire"/>
    <n v="8.837662331383747"/>
  </r>
  <r>
    <s v="ShrewsburyU15Girls4x2 RelayA"/>
    <s v="One"/>
    <s v="Shrewsbury"/>
    <x v="2"/>
    <x v="0"/>
    <s v="Relay"/>
    <x v="3"/>
    <x v="0"/>
    <s v="Sam"/>
    <n v="0.37642286912908385"/>
  </r>
  <r>
    <s v="ShrewsburyU15Girls5 LapsA"/>
    <s v="One"/>
    <s v="Shrewsbury"/>
    <x v="2"/>
    <x v="0"/>
    <s v="Track Event 3"/>
    <x v="4"/>
    <x v="0"/>
    <s v="Ann"/>
    <n v="9.1310539088633114"/>
  </r>
  <r>
    <s v="ShrewsburyU15Girls5 LapsB"/>
    <s v="One"/>
    <s v="Shrewsbury"/>
    <x v="2"/>
    <x v="0"/>
    <s v="Track Event 3"/>
    <x v="4"/>
    <x v="1"/>
    <s v="Liz"/>
    <n v="8.3376200395132454"/>
  </r>
  <r>
    <s v="ShrewsburyU15Boys2 LapsA"/>
    <s v="One"/>
    <s v="Shrewsbury"/>
    <x v="2"/>
    <x v="1"/>
    <s v="Track Event 1"/>
    <x v="1"/>
    <x v="0"/>
    <s v="Ben"/>
    <n v="4.2802271927168123E-2"/>
  </r>
  <r>
    <s v="ShrewsburyU15Boys2 LapsB"/>
    <s v="One"/>
    <s v="Shrewsbury"/>
    <x v="2"/>
    <x v="1"/>
    <s v="Track Event 1"/>
    <x v="1"/>
    <x v="1"/>
    <s v="Dan"/>
    <n v="2.3923491325698745"/>
  </r>
  <r>
    <s v="ShrewsburyU15Boys3 LapsA"/>
    <s v="One"/>
    <s v="Shrewsbury"/>
    <x v="2"/>
    <x v="1"/>
    <s v="Track Event 2"/>
    <x v="2"/>
    <x v="0"/>
    <s v="Fred"/>
    <n v="2.3053849394291834"/>
  </r>
  <r>
    <s v="ShrewsburyU15Boys3 LapsB"/>
    <s v="One"/>
    <s v="Shrewsbury"/>
    <x v="2"/>
    <x v="1"/>
    <s v="Track Event 2"/>
    <x v="2"/>
    <x v="1"/>
    <s v="Ant"/>
    <n v="6.1581822803828787"/>
  </r>
  <r>
    <s v="ShrewsburyU15Boys4x2 RelayA"/>
    <s v="One"/>
    <s v="Shrewsbury"/>
    <x v="2"/>
    <x v="1"/>
    <s v="Relay"/>
    <x v="3"/>
    <x v="0"/>
    <s v="Pete"/>
    <n v="9.7538392113418144"/>
  </r>
  <r>
    <s v="ShrewsburyU15Boys5 LapsA"/>
    <s v="One"/>
    <s v="Shrewsbury"/>
    <x v="2"/>
    <x v="1"/>
    <s v="Track Event 3"/>
    <x v="4"/>
    <x v="0"/>
    <s v="Joe"/>
    <n v="5.0078862248366027"/>
  </r>
  <r>
    <s v="ShrewsburyU15Boys5 LapsB"/>
    <s v="One"/>
    <s v="Shrewsbury"/>
    <x v="2"/>
    <x v="1"/>
    <s v="Track Event 3"/>
    <x v="4"/>
    <x v="1"/>
    <s v="Lee"/>
    <n v="6.4203473856273234"/>
  </r>
  <r>
    <s v="TelfordU11Girls2 Lap HurdlesA"/>
    <s v="One"/>
    <s v="Telford"/>
    <x v="0"/>
    <x v="0"/>
    <s v="Track Event 1"/>
    <x v="0"/>
    <x v="0"/>
    <s v="Sue"/>
    <n v="4"/>
  </r>
  <r>
    <s v="TelfordU11Girls2 Lap HurdlesB"/>
    <s v="One"/>
    <s v="Telford"/>
    <x v="0"/>
    <x v="0"/>
    <s v="Track Event 1"/>
    <x v="0"/>
    <x v="1"/>
    <s v="Jan"/>
    <n v="5"/>
  </r>
  <r>
    <s v="TelfordU11Girls2 LapsA"/>
    <s v="One"/>
    <s v="Telford"/>
    <x v="0"/>
    <x v="0"/>
    <s v="Track Event 2"/>
    <x v="1"/>
    <x v="0"/>
    <s v="Betty"/>
    <n v="5.0461377593287615"/>
  </r>
  <r>
    <s v="TelfordU11Girls2 LapsB"/>
    <s v="One"/>
    <s v="Telford"/>
    <x v="0"/>
    <x v="0"/>
    <s v="Track Event 2"/>
    <x v="1"/>
    <x v="1"/>
    <s v="Claire"/>
    <n v="7.1020173076167472"/>
  </r>
  <r>
    <s v="TelfordU11Girls3 LapsA"/>
    <s v="One"/>
    <s v="Telford"/>
    <x v="0"/>
    <x v="0"/>
    <s v="Track Event 3"/>
    <x v="2"/>
    <x v="0"/>
    <s v="Sam"/>
    <n v="4.7946276653314204"/>
  </r>
  <r>
    <s v="TelfordU11Girls3 LapsB"/>
    <s v="One"/>
    <s v="Telford"/>
    <x v="0"/>
    <x v="0"/>
    <s v="Track Event 3"/>
    <x v="2"/>
    <x v="1"/>
    <s v="Ann"/>
    <n v="0.33677521006663214"/>
  </r>
  <r>
    <s v="TelfordU11Girls4x2 RelayA"/>
    <s v="One"/>
    <s v="Telford"/>
    <x v="0"/>
    <x v="0"/>
    <s v="Relay"/>
    <x v="3"/>
    <x v="0"/>
    <s v="Liz"/>
    <n v="6.638375730994345"/>
  </r>
  <r>
    <s v="TelfordU11Boys2 Lap HurdlesA"/>
    <s v="One"/>
    <s v="Telford"/>
    <x v="0"/>
    <x v="1"/>
    <s v="Track Event 1"/>
    <x v="0"/>
    <x v="0"/>
    <s v="Ben"/>
    <n v="1"/>
  </r>
  <r>
    <s v="TelfordU11Boys2 Lap HurdlesB"/>
    <s v="One"/>
    <s v="Telford"/>
    <x v="0"/>
    <x v="1"/>
    <s v="Track Event 1"/>
    <x v="0"/>
    <x v="1"/>
    <s v="Dan"/>
    <n v="54"/>
  </r>
  <r>
    <s v="TelfordU11Boys2 LapsA"/>
    <s v="One"/>
    <s v="Telford"/>
    <x v="0"/>
    <x v="1"/>
    <s v="Track Event 2"/>
    <x v="1"/>
    <x v="0"/>
    <s v="Fred"/>
    <n v="0.55515310818646801"/>
  </r>
  <r>
    <s v="TelfordU11Boys2 LapsB"/>
    <s v="One"/>
    <s v="Telford"/>
    <x v="0"/>
    <x v="1"/>
    <s v="Track Event 2"/>
    <x v="1"/>
    <x v="1"/>
    <s v="Ant"/>
    <n v="7.0919668293513975"/>
  </r>
  <r>
    <s v="TelfordU11Boys3 LapsA"/>
    <s v="One"/>
    <s v="Telford"/>
    <x v="0"/>
    <x v="1"/>
    <s v="Track Event 3"/>
    <x v="2"/>
    <x v="0"/>
    <s v="Pete"/>
    <n v="7.7726482234851755"/>
  </r>
  <r>
    <s v="TelfordU11Boys3 LapsB"/>
    <s v="One"/>
    <s v="Telford"/>
    <x v="0"/>
    <x v="1"/>
    <s v="Track Event 3"/>
    <x v="2"/>
    <x v="1"/>
    <s v="Joe"/>
    <n v="7.0032616378157053"/>
  </r>
  <r>
    <s v="TelfordU11Boys4x2 RelayA"/>
    <s v="One"/>
    <s v="Telford"/>
    <x v="0"/>
    <x v="1"/>
    <s v="Relay"/>
    <x v="3"/>
    <x v="0"/>
    <s v="Lee"/>
    <n v="2.384555173528331"/>
  </r>
  <r>
    <s v="TelfordU13Girls2 LapsA"/>
    <s v="One"/>
    <s v="Telford"/>
    <x v="1"/>
    <x v="0"/>
    <s v="Track Event 1"/>
    <x v="1"/>
    <x v="0"/>
    <s v="Sue"/>
    <n v="1.4990732592025213"/>
  </r>
  <r>
    <s v="TelfordU13Girls2 LapsB"/>
    <s v="One"/>
    <s v="Telford"/>
    <x v="1"/>
    <x v="0"/>
    <s v="Track Event 1"/>
    <x v="1"/>
    <x v="1"/>
    <s v="Jan"/>
    <n v="2.2897741086736358"/>
  </r>
  <r>
    <s v="TelfordU13Girls3 LapsA"/>
    <s v="One"/>
    <s v="Telford"/>
    <x v="1"/>
    <x v="0"/>
    <s v="Track Event 2"/>
    <x v="2"/>
    <x v="0"/>
    <s v="Betty"/>
    <n v="3.2222876469364046"/>
  </r>
  <r>
    <s v="TelfordU13Girls3 LapsB"/>
    <s v="One"/>
    <s v="Telford"/>
    <x v="1"/>
    <x v="0"/>
    <s v="Track Event 2"/>
    <x v="2"/>
    <x v="1"/>
    <s v="Claire"/>
    <n v="3.931925997161426"/>
  </r>
  <r>
    <s v="TelfordU13Girls4x2 RelayA"/>
    <s v="One"/>
    <s v="Telford"/>
    <x v="1"/>
    <x v="0"/>
    <s v="Relay"/>
    <x v="3"/>
    <x v="0"/>
    <s v="Sam"/>
    <n v="1.2374647439581421"/>
  </r>
  <r>
    <s v="TelfordU13Girls5 LapsA"/>
    <s v="One"/>
    <s v="Telford"/>
    <x v="1"/>
    <x v="0"/>
    <s v="Track Event 3"/>
    <x v="4"/>
    <x v="0"/>
    <s v="Ann"/>
    <n v="5.6504775335294362"/>
  </r>
  <r>
    <s v="TelfordU13Girls5 LapsB"/>
    <s v="One"/>
    <s v="Telford"/>
    <x v="1"/>
    <x v="0"/>
    <s v="Track Event 3"/>
    <x v="4"/>
    <x v="1"/>
    <s v="Liz"/>
    <n v="4.9202851407793542"/>
  </r>
  <r>
    <s v="TelfordU13Boys2 LapsA"/>
    <s v="One"/>
    <s v="Telford"/>
    <x v="1"/>
    <x v="1"/>
    <s v="Track Event 1"/>
    <x v="1"/>
    <x v="0"/>
    <s v="Ben"/>
    <n v="5.5741405461853226"/>
  </r>
  <r>
    <s v="TelfordU13Boys2 LapsB"/>
    <s v="One"/>
    <s v="Telford"/>
    <x v="1"/>
    <x v="1"/>
    <s v="Track Event 1"/>
    <x v="1"/>
    <x v="1"/>
    <s v="Dan"/>
    <n v="1.8624808790684966"/>
  </r>
  <r>
    <s v="TelfordU13Boys3 LapsA"/>
    <s v="One"/>
    <s v="Telford"/>
    <x v="1"/>
    <x v="1"/>
    <s v="Track Event 2"/>
    <x v="2"/>
    <x v="0"/>
    <s v="Fred"/>
    <n v="2.9563637487444003"/>
  </r>
  <r>
    <s v="TelfordU13Boys3 LapsB"/>
    <s v="One"/>
    <s v="Telford"/>
    <x v="1"/>
    <x v="1"/>
    <s v="Track Event 2"/>
    <x v="2"/>
    <x v="1"/>
    <s v="Ant"/>
    <n v="8.628993539015628"/>
  </r>
  <r>
    <s v="TelfordU13Boys4x2 RelayA"/>
    <s v="One"/>
    <s v="Telford"/>
    <x v="1"/>
    <x v="1"/>
    <s v="Relay"/>
    <x v="3"/>
    <x v="0"/>
    <s v="Pete"/>
    <n v="0.94734514441026318"/>
  </r>
  <r>
    <s v="TelfordU13Boys5 LapsA"/>
    <s v="One"/>
    <s v="Telford"/>
    <x v="1"/>
    <x v="1"/>
    <s v="Track Event 3"/>
    <x v="4"/>
    <x v="0"/>
    <s v="Joe"/>
    <n v="9.4855480738891575"/>
  </r>
  <r>
    <s v="TelfordU13Boys5 LapsB"/>
    <s v="One"/>
    <s v="Telford"/>
    <x v="1"/>
    <x v="1"/>
    <s v="Track Event 3"/>
    <x v="4"/>
    <x v="1"/>
    <s v="Lee"/>
    <n v="4.8648985143637962"/>
  </r>
  <r>
    <s v="TelfordU15Girls2 LapsA"/>
    <s v="One"/>
    <s v="Telford"/>
    <x v="2"/>
    <x v="0"/>
    <s v="Track Event 1"/>
    <x v="1"/>
    <x v="0"/>
    <s v="Sue"/>
    <n v="5.2074420080507817"/>
  </r>
  <r>
    <s v="TelfordU15Girls2 LapsB"/>
    <s v="One"/>
    <s v="Telford"/>
    <x v="2"/>
    <x v="0"/>
    <s v="Track Event 1"/>
    <x v="1"/>
    <x v="1"/>
    <s v="Jan"/>
    <n v="0.76956947470868675"/>
  </r>
  <r>
    <s v="TelfordU15Girls3 LapsA"/>
    <s v="One"/>
    <s v="Telford"/>
    <x v="2"/>
    <x v="0"/>
    <s v="Track Event 2"/>
    <x v="2"/>
    <x v="0"/>
    <s v="Betty"/>
    <n v="6.1088659045890639"/>
  </r>
  <r>
    <s v="TelfordU15Girls3 LapsB"/>
    <s v="One"/>
    <s v="Telford"/>
    <x v="2"/>
    <x v="0"/>
    <s v="Track Event 2"/>
    <x v="2"/>
    <x v="1"/>
    <s v="Claire"/>
    <n v="3.8177311058160535"/>
  </r>
  <r>
    <s v="TelfordU15Girls4x2 RelayA"/>
    <s v="One"/>
    <s v="Telford"/>
    <x v="2"/>
    <x v="0"/>
    <s v="Relay"/>
    <x v="3"/>
    <x v="0"/>
    <s v="Sam"/>
    <n v="7.0210758814972793"/>
  </r>
  <r>
    <s v="TelfordU15Girls5 LapsA"/>
    <s v="One"/>
    <s v="Telford"/>
    <x v="2"/>
    <x v="0"/>
    <s v="Track Event 3"/>
    <x v="4"/>
    <x v="0"/>
    <s v="Ann"/>
    <n v="8.1103868777952233"/>
  </r>
  <r>
    <s v="TelfordU15Girls5 LapsB"/>
    <s v="One"/>
    <s v="Telford"/>
    <x v="2"/>
    <x v="0"/>
    <s v="Track Event 3"/>
    <x v="4"/>
    <x v="1"/>
    <s v="Liz"/>
    <n v="1.9402108267631246"/>
  </r>
  <r>
    <s v="TelfordU15Boys2 LapsA"/>
    <s v="One"/>
    <s v="Telford"/>
    <x v="2"/>
    <x v="1"/>
    <s v="Track Event 1"/>
    <x v="1"/>
    <x v="0"/>
    <s v="Ben"/>
    <n v="6.6845056060606449"/>
  </r>
  <r>
    <s v="TelfordU15Boys2 LapsB"/>
    <s v="One"/>
    <s v="Telford"/>
    <x v="2"/>
    <x v="1"/>
    <s v="Track Event 1"/>
    <x v="1"/>
    <x v="1"/>
    <s v="Dan"/>
    <n v="3.8303627269250473"/>
  </r>
  <r>
    <s v="TelfordU15Boys3 LapsA"/>
    <s v="One"/>
    <s v="Telford"/>
    <x v="2"/>
    <x v="1"/>
    <s v="Track Event 2"/>
    <x v="2"/>
    <x v="0"/>
    <s v="Fred"/>
    <n v="0.89609180766107466"/>
  </r>
  <r>
    <s v="TelfordU15Boys3 LapsB"/>
    <s v="One"/>
    <s v="Telford"/>
    <x v="2"/>
    <x v="1"/>
    <s v="Track Event 2"/>
    <x v="2"/>
    <x v="1"/>
    <s v="Ant"/>
    <n v="1.5608183950314269"/>
  </r>
  <r>
    <s v="TelfordU15Boys4x2 RelayA"/>
    <s v="One"/>
    <s v="Telford"/>
    <x v="2"/>
    <x v="1"/>
    <s v="Relay"/>
    <x v="3"/>
    <x v="0"/>
    <s v="Pete"/>
    <n v="9.4283101512060679"/>
  </r>
  <r>
    <s v="TelfordU15Boys5 LapsA"/>
    <s v="One"/>
    <s v="Telford"/>
    <x v="2"/>
    <x v="1"/>
    <s v="Track Event 3"/>
    <x v="4"/>
    <x v="0"/>
    <s v="Joe"/>
    <n v="3.8070716606937385"/>
  </r>
  <r>
    <s v="TelfordU15Boys5 LapsB"/>
    <s v="One"/>
    <s v="Telford"/>
    <x v="2"/>
    <x v="1"/>
    <s v="Track Event 3"/>
    <x v="4"/>
    <x v="1"/>
    <s v="Lee"/>
    <n v="3.123853274082693"/>
  </r>
  <r>
    <s v="WenlockU11Girls2 Lap HurdlesA"/>
    <s v="One"/>
    <s v="Wenlock"/>
    <x v="0"/>
    <x v="0"/>
    <s v="Track Event 1"/>
    <x v="0"/>
    <x v="0"/>
    <s v="Sue"/>
    <n v="8"/>
  </r>
  <r>
    <s v="WenlockU11Girls2 Lap HurdlesB"/>
    <s v="One"/>
    <s v="Wenlock"/>
    <x v="0"/>
    <x v="0"/>
    <s v="Track Event 1"/>
    <x v="0"/>
    <x v="1"/>
    <s v="Jan"/>
    <n v="4"/>
  </r>
  <r>
    <s v="WenlockU11Girls2 LapsA"/>
    <s v="One"/>
    <s v="Wenlock"/>
    <x v="0"/>
    <x v="0"/>
    <s v="Track Event 2"/>
    <x v="1"/>
    <x v="0"/>
    <s v="Betty"/>
    <n v="9.401949428930207"/>
  </r>
  <r>
    <s v="WenlockU11Girls2 LapsB"/>
    <s v="One"/>
    <s v="Wenlock"/>
    <x v="0"/>
    <x v="0"/>
    <s v="Track Event 2"/>
    <x v="1"/>
    <x v="1"/>
    <s v="Claire"/>
    <n v="6.2617052353512452"/>
  </r>
  <r>
    <s v="WenlockU11Girls3 LapsA"/>
    <s v="One"/>
    <s v="Wenlock"/>
    <x v="0"/>
    <x v="0"/>
    <s v="Track Event 3"/>
    <x v="2"/>
    <x v="0"/>
    <s v="Sam"/>
    <n v="0.11270272125608827"/>
  </r>
  <r>
    <s v="WenlockU11Girls3 LapsB"/>
    <s v="One"/>
    <s v="Wenlock"/>
    <x v="0"/>
    <x v="0"/>
    <s v="Track Event 3"/>
    <x v="2"/>
    <x v="1"/>
    <s v="Ann"/>
    <n v="8.7331143155688054"/>
  </r>
  <r>
    <s v="WenlockU11Girls4x2 RelayA"/>
    <s v="One"/>
    <s v="Wenlock"/>
    <x v="0"/>
    <x v="0"/>
    <s v="Relay"/>
    <x v="3"/>
    <x v="0"/>
    <s v="Liz"/>
    <n v="9.8288599437994684"/>
  </r>
  <r>
    <s v="WenlockU11Boys2 Lap HurdlesA"/>
    <s v="One"/>
    <s v="Wenlock"/>
    <x v="0"/>
    <x v="1"/>
    <s v="Track Event 1"/>
    <x v="0"/>
    <x v="0"/>
    <s v="Ben"/>
    <n v="2"/>
  </r>
  <r>
    <s v="WenlockU11Boys2 Lap HurdlesB"/>
    <s v="One"/>
    <s v="Wenlock"/>
    <x v="0"/>
    <x v="1"/>
    <s v="Track Event 1"/>
    <x v="0"/>
    <x v="1"/>
    <s v="Dan"/>
    <n v="1"/>
  </r>
  <r>
    <s v="WenlockU11Boys2 LapsA"/>
    <s v="One"/>
    <s v="Wenlock"/>
    <x v="0"/>
    <x v="1"/>
    <s v="Track Event 2"/>
    <x v="1"/>
    <x v="0"/>
    <s v="Fred"/>
    <n v="3.8130036292487866"/>
  </r>
  <r>
    <s v="WenlockU11Boys2 LapsB"/>
    <s v="One"/>
    <s v="Wenlock"/>
    <x v="0"/>
    <x v="1"/>
    <s v="Track Event 2"/>
    <x v="1"/>
    <x v="1"/>
    <s v="Ant"/>
    <n v="1.7944813359129563"/>
  </r>
  <r>
    <s v="WenlockU11Boys3 LapsA"/>
    <s v="One"/>
    <s v="Wenlock"/>
    <x v="0"/>
    <x v="1"/>
    <s v="Track Event 3"/>
    <x v="2"/>
    <x v="0"/>
    <s v="Pete"/>
    <n v="9.8692313047942921"/>
  </r>
  <r>
    <s v="WenlockU11Boys3 LapsB"/>
    <s v="One"/>
    <s v="Wenlock"/>
    <x v="0"/>
    <x v="1"/>
    <s v="Track Event 3"/>
    <x v="2"/>
    <x v="1"/>
    <s v="Joe"/>
    <n v="3.8627855807720057"/>
  </r>
  <r>
    <s v="WenlockU11Boys4x2 RelayA"/>
    <s v="One"/>
    <s v="Wenlock"/>
    <x v="0"/>
    <x v="1"/>
    <s v="Relay"/>
    <x v="3"/>
    <x v="0"/>
    <s v="Lee"/>
    <n v="3.5178907633231562"/>
  </r>
  <r>
    <s v="WenlockU13Girls2 LapsA"/>
    <s v="One"/>
    <s v="Wenlock"/>
    <x v="1"/>
    <x v="0"/>
    <s v="Track Event 1"/>
    <x v="1"/>
    <x v="0"/>
    <s v="Sue"/>
    <n v="2.4615819717115004"/>
  </r>
  <r>
    <s v="WenlockU13Girls2 LapsB"/>
    <s v="One"/>
    <s v="Wenlock"/>
    <x v="1"/>
    <x v="0"/>
    <s v="Track Event 1"/>
    <x v="1"/>
    <x v="1"/>
    <s v="Jan"/>
    <n v="0.45773851428820511"/>
  </r>
  <r>
    <s v="WenlockU13Girls3 LapsA"/>
    <s v="One"/>
    <s v="Wenlock"/>
    <x v="1"/>
    <x v="0"/>
    <s v="Track Event 2"/>
    <x v="2"/>
    <x v="0"/>
    <s v="Betty"/>
    <n v="7.0213380251011683"/>
  </r>
  <r>
    <s v="WenlockU13Girls3 LapsB"/>
    <s v="One"/>
    <s v="Wenlock"/>
    <x v="1"/>
    <x v="0"/>
    <s v="Track Event 2"/>
    <x v="2"/>
    <x v="1"/>
    <s v="Claire"/>
    <n v="4.2769204705432928"/>
  </r>
  <r>
    <s v="WenlockU13Girls4x2 RelayA"/>
    <s v="One"/>
    <s v="Wenlock"/>
    <x v="1"/>
    <x v="0"/>
    <s v="Relay"/>
    <x v="3"/>
    <x v="0"/>
    <s v="Sam"/>
    <n v="5.8771646494850902"/>
  </r>
  <r>
    <s v="WenlockU13Girls5 LapsA"/>
    <s v="One"/>
    <s v="Wenlock"/>
    <x v="1"/>
    <x v="0"/>
    <s v="Track Event 3"/>
    <x v="4"/>
    <x v="0"/>
    <s v="Ann"/>
    <n v="9.6544697792109275"/>
  </r>
  <r>
    <s v="WenlockU13Girls5 LapsB"/>
    <s v="One"/>
    <s v="Wenlock"/>
    <x v="1"/>
    <x v="0"/>
    <s v="Track Event 3"/>
    <x v="4"/>
    <x v="1"/>
    <s v="Liz"/>
    <n v="7.4825766654879313"/>
  </r>
  <r>
    <s v="WenlockU13Boys2 LapsA"/>
    <s v="One"/>
    <s v="Wenlock"/>
    <x v="1"/>
    <x v="1"/>
    <s v="Track Event 1"/>
    <x v="1"/>
    <x v="0"/>
    <s v="Ben"/>
    <n v="9.7185673993471582"/>
  </r>
  <r>
    <s v="WenlockU13Boys2 LapsB"/>
    <s v="One"/>
    <s v="Wenlock"/>
    <x v="1"/>
    <x v="1"/>
    <s v="Track Event 1"/>
    <x v="1"/>
    <x v="1"/>
    <s v="Dan"/>
    <n v="2.9750373369928642"/>
  </r>
  <r>
    <s v="WenlockU13Boys3 LapsA"/>
    <s v="One"/>
    <s v="Wenlock"/>
    <x v="1"/>
    <x v="1"/>
    <s v="Track Event 2"/>
    <x v="2"/>
    <x v="0"/>
    <s v="Fred"/>
    <n v="1.3110441522411254"/>
  </r>
  <r>
    <s v="WenlockU13Boys3 LapsB"/>
    <s v="One"/>
    <s v="Wenlock"/>
    <x v="1"/>
    <x v="1"/>
    <s v="Track Event 2"/>
    <x v="2"/>
    <x v="1"/>
    <s v="Ant"/>
    <n v="7.2308500133869478"/>
  </r>
  <r>
    <s v="WenlockU13Boys4x2 RelayA"/>
    <s v="One"/>
    <s v="Wenlock"/>
    <x v="1"/>
    <x v="1"/>
    <s v="Relay"/>
    <x v="3"/>
    <x v="0"/>
    <s v="Pete"/>
    <n v="8.6319613617232651"/>
  </r>
  <r>
    <s v="WenlockU13Boys5 LapsA"/>
    <s v="One"/>
    <s v="Wenlock"/>
    <x v="1"/>
    <x v="1"/>
    <s v="Track Event 3"/>
    <x v="4"/>
    <x v="0"/>
    <s v="Joe"/>
    <n v="4.0172264075811643"/>
  </r>
  <r>
    <s v="WenlockU13Boys5 LapsB"/>
    <s v="One"/>
    <s v="Wenlock"/>
    <x v="1"/>
    <x v="1"/>
    <s v="Track Event 3"/>
    <x v="4"/>
    <x v="1"/>
    <s v="Lee"/>
    <n v="1.6045356943704503"/>
  </r>
  <r>
    <s v="WenlockU15Girls2 LapsA"/>
    <s v="One"/>
    <s v="Wenlock"/>
    <x v="2"/>
    <x v="0"/>
    <s v="Track Event 1"/>
    <x v="1"/>
    <x v="0"/>
    <s v="Sue"/>
    <n v="1.8539500601563841"/>
  </r>
  <r>
    <s v="WenlockU15Girls2 LapsB"/>
    <s v="One"/>
    <s v="Wenlock"/>
    <x v="2"/>
    <x v="0"/>
    <s v="Track Event 1"/>
    <x v="1"/>
    <x v="1"/>
    <s v="Jan"/>
    <n v="3.7316704672997991"/>
  </r>
  <r>
    <s v="WenlockU15Girls3 LapsA"/>
    <s v="One"/>
    <s v="Wenlock"/>
    <x v="2"/>
    <x v="0"/>
    <s v="Track Event 2"/>
    <x v="2"/>
    <x v="0"/>
    <s v="Betty"/>
    <n v="7.9986869873646702"/>
  </r>
  <r>
    <s v="WenlockU15Girls3 LapsB"/>
    <s v="One"/>
    <s v="Wenlock"/>
    <x v="2"/>
    <x v="0"/>
    <s v="Track Event 2"/>
    <x v="2"/>
    <x v="1"/>
    <s v="Claire"/>
    <n v="1.9131349992727031"/>
  </r>
  <r>
    <s v="WenlockU15Girls4x2 RelayA"/>
    <s v="One"/>
    <s v="Wenlock"/>
    <x v="2"/>
    <x v="0"/>
    <s v="Relay"/>
    <x v="3"/>
    <x v="0"/>
    <s v="Sam"/>
    <n v="1.3206753399217586"/>
  </r>
  <r>
    <s v="WenlockU15Girls5 LapsA"/>
    <s v="One"/>
    <s v="Wenlock"/>
    <x v="2"/>
    <x v="0"/>
    <s v="Track Event 3"/>
    <x v="4"/>
    <x v="0"/>
    <s v="Ann"/>
    <n v="8.0730485444490103"/>
  </r>
  <r>
    <s v="WenlockU15Girls5 LapsB"/>
    <s v="One"/>
    <s v="Wenlock"/>
    <x v="2"/>
    <x v="0"/>
    <s v="Track Event 3"/>
    <x v="4"/>
    <x v="1"/>
    <s v="Liz"/>
    <n v="3.8898118093966261"/>
  </r>
  <r>
    <s v="WenlockU15Boys2 LapsA"/>
    <s v="One"/>
    <s v="Wenlock"/>
    <x v="2"/>
    <x v="1"/>
    <s v="Track Event 1"/>
    <x v="1"/>
    <x v="0"/>
    <s v="Ben"/>
    <n v="4.6402894798397911"/>
  </r>
  <r>
    <s v="WenlockU15Boys2 LapsB"/>
    <s v="One"/>
    <s v="Wenlock"/>
    <x v="2"/>
    <x v="1"/>
    <s v="Track Event 1"/>
    <x v="1"/>
    <x v="1"/>
    <s v="Dan"/>
    <n v="2.2385375432419274"/>
  </r>
  <r>
    <s v="WenlockU15Boys3 LapsA"/>
    <s v="One"/>
    <s v="Wenlock"/>
    <x v="2"/>
    <x v="1"/>
    <s v="Track Event 2"/>
    <x v="2"/>
    <x v="0"/>
    <s v="Fred"/>
    <n v="8.6477973794074305"/>
  </r>
  <r>
    <s v="WenlockU15Boys3 LapsB"/>
    <s v="One"/>
    <s v="Wenlock"/>
    <x v="2"/>
    <x v="1"/>
    <s v="Track Event 2"/>
    <x v="2"/>
    <x v="1"/>
    <s v="Ant"/>
    <n v="6.4290949369939483"/>
  </r>
  <r>
    <s v="WenlockU15Boys4x2 RelayA"/>
    <s v="One"/>
    <s v="Wenlock"/>
    <x v="2"/>
    <x v="1"/>
    <s v="Relay"/>
    <x v="3"/>
    <x v="0"/>
    <s v="Pete"/>
    <n v="6.6593844999677678"/>
  </r>
  <r>
    <s v="WenlockU15Boys5 LapsA"/>
    <s v="One"/>
    <s v="Wenlock"/>
    <x v="2"/>
    <x v="1"/>
    <s v="Track Event 3"/>
    <x v="4"/>
    <x v="0"/>
    <s v="Joe"/>
    <n v="3.0469351149372015"/>
  </r>
  <r>
    <s v="WenlockU15Boys5 LapsB"/>
    <s v="One"/>
    <s v="Wenlock"/>
    <x v="2"/>
    <x v="1"/>
    <s v="Track Event 3"/>
    <x v="4"/>
    <x v="1"/>
    <s v="Lee"/>
    <n v="8.10152509920424"/>
  </r>
  <r>
    <m/>
    <m/>
    <m/>
    <x v="3"/>
    <x v="2"/>
    <m/>
    <x v="5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3FD51-17A0-4780-92C4-D668ECE3EC02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K4:N47" firstHeaderRow="1" firstDataRow="1" firstDataCol="4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4"/>
    <field x="6"/>
    <field x="7"/>
  </rowFields>
  <rowItems count="43">
    <i>
      <x/>
      <x/>
      <x/>
      <x/>
    </i>
    <i r="3">
      <x v="1"/>
    </i>
    <i r="2">
      <x v="1"/>
      <x/>
    </i>
    <i r="3">
      <x v="1"/>
    </i>
    <i r="2">
      <x v="2"/>
      <x/>
    </i>
    <i r="3">
      <x v="1"/>
    </i>
    <i r="2">
      <x v="3"/>
      <x/>
    </i>
    <i r="1">
      <x v="1"/>
      <x/>
      <x/>
    </i>
    <i r="3">
      <x v="1"/>
    </i>
    <i r="2">
      <x v="1"/>
      <x/>
    </i>
    <i r="3">
      <x v="1"/>
    </i>
    <i r="2">
      <x v="2"/>
      <x/>
    </i>
    <i r="3">
      <x v="1"/>
    </i>
    <i r="2">
      <x v="3"/>
      <x/>
    </i>
    <i>
      <x v="1"/>
      <x/>
      <x v="1"/>
      <x/>
    </i>
    <i r="3">
      <x v="1"/>
    </i>
    <i r="2">
      <x v="2"/>
      <x/>
    </i>
    <i r="3">
      <x v="1"/>
    </i>
    <i r="2">
      <x v="3"/>
      <x/>
    </i>
    <i r="2">
      <x v="4"/>
      <x/>
    </i>
    <i r="3">
      <x v="1"/>
    </i>
    <i r="1">
      <x v="1"/>
      <x v="1"/>
      <x/>
    </i>
    <i r="3">
      <x v="1"/>
    </i>
    <i r="2">
      <x v="2"/>
      <x/>
    </i>
    <i r="3">
      <x v="1"/>
    </i>
    <i r="2">
      <x v="3"/>
      <x/>
    </i>
    <i r="2">
      <x v="4"/>
      <x/>
    </i>
    <i r="3">
      <x v="1"/>
    </i>
    <i>
      <x v="2"/>
      <x/>
      <x v="1"/>
      <x/>
    </i>
    <i r="3">
      <x v="1"/>
    </i>
    <i r="2">
      <x v="2"/>
      <x/>
    </i>
    <i r="3">
      <x v="1"/>
    </i>
    <i r="2">
      <x v="3"/>
      <x/>
    </i>
    <i r="2">
      <x v="4"/>
      <x/>
    </i>
    <i r="3">
      <x v="1"/>
    </i>
    <i r="1">
      <x v="1"/>
      <x v="1"/>
      <x/>
    </i>
    <i r="3">
      <x v="1"/>
    </i>
    <i r="2">
      <x v="2"/>
      <x/>
    </i>
    <i r="3">
      <x v="1"/>
    </i>
    <i r="2">
      <x v="3"/>
      <x/>
    </i>
    <i r="2">
      <x v="4"/>
      <x/>
    </i>
    <i r="3">
      <x v="1"/>
    </i>
    <i>
      <x v="3"/>
      <x v="2"/>
      <x v="5"/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FC1F2-9CB7-4B38-9CFE-8756B983E6FD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E116" firstHeaderRow="1" firstDataRow="1" firstDataCol="5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2"/>
        <item x="4"/>
        <item x="0"/>
        <item x="3"/>
        <item x="1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1"/>
        <item x="3"/>
        <item x="10"/>
        <item x="6"/>
        <item x="7"/>
        <item x="11"/>
        <item x="5"/>
        <item x="9"/>
        <item x="2"/>
        <item x="4"/>
        <item x="8"/>
        <item x="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3">
        <item x="2"/>
        <item x="5"/>
        <item x="9"/>
        <item x="7"/>
        <item x="4"/>
        <item x="11"/>
        <item x="0"/>
        <item x="10"/>
        <item x="6"/>
        <item x="3"/>
        <item x="1"/>
        <item x="8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5"/>
    <field x="6"/>
    <field x="1"/>
  </rowFields>
  <rowItems count="112">
    <i>
      <x/>
      <x v="1"/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4">
      <x v="1"/>
    </i>
    <i r="4">
      <x v="2"/>
    </i>
    <i r="4">
      <x v="3"/>
    </i>
    <i r="1">
      <x v="2"/>
      <x v="3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4">
      <x v="1"/>
    </i>
    <i r="4">
      <x v="2"/>
    </i>
    <i r="4">
      <x v="3"/>
    </i>
    <i r="2">
      <x v="4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3">
      <x v="2"/>
      <x/>
    </i>
    <i r="4">
      <x v="1"/>
    </i>
    <i r="4">
      <x v="2"/>
    </i>
    <i r="4">
      <x v="3"/>
    </i>
    <i>
      <x v="1"/>
      <x v="1"/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2"/>
      <x v="2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5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>
      <x v="2"/>
      <x v="1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1">
      <x v="2"/>
      <x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  <i r="2">
      <x v="1"/>
      <x/>
      <x/>
    </i>
    <i r="4">
      <x v="1"/>
    </i>
    <i r="4">
      <x v="2"/>
    </i>
    <i r="4">
      <x v="3"/>
    </i>
    <i r="3">
      <x v="1"/>
      <x/>
    </i>
    <i r="4">
      <x v="1"/>
    </i>
    <i r="4">
      <x v="2"/>
    </i>
    <i r="4"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C23E8-4379-4729-8A96-5314275FEA3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28" firstHeaderRow="1" firstDataRow="1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1"/>
  </rowFields>
  <rowItems count="25">
    <i>
      <x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1"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2"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3"/>
      <x/>
      <x v="4"/>
    </i>
  </rowItems>
  <colItems count="1">
    <i/>
  </colItems>
  <dataFields count="1">
    <dataField name="Sum of Poin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672A6-BF5A-41B9-9C1A-8075D4E6CEF6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4:D59" firstHeaderRow="1" firstDataRow="1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3"/>
    <field x="1"/>
  </rowFields>
  <rowItems count="25">
    <i>
      <x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1"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2"/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3"/>
      <x/>
      <x v="4"/>
    </i>
  </rowItems>
  <colItems count="1">
    <i/>
  </colItems>
  <dataFields count="1">
    <dataField name="Sum of Point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19-10-13T17:06:03.47" personId="{C972C44D-AB25-4B63-A0A3-39DA82964523}" id="{6F87A100-08D1-4C4A-B5B4-4EAB1A83690C}">
    <text>Should exclude the lowest team score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80CA-1F64-4884-9719-92647102991D}">
  <sheetPr>
    <tabColor theme="8"/>
  </sheetPr>
  <dimension ref="A1"/>
  <sheetViews>
    <sheetView workbookViewId="0">
      <selection activeCell="M29" sqref="I29:M30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7B50-A87A-46C2-978C-69B709643E8C}">
  <sheetPr>
    <tabColor theme="8"/>
  </sheetPr>
  <dimension ref="A1"/>
  <sheetViews>
    <sheetView workbookViewId="0">
      <selection activeCell="D29" sqref="D29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E16E-5948-44BE-A347-014ABC29BA5D}">
  <dimension ref="A1:T65"/>
  <sheetViews>
    <sheetView topLeftCell="A2" workbookViewId="0">
      <selection activeCell="A7" sqref="A7"/>
    </sheetView>
  </sheetViews>
  <sheetFormatPr defaultColWidth="9.140625" defaultRowHeight="15.75" x14ac:dyDescent="0.25"/>
  <cols>
    <col min="1" max="1" width="29" style="76" bestFit="1" customWidth="1"/>
    <col min="2" max="2" width="15.7109375" style="77" customWidth="1"/>
    <col min="3" max="3" width="13" style="76" customWidth="1"/>
    <col min="4" max="4" width="5.140625" style="76" customWidth="1"/>
    <col min="5" max="5" width="6.5703125" style="76" customWidth="1"/>
    <col min="6" max="6" width="8.42578125" style="76" customWidth="1"/>
    <col min="7" max="7" width="11.28515625" style="76" customWidth="1"/>
    <col min="8" max="9" width="6" style="76" customWidth="1"/>
    <col min="10" max="10" width="9.140625" style="76"/>
    <col min="11" max="11" width="14.7109375" style="76" customWidth="1"/>
    <col min="12" max="14" width="8.85546875"/>
    <col min="15" max="17" width="9.140625" style="76"/>
    <col min="18" max="18" width="12.42578125" style="76" bestFit="1" customWidth="1"/>
    <col min="19" max="16384" width="9.140625" style="76"/>
  </cols>
  <sheetData>
    <row r="1" spans="1:20" ht="27" customHeight="1" x14ac:dyDescent="0.4">
      <c r="B1" s="147" t="s">
        <v>201</v>
      </c>
      <c r="C1" s="148"/>
      <c r="D1" s="148"/>
      <c r="E1" s="148"/>
      <c r="F1" s="148"/>
      <c r="G1" s="148"/>
      <c r="H1" s="148"/>
      <c r="I1" s="148"/>
      <c r="J1" s="149"/>
    </row>
    <row r="2" spans="1:20" ht="27" customHeight="1" x14ac:dyDescent="0.4">
      <c r="B2" s="150" t="str">
        <f>"DECLARATION SHEET – Match " &amp;'Match definition'!B1</f>
        <v>DECLARATION SHEET – Match One</v>
      </c>
      <c r="C2" s="151"/>
      <c r="D2" s="151"/>
      <c r="E2" s="151"/>
      <c r="F2" s="151"/>
      <c r="G2" s="151"/>
      <c r="H2" s="151"/>
      <c r="I2" s="151"/>
      <c r="J2" s="152"/>
    </row>
    <row r="3" spans="1:20" ht="24.75" customHeight="1" x14ac:dyDescent="0.4">
      <c r="B3" s="143" t="s">
        <v>202</v>
      </c>
      <c r="C3" s="144"/>
      <c r="D3" s="144"/>
      <c r="E3" s="144"/>
      <c r="F3" s="144"/>
      <c r="G3" s="144"/>
      <c r="H3" s="144"/>
      <c r="I3" s="144"/>
      <c r="J3" s="145"/>
    </row>
    <row r="4" spans="1:20" ht="19.5" customHeight="1" x14ac:dyDescent="0.3">
      <c r="B4" s="91" t="s">
        <v>203</v>
      </c>
      <c r="C4" s="85" t="s">
        <v>5</v>
      </c>
      <c r="D4" s="153" t="str">
        <f>"DATE: " &amp; TEXT(Match_Date,"dd/mm/yy")</f>
        <v>DATE: 19/11/23</v>
      </c>
      <c r="E4" s="154"/>
      <c r="F4" s="155"/>
      <c r="G4" s="84" t="s">
        <v>204</v>
      </c>
      <c r="H4" s="156" t="str">
        <f>C4</f>
        <v>Oswestry</v>
      </c>
      <c r="I4" s="157"/>
      <c r="J4" s="158"/>
      <c r="R4" s="78"/>
    </row>
    <row r="5" spans="1:20" ht="21" customHeight="1" x14ac:dyDescent="0.3">
      <c r="B5" s="91"/>
      <c r="C5" s="84" t="s">
        <v>205</v>
      </c>
      <c r="D5" s="86" t="s">
        <v>206</v>
      </c>
      <c r="E5" s="86" t="s">
        <v>207</v>
      </c>
      <c r="F5" s="86" t="s">
        <v>208</v>
      </c>
      <c r="G5" s="84" t="s">
        <v>209</v>
      </c>
      <c r="H5" s="86" t="s">
        <v>206</v>
      </c>
      <c r="I5" s="86" t="s">
        <v>207</v>
      </c>
      <c r="J5" s="88" t="s">
        <v>208</v>
      </c>
      <c r="K5" s="129" t="s">
        <v>210</v>
      </c>
      <c r="L5" s="130" t="s">
        <v>206</v>
      </c>
      <c r="M5" s="130" t="s">
        <v>207</v>
      </c>
      <c r="N5" s="131" t="s">
        <v>208</v>
      </c>
    </row>
    <row r="6" spans="1:20" ht="23.25" customHeight="1" x14ac:dyDescent="0.4">
      <c r="B6" s="143" t="str">
        <f>'Match definition'!B11</f>
        <v>U11 Girls</v>
      </c>
      <c r="C6" s="144"/>
      <c r="D6" s="144"/>
      <c r="E6" s="144"/>
      <c r="F6" s="144"/>
      <c r="G6" s="144"/>
      <c r="H6" s="144"/>
      <c r="I6" s="144"/>
      <c r="J6" s="145"/>
      <c r="T6" s="76" t="s">
        <v>211</v>
      </c>
    </row>
    <row r="7" spans="1:20" ht="37.5" x14ac:dyDescent="0.3">
      <c r="A7" s="76" t="str">
        <f>$C$4&amp;T7&amp;R7</f>
        <v>OswestryU11GirlsTrack Event 1</v>
      </c>
      <c r="B7" s="91" t="str">
        <f t="shared" ref="B7:B12" si="0">INDEX(All_events,MATCH(R7,Events_list,0),MATCH(S7,Age_list,0))</f>
        <v>2 Lap Hurdles</v>
      </c>
      <c r="C7" s="84" t="s">
        <v>47</v>
      </c>
      <c r="D7" s="84"/>
      <c r="E7" s="84"/>
      <c r="F7" s="84"/>
      <c r="G7" s="84" t="s">
        <v>53</v>
      </c>
      <c r="H7" s="84"/>
      <c r="I7" s="84"/>
      <c r="J7" s="87"/>
      <c r="K7" s="84" t="s">
        <v>50</v>
      </c>
      <c r="L7" s="84"/>
      <c r="M7" s="84"/>
      <c r="N7" s="87"/>
      <c r="R7" s="76" t="s">
        <v>80</v>
      </c>
      <c r="S7" s="76" t="str">
        <f>'Match definition'!B11</f>
        <v>U11 Girls</v>
      </c>
      <c r="T7" s="76" t="s">
        <v>211</v>
      </c>
    </row>
    <row r="8" spans="1:20" ht="37.5" x14ac:dyDescent="0.3">
      <c r="A8" s="76" t="str">
        <f t="shared" ref="A8:A12" si="1">$C$4&amp;T8&amp;R8</f>
        <v>OswestryU11GirlsTrack Event 2</v>
      </c>
      <c r="B8" s="91" t="str">
        <f t="shared" si="0"/>
        <v>2 Laps</v>
      </c>
      <c r="C8" s="84" t="s">
        <v>53</v>
      </c>
      <c r="D8" s="84"/>
      <c r="E8" s="84"/>
      <c r="F8" s="84"/>
      <c r="G8" s="84" t="s">
        <v>47</v>
      </c>
      <c r="H8" s="84"/>
      <c r="I8" s="84"/>
      <c r="J8" s="87"/>
      <c r="K8" s="84" t="s">
        <v>161</v>
      </c>
      <c r="L8" s="84"/>
      <c r="M8" s="84"/>
      <c r="N8" s="87"/>
      <c r="R8" s="76" t="s">
        <v>83</v>
      </c>
      <c r="S8" s="76" t="str">
        <f>S7</f>
        <v>U11 Girls</v>
      </c>
      <c r="T8" s="76" t="s">
        <v>211</v>
      </c>
    </row>
    <row r="9" spans="1:20" ht="37.5" x14ac:dyDescent="0.3">
      <c r="A9" s="76" t="str">
        <f t="shared" si="1"/>
        <v>OswestryU11GirlsTrack Event 3</v>
      </c>
      <c r="B9" s="91" t="str">
        <f t="shared" si="0"/>
        <v>3 Laps</v>
      </c>
      <c r="C9" s="84" t="s">
        <v>59</v>
      </c>
      <c r="D9" s="84"/>
      <c r="E9" s="84"/>
      <c r="F9" s="84"/>
      <c r="G9" s="84" t="s">
        <v>59</v>
      </c>
      <c r="H9" s="84"/>
      <c r="I9" s="84"/>
      <c r="J9" s="87"/>
      <c r="K9" s="84" t="s">
        <v>59</v>
      </c>
      <c r="L9" s="84"/>
      <c r="M9" s="84"/>
      <c r="N9" s="87"/>
      <c r="R9" s="76" t="s">
        <v>86</v>
      </c>
      <c r="S9" s="76" t="str">
        <f t="shared" ref="S9:S12" si="2">S8</f>
        <v>U11 Girls</v>
      </c>
      <c r="T9" s="76" t="s">
        <v>211</v>
      </c>
    </row>
    <row r="10" spans="1:20" ht="37.5" x14ac:dyDescent="0.3">
      <c r="A10" s="76" t="str">
        <f t="shared" si="1"/>
        <v>OswestryU11GirlsField Event 1</v>
      </c>
      <c r="B10" s="132" t="str">
        <f t="shared" si="0"/>
        <v>STANDING LONG JUMP</v>
      </c>
      <c r="C10" s="84" t="s">
        <v>47</v>
      </c>
      <c r="D10" s="84"/>
      <c r="E10" s="84"/>
      <c r="F10" s="84"/>
      <c r="G10" s="84" t="s">
        <v>50</v>
      </c>
      <c r="H10" s="84"/>
      <c r="I10" s="84"/>
      <c r="J10" s="87"/>
      <c r="K10" s="84" t="s">
        <v>161</v>
      </c>
      <c r="L10" s="84"/>
      <c r="M10" s="84"/>
      <c r="N10" s="87"/>
      <c r="R10" s="76" t="s">
        <v>90</v>
      </c>
      <c r="S10" s="76" t="str">
        <f t="shared" si="2"/>
        <v>U11 Girls</v>
      </c>
      <c r="T10" s="76" t="s">
        <v>211</v>
      </c>
    </row>
    <row r="11" spans="1:20" ht="15.75" customHeight="1" x14ac:dyDescent="0.3">
      <c r="A11" s="76" t="str">
        <f t="shared" si="1"/>
        <v>OswestryU11GirlsField Event 2</v>
      </c>
      <c r="B11" s="132" t="str">
        <f t="shared" si="0"/>
        <v>SPEED BOUNCE</v>
      </c>
      <c r="C11" s="84" t="s">
        <v>59</v>
      </c>
      <c r="D11" s="84"/>
      <c r="E11" s="84"/>
      <c r="F11" s="84"/>
      <c r="G11" s="84" t="s">
        <v>53</v>
      </c>
      <c r="H11" s="84"/>
      <c r="I11" s="84"/>
      <c r="J11" s="87"/>
      <c r="K11" s="84" t="s">
        <v>183</v>
      </c>
      <c r="L11" s="84"/>
      <c r="M11" s="84"/>
      <c r="N11" s="87"/>
      <c r="R11" s="76" t="s">
        <v>93</v>
      </c>
      <c r="S11" s="76" t="str">
        <f>S10</f>
        <v>U11 Girls</v>
      </c>
      <c r="T11" s="76" t="s">
        <v>211</v>
      </c>
    </row>
    <row r="12" spans="1:20" ht="38.25" customHeight="1" x14ac:dyDescent="0.3">
      <c r="A12" s="76" t="str">
        <f t="shared" si="1"/>
        <v>OswestryU11GirlsTrack Relay</v>
      </c>
      <c r="B12" s="91" t="str">
        <f t="shared" si="0"/>
        <v>4x2 Relay</v>
      </c>
      <c r="C12" s="84" t="s">
        <v>48</v>
      </c>
      <c r="D12" s="84"/>
      <c r="E12" s="84"/>
      <c r="F12" s="84"/>
      <c r="G12" s="84"/>
      <c r="H12" s="84"/>
      <c r="I12" s="84"/>
      <c r="J12" s="87"/>
      <c r="K12" s="84"/>
      <c r="L12" s="84"/>
      <c r="M12" s="84"/>
      <c r="N12" s="87"/>
      <c r="R12" s="76" t="s">
        <v>96</v>
      </c>
      <c r="S12" s="76" t="str">
        <f t="shared" si="2"/>
        <v>U11 Girls</v>
      </c>
      <c r="T12" s="76" t="s">
        <v>211</v>
      </c>
    </row>
    <row r="13" spans="1:20" ht="18.75" x14ac:dyDescent="0.3">
      <c r="B13" s="91"/>
      <c r="C13" s="84"/>
      <c r="D13" s="84"/>
      <c r="E13" s="84"/>
      <c r="F13" s="84"/>
      <c r="G13" s="84"/>
      <c r="H13" s="84"/>
      <c r="I13" s="84"/>
      <c r="J13" s="87"/>
      <c r="K13" s="84"/>
      <c r="L13" s="84"/>
      <c r="M13" s="84"/>
      <c r="N13" s="87"/>
      <c r="T13" s="76" t="s">
        <v>211</v>
      </c>
    </row>
    <row r="14" spans="1:20" ht="25.5" customHeight="1" x14ac:dyDescent="0.4">
      <c r="B14" s="143" t="str">
        <f>'Match definition'!D11</f>
        <v>U13 Girls</v>
      </c>
      <c r="C14" s="144"/>
      <c r="D14" s="144"/>
      <c r="E14" s="144"/>
      <c r="F14" s="144"/>
      <c r="G14" s="144"/>
      <c r="H14" s="144"/>
      <c r="I14" s="144"/>
      <c r="J14" s="145"/>
      <c r="T14" s="76" t="s">
        <v>212</v>
      </c>
    </row>
    <row r="15" spans="1:20" ht="18.75" x14ac:dyDescent="0.3">
      <c r="A15" s="76" t="str">
        <f>$C$4&amp;T15&amp;R15</f>
        <v>OswestryU13GirlsTrack Event 1</v>
      </c>
      <c r="B15" s="91" t="str">
        <f t="shared" ref="B15:B20" si="3">INDEX(All_events,MATCH(R15,Events_list,0),MATCH(S15,Age_list,0))</f>
        <v>2 Laps</v>
      </c>
      <c r="C15" s="84"/>
      <c r="D15" s="84"/>
      <c r="E15" s="84"/>
      <c r="F15" s="84"/>
      <c r="G15" s="84"/>
      <c r="H15" s="84"/>
      <c r="I15" s="84"/>
      <c r="J15" s="87"/>
      <c r="R15" s="76" t="s">
        <v>80</v>
      </c>
      <c r="S15" s="76" t="str">
        <f>'Match definition'!D11</f>
        <v>U13 Girls</v>
      </c>
      <c r="T15" s="76" t="s">
        <v>212</v>
      </c>
    </row>
    <row r="16" spans="1:20" ht="18.75" x14ac:dyDescent="0.3">
      <c r="A16" s="76" t="str">
        <f t="shared" ref="A16:A20" si="4">$C$4&amp;T16&amp;R16</f>
        <v>OswestryU13GirlsTrack Event 2</v>
      </c>
      <c r="B16" s="91" t="str">
        <f t="shared" si="3"/>
        <v>3 Laps</v>
      </c>
      <c r="C16" s="84"/>
      <c r="D16" s="84"/>
      <c r="E16" s="84"/>
      <c r="F16" s="84"/>
      <c r="G16" s="84"/>
      <c r="H16" s="84"/>
      <c r="I16" s="84"/>
      <c r="J16" s="87"/>
      <c r="R16" s="76" t="s">
        <v>83</v>
      </c>
      <c r="S16" s="76" t="str">
        <f>S15</f>
        <v>U13 Girls</v>
      </c>
      <c r="T16" s="76" t="s">
        <v>212</v>
      </c>
    </row>
    <row r="17" spans="1:20" ht="18.75" x14ac:dyDescent="0.3">
      <c r="A17" s="76" t="str">
        <f t="shared" si="4"/>
        <v>OswestryU13GirlsTrack Event 3</v>
      </c>
      <c r="B17" s="91" t="str">
        <f t="shared" si="3"/>
        <v>5 Laps</v>
      </c>
      <c r="C17" s="84"/>
      <c r="D17" s="84"/>
      <c r="E17" s="84"/>
      <c r="F17" s="84"/>
      <c r="G17" s="84"/>
      <c r="H17" s="84"/>
      <c r="I17" s="84"/>
      <c r="J17" s="87"/>
      <c r="R17" s="76" t="s">
        <v>86</v>
      </c>
      <c r="S17" s="76" t="str">
        <f t="shared" ref="S17:S21" si="5">S16</f>
        <v>U13 Girls</v>
      </c>
      <c r="T17" s="76" t="s">
        <v>212</v>
      </c>
    </row>
    <row r="18" spans="1:20" ht="35.25" customHeight="1" x14ac:dyDescent="0.3">
      <c r="A18" s="76" t="str">
        <f t="shared" si="4"/>
        <v>OswestryU13GirlsField Event 1</v>
      </c>
      <c r="B18" s="91" t="str">
        <f t="shared" si="3"/>
        <v>STANDING TRIPLE JUMP</v>
      </c>
      <c r="C18" s="84"/>
      <c r="D18" s="84"/>
      <c r="E18" s="84"/>
      <c r="F18" s="84"/>
      <c r="G18" s="84"/>
      <c r="H18" s="84"/>
      <c r="I18" s="84"/>
      <c r="J18" s="87"/>
      <c r="R18" s="76" t="s">
        <v>90</v>
      </c>
      <c r="S18" s="76" t="str">
        <f t="shared" si="5"/>
        <v>U13 Girls</v>
      </c>
      <c r="T18" s="76" t="s">
        <v>212</v>
      </c>
    </row>
    <row r="19" spans="1:20" ht="32.25" x14ac:dyDescent="0.3">
      <c r="A19" s="76" t="str">
        <f t="shared" si="4"/>
        <v>OswestryU13GirlsField Event 2</v>
      </c>
      <c r="B19" s="91" t="str">
        <f t="shared" si="3"/>
        <v>VERTICAL JUMP</v>
      </c>
      <c r="C19" s="84"/>
      <c r="D19" s="84"/>
      <c r="E19" s="84"/>
      <c r="F19" s="84"/>
      <c r="G19" s="84"/>
      <c r="H19" s="84"/>
      <c r="I19" s="84"/>
      <c r="J19" s="87"/>
      <c r="R19" s="76" t="s">
        <v>93</v>
      </c>
      <c r="S19" s="76" t="str">
        <f t="shared" si="5"/>
        <v>U13 Girls</v>
      </c>
      <c r="T19" s="76" t="s">
        <v>212</v>
      </c>
    </row>
    <row r="20" spans="1:20" ht="18.75" x14ac:dyDescent="0.3">
      <c r="A20" s="76" t="str">
        <f t="shared" si="4"/>
        <v>OswestryU13GirlsTrack Relay</v>
      </c>
      <c r="B20" s="91" t="str">
        <f t="shared" si="3"/>
        <v>4x2 Relay</v>
      </c>
      <c r="C20" s="84"/>
      <c r="D20" s="84"/>
      <c r="E20" s="84"/>
      <c r="F20" s="84"/>
      <c r="G20" s="84"/>
      <c r="H20" s="84"/>
      <c r="I20" s="84"/>
      <c r="J20" s="87"/>
      <c r="R20" s="76" t="s">
        <v>96</v>
      </c>
      <c r="S20" s="76" t="str">
        <f t="shared" si="5"/>
        <v>U13 Girls</v>
      </c>
      <c r="T20" s="76" t="s">
        <v>212</v>
      </c>
    </row>
    <row r="21" spans="1:20" ht="18.75" x14ac:dyDescent="0.3">
      <c r="B21" s="91"/>
      <c r="C21" s="84"/>
      <c r="D21" s="84"/>
      <c r="E21" s="84"/>
      <c r="F21" s="84"/>
      <c r="G21" s="84"/>
      <c r="H21" s="84"/>
      <c r="I21" s="84"/>
      <c r="J21" s="87"/>
      <c r="S21" s="76" t="str">
        <f t="shared" si="5"/>
        <v>U13 Girls</v>
      </c>
      <c r="T21" s="76" t="s">
        <v>212</v>
      </c>
    </row>
    <row r="22" spans="1:20" ht="22.5" customHeight="1" x14ac:dyDescent="0.4">
      <c r="B22" s="143" t="str">
        <f>'Match definition'!F11</f>
        <v>U15 Girls</v>
      </c>
      <c r="C22" s="144"/>
      <c r="D22" s="144"/>
      <c r="E22" s="144"/>
      <c r="F22" s="144"/>
      <c r="G22" s="144"/>
      <c r="H22" s="144"/>
      <c r="I22" s="144"/>
      <c r="J22" s="145"/>
      <c r="T22" s="76" t="s">
        <v>213</v>
      </c>
    </row>
    <row r="23" spans="1:20" ht="18.75" x14ac:dyDescent="0.3">
      <c r="A23" s="76" t="str">
        <f>$C$4&amp;T23&amp;R23</f>
        <v>OswestryU15GirlsTrack Event 1</v>
      </c>
      <c r="B23" s="91" t="str">
        <f t="shared" ref="B23:B28" si="6">INDEX(All_events,MATCH(R23,Events_list,0),MATCH(S23,Age_list,0))</f>
        <v>2 Laps</v>
      </c>
      <c r="C23" s="84"/>
      <c r="D23" s="84"/>
      <c r="E23" s="84"/>
      <c r="F23" s="84"/>
      <c r="G23" s="84"/>
      <c r="H23" s="84"/>
      <c r="I23" s="84"/>
      <c r="J23" s="87"/>
      <c r="R23" s="76" t="s">
        <v>80</v>
      </c>
      <c r="S23" s="76" t="str">
        <f>'Match definition'!F11</f>
        <v>U15 Girls</v>
      </c>
      <c r="T23" s="76" t="s">
        <v>213</v>
      </c>
    </row>
    <row r="24" spans="1:20" ht="18.75" x14ac:dyDescent="0.3">
      <c r="A24" s="76" t="str">
        <f t="shared" ref="A24:A28" si="7">$C$4&amp;T24&amp;R24</f>
        <v>OswestryU15GirlsTrack Event 2</v>
      </c>
      <c r="B24" s="91" t="str">
        <f t="shared" si="6"/>
        <v>3 Laps</v>
      </c>
      <c r="C24" s="84"/>
      <c r="D24" s="84"/>
      <c r="E24" s="84"/>
      <c r="F24" s="84"/>
      <c r="G24" s="84"/>
      <c r="H24" s="84"/>
      <c r="I24" s="84"/>
      <c r="J24" s="87"/>
      <c r="R24" s="76" t="s">
        <v>83</v>
      </c>
      <c r="S24" s="76" t="str">
        <f>S23</f>
        <v>U15 Girls</v>
      </c>
      <c r="T24" s="76" t="s">
        <v>213</v>
      </c>
    </row>
    <row r="25" spans="1:20" ht="18.75" x14ac:dyDescent="0.3">
      <c r="A25" s="76" t="str">
        <f t="shared" si="7"/>
        <v>OswestryU15GirlsTrack Event 3</v>
      </c>
      <c r="B25" s="91" t="str">
        <f t="shared" si="6"/>
        <v>5 Laps</v>
      </c>
      <c r="C25" s="84"/>
      <c r="D25" s="84"/>
      <c r="E25" s="84"/>
      <c r="F25" s="84"/>
      <c r="G25" s="84"/>
      <c r="H25" s="84"/>
      <c r="I25" s="84"/>
      <c r="J25" s="87"/>
      <c r="R25" s="76" t="s">
        <v>86</v>
      </c>
      <c r="S25" s="76" t="str">
        <f t="shared" ref="S25:S29" si="8">S24</f>
        <v>U15 Girls</v>
      </c>
      <c r="T25" s="76" t="s">
        <v>213</v>
      </c>
    </row>
    <row r="26" spans="1:20" ht="18.75" x14ac:dyDescent="0.3">
      <c r="A26" s="76" t="str">
        <f t="shared" si="7"/>
        <v>OswestryU15GirlsField Event 1</v>
      </c>
      <c r="B26" s="91" t="str">
        <f t="shared" si="6"/>
        <v>SPEED BOUNCE</v>
      </c>
      <c r="C26" s="84"/>
      <c r="D26" s="84"/>
      <c r="E26" s="84"/>
      <c r="F26" s="84"/>
      <c r="G26" s="84"/>
      <c r="H26" s="84"/>
      <c r="I26" s="84"/>
      <c r="J26" s="87"/>
      <c r="R26" s="76" t="s">
        <v>90</v>
      </c>
      <c r="S26" s="76" t="str">
        <f t="shared" si="8"/>
        <v>U15 Girls</v>
      </c>
      <c r="T26" s="76" t="s">
        <v>213</v>
      </c>
    </row>
    <row r="27" spans="1:20" ht="18.75" x14ac:dyDescent="0.3">
      <c r="A27" s="76" t="str">
        <f t="shared" si="7"/>
        <v>OswestryU15GirlsField Event 2</v>
      </c>
      <c r="B27" s="91" t="str">
        <f t="shared" si="6"/>
        <v>SHOT</v>
      </c>
      <c r="C27" s="84"/>
      <c r="D27" s="84"/>
      <c r="E27" s="84"/>
      <c r="F27" s="84"/>
      <c r="G27" s="84"/>
      <c r="H27" s="84"/>
      <c r="I27" s="84"/>
      <c r="J27" s="87"/>
      <c r="R27" s="76" t="s">
        <v>93</v>
      </c>
      <c r="S27" s="76" t="str">
        <f t="shared" si="8"/>
        <v>U15 Girls</v>
      </c>
      <c r="T27" s="76" t="s">
        <v>213</v>
      </c>
    </row>
    <row r="28" spans="1:20" ht="18.75" x14ac:dyDescent="0.3">
      <c r="A28" s="76" t="str">
        <f t="shared" si="7"/>
        <v>OswestryU15GirlsTrack Relay</v>
      </c>
      <c r="B28" s="92" t="str">
        <f t="shared" si="6"/>
        <v>4x2 Relay</v>
      </c>
      <c r="C28" s="84"/>
      <c r="D28" s="89"/>
      <c r="E28" s="89"/>
      <c r="F28" s="89"/>
      <c r="G28" s="84"/>
      <c r="H28" s="89"/>
      <c r="I28" s="89"/>
      <c r="J28" s="90"/>
      <c r="R28" s="76" t="s">
        <v>96</v>
      </c>
      <c r="S28" s="76" t="str">
        <f t="shared" si="8"/>
        <v>U15 Girls</v>
      </c>
      <c r="T28" s="76" t="s">
        <v>213</v>
      </c>
    </row>
    <row r="29" spans="1:20" ht="18.75" customHeight="1" x14ac:dyDescent="0.3">
      <c r="B29" s="91"/>
      <c r="C29" s="84"/>
      <c r="D29" s="84"/>
      <c r="E29" s="84"/>
      <c r="F29" s="84"/>
      <c r="G29" s="84"/>
      <c r="H29" s="84"/>
      <c r="I29" s="84"/>
      <c r="J29" s="87"/>
      <c r="S29" s="76" t="str">
        <f t="shared" si="8"/>
        <v>U15 Girls</v>
      </c>
    </row>
    <row r="30" spans="1:20" ht="21" x14ac:dyDescent="0.35">
      <c r="B30" s="146" t="s">
        <v>214</v>
      </c>
      <c r="C30" s="146"/>
      <c r="D30" s="146"/>
      <c r="E30" s="146"/>
      <c r="F30" s="146"/>
      <c r="G30" s="146"/>
      <c r="H30" s="146"/>
      <c r="I30" s="146"/>
      <c r="J30" s="146"/>
    </row>
    <row r="31" spans="1:20" ht="21" x14ac:dyDescent="0.35">
      <c r="B31" s="146" t="s">
        <v>215</v>
      </c>
      <c r="C31" s="146"/>
      <c r="D31" s="146"/>
      <c r="E31" s="146"/>
      <c r="F31" s="146"/>
      <c r="G31" s="146"/>
      <c r="H31" s="146"/>
      <c r="I31" s="146"/>
      <c r="J31" s="146"/>
    </row>
    <row r="34" spans="1:20" x14ac:dyDescent="0.25">
      <c r="B34" s="93"/>
    </row>
    <row r="35" spans="1:20" ht="27" customHeight="1" x14ac:dyDescent="0.4">
      <c r="B35" s="151" t="s">
        <v>201</v>
      </c>
      <c r="C35" s="151"/>
      <c r="D35" s="151"/>
      <c r="E35" s="151"/>
      <c r="F35" s="151"/>
      <c r="G35" s="151"/>
      <c r="H35" s="151"/>
      <c r="I35" s="151"/>
      <c r="J35" s="151"/>
    </row>
    <row r="36" spans="1:20" ht="27" customHeight="1" x14ac:dyDescent="0.4">
      <c r="B36" s="151" t="str">
        <f>"DECLARATION SHEET – Match " &amp;'Match definition'!B38</f>
        <v xml:space="preserve">DECLARATION SHEET – Match </v>
      </c>
      <c r="C36" s="151"/>
      <c r="D36" s="151"/>
      <c r="E36" s="151"/>
      <c r="F36" s="151"/>
      <c r="G36" s="151"/>
      <c r="H36" s="151"/>
      <c r="I36" s="151"/>
      <c r="J36" s="151"/>
    </row>
    <row r="37" spans="1:20" ht="26.25" x14ac:dyDescent="0.4">
      <c r="B37" s="159" t="s">
        <v>216</v>
      </c>
      <c r="C37" s="159"/>
      <c r="D37" s="159"/>
      <c r="E37" s="159"/>
      <c r="F37" s="159"/>
      <c r="G37" s="159"/>
      <c r="H37" s="159"/>
      <c r="I37" s="159"/>
      <c r="J37" s="159"/>
    </row>
    <row r="38" spans="1:20" ht="19.5" customHeight="1" x14ac:dyDescent="0.3">
      <c r="B38" s="86" t="s">
        <v>203</v>
      </c>
      <c r="C38" s="85" t="str">
        <f>C4</f>
        <v>Oswestry</v>
      </c>
      <c r="D38" s="153" t="str">
        <f>"DATE: " &amp; TEXT(Match_Date,"dd/mm/yy")</f>
        <v>DATE: 19/11/23</v>
      </c>
      <c r="E38" s="154"/>
      <c r="F38" s="155"/>
      <c r="G38" s="84" t="s">
        <v>204</v>
      </c>
      <c r="H38" s="156" t="str">
        <f>C4</f>
        <v>Oswestry</v>
      </c>
      <c r="I38" s="157"/>
      <c r="J38" s="158"/>
      <c r="R38" s="78"/>
    </row>
    <row r="39" spans="1:20" ht="32.25" x14ac:dyDescent="0.3">
      <c r="B39" s="86"/>
      <c r="C39" s="84" t="s">
        <v>205</v>
      </c>
      <c r="D39" s="86" t="s">
        <v>206</v>
      </c>
      <c r="E39" s="86" t="s">
        <v>207</v>
      </c>
      <c r="F39" s="86" t="s">
        <v>208</v>
      </c>
      <c r="G39" s="84" t="s">
        <v>209</v>
      </c>
      <c r="H39" s="86" t="s">
        <v>206</v>
      </c>
      <c r="I39" s="86" t="s">
        <v>207</v>
      </c>
      <c r="J39" s="88" t="s">
        <v>208</v>
      </c>
      <c r="K39" s="129" t="s">
        <v>210</v>
      </c>
      <c r="L39" s="130" t="s">
        <v>206</v>
      </c>
      <c r="M39" s="130" t="s">
        <v>207</v>
      </c>
      <c r="N39" s="131" t="s">
        <v>208</v>
      </c>
    </row>
    <row r="40" spans="1:20" ht="26.25" x14ac:dyDescent="0.4">
      <c r="B40" s="159" t="str">
        <f>'Match definition'!C11</f>
        <v>U11 Boys</v>
      </c>
      <c r="C40" s="159"/>
      <c r="D40" s="159"/>
      <c r="E40" s="159"/>
      <c r="F40" s="159"/>
      <c r="G40" s="159"/>
      <c r="H40" s="159"/>
      <c r="I40" s="159"/>
      <c r="J40" s="159"/>
      <c r="T40" s="76" t="s">
        <v>217</v>
      </c>
    </row>
    <row r="41" spans="1:20" ht="18.75" x14ac:dyDescent="0.3">
      <c r="A41" s="76" t="str">
        <f>$C$4&amp;T41&amp;R41</f>
        <v>OswestryU11BoysTrack Event 1</v>
      </c>
      <c r="B41" s="86" t="str">
        <f t="shared" ref="B41:B46" si="9">INDEX(All_events,MATCH(R41,Events_list,0),MATCH(S41,Age_list,0))</f>
        <v>2 Lap Hurdles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7"/>
      <c r="R41" s="76" t="s">
        <v>80</v>
      </c>
      <c r="S41" s="76" t="str">
        <f>'Match definition'!C11</f>
        <v>U11 Boys</v>
      </c>
      <c r="T41" s="76" t="s">
        <v>217</v>
      </c>
    </row>
    <row r="42" spans="1:20" ht="18.75" x14ac:dyDescent="0.3">
      <c r="A42" s="76" t="str">
        <f t="shared" ref="A42:A46" si="10">$C$4&amp;T42&amp;R42</f>
        <v>OswestryU11BoysTrack Event 2</v>
      </c>
      <c r="B42" s="86" t="str">
        <f t="shared" si="9"/>
        <v>2 Laps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7"/>
      <c r="R42" s="76" t="s">
        <v>83</v>
      </c>
      <c r="S42" s="76" t="str">
        <f>S41</f>
        <v>U11 Boys</v>
      </c>
      <c r="T42" s="76" t="s">
        <v>217</v>
      </c>
    </row>
    <row r="43" spans="1:20" ht="18.75" x14ac:dyDescent="0.3">
      <c r="A43" s="76" t="str">
        <f t="shared" si="10"/>
        <v>OswestryU11BoysTrack Event 3</v>
      </c>
      <c r="B43" s="86" t="str">
        <f t="shared" si="9"/>
        <v>3 Laps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7"/>
      <c r="R43" s="76" t="s">
        <v>86</v>
      </c>
      <c r="S43" s="76" t="str">
        <f t="shared" ref="S43:S46" si="11">S42</f>
        <v>U11 Boys</v>
      </c>
      <c r="T43" s="76" t="s">
        <v>217</v>
      </c>
    </row>
    <row r="44" spans="1:20" ht="37.5" customHeight="1" x14ac:dyDescent="0.3">
      <c r="A44" s="76" t="str">
        <f t="shared" si="10"/>
        <v>OswestryU11BoysField Event 1</v>
      </c>
      <c r="B44" s="130" t="str">
        <f t="shared" si="9"/>
        <v>SPEED BOUNCE</v>
      </c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7"/>
      <c r="R44" s="76" t="s">
        <v>90</v>
      </c>
      <c r="S44" s="76" t="str">
        <f t="shared" si="11"/>
        <v>U11 Boys</v>
      </c>
      <c r="T44" s="76" t="s">
        <v>217</v>
      </c>
    </row>
    <row r="45" spans="1:20" ht="15.75" customHeight="1" x14ac:dyDescent="0.3">
      <c r="A45" s="76" t="str">
        <f t="shared" si="10"/>
        <v>OswestryU11BoysField Event 2</v>
      </c>
      <c r="B45" s="130" t="str">
        <f t="shared" si="9"/>
        <v>STANDING LONG JUMP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7"/>
      <c r="R45" s="76" t="s">
        <v>93</v>
      </c>
      <c r="S45" s="76" t="str">
        <f t="shared" si="11"/>
        <v>U11 Boys</v>
      </c>
      <c r="T45" s="76" t="s">
        <v>217</v>
      </c>
    </row>
    <row r="46" spans="1:20" ht="18.75" x14ac:dyDescent="0.3">
      <c r="A46" s="76" t="str">
        <f t="shared" si="10"/>
        <v>OswestryU11BoysTrack Relay</v>
      </c>
      <c r="B46" s="86" t="str">
        <f t="shared" si="9"/>
        <v>4x2 Relay</v>
      </c>
      <c r="C46" s="84"/>
      <c r="D46" s="84"/>
      <c r="E46" s="84"/>
      <c r="F46" s="84"/>
      <c r="G46" s="84"/>
      <c r="H46" s="84"/>
      <c r="I46" s="84"/>
      <c r="J46" s="84"/>
      <c r="R46" s="76" t="s">
        <v>96</v>
      </c>
      <c r="S46" s="76" t="str">
        <f t="shared" si="11"/>
        <v>U11 Boys</v>
      </c>
      <c r="T46" s="76" t="s">
        <v>217</v>
      </c>
    </row>
    <row r="47" spans="1:20" ht="18.75" x14ac:dyDescent="0.3">
      <c r="B47" s="86"/>
      <c r="C47" s="84"/>
      <c r="D47" s="84"/>
      <c r="E47" s="84"/>
      <c r="F47" s="84"/>
      <c r="G47" s="84"/>
      <c r="H47" s="84"/>
      <c r="I47" s="84"/>
      <c r="J47" s="84"/>
      <c r="T47" s="76" t="s">
        <v>217</v>
      </c>
    </row>
    <row r="48" spans="1:20" ht="26.25" x14ac:dyDescent="0.4">
      <c r="B48" s="159" t="str">
        <f>'Match definition'!E11</f>
        <v>U13 Boys</v>
      </c>
      <c r="C48" s="159"/>
      <c r="D48" s="159"/>
      <c r="E48" s="159"/>
      <c r="F48" s="159"/>
      <c r="G48" s="159"/>
      <c r="H48" s="159"/>
      <c r="I48" s="159"/>
      <c r="J48" s="159"/>
      <c r="T48" s="76" t="s">
        <v>218</v>
      </c>
    </row>
    <row r="49" spans="1:20" ht="18.75" x14ac:dyDescent="0.3">
      <c r="A49" s="76" t="str">
        <f>$C$4&amp;T49&amp;R49</f>
        <v>OswestryU13BoysTrack Event 1</v>
      </c>
      <c r="B49" s="86" t="str">
        <f t="shared" ref="B49:B54" si="12">INDEX(All_events,MATCH(R49,Events_list,0),MATCH(S49,Age_list,0))</f>
        <v>2 Laps</v>
      </c>
      <c r="C49" s="84"/>
      <c r="D49" s="84"/>
      <c r="E49" s="84"/>
      <c r="F49" s="84"/>
      <c r="G49" s="84"/>
      <c r="H49" s="84"/>
      <c r="I49" s="84"/>
      <c r="J49" s="84"/>
      <c r="R49" s="76" t="s">
        <v>80</v>
      </c>
      <c r="S49" s="76" t="str">
        <f>'Match definition'!E11</f>
        <v>U13 Boys</v>
      </c>
      <c r="T49" s="76" t="s">
        <v>218</v>
      </c>
    </row>
    <row r="50" spans="1:20" ht="18.75" x14ac:dyDescent="0.3">
      <c r="A50" s="76" t="str">
        <f t="shared" ref="A50:A54" si="13">$C$4&amp;T50&amp;R50</f>
        <v>OswestryU13BoysTrack Event 2</v>
      </c>
      <c r="B50" s="86" t="str">
        <f t="shared" si="12"/>
        <v>3 Laps</v>
      </c>
      <c r="C50" s="84"/>
      <c r="D50" s="84"/>
      <c r="E50" s="84"/>
      <c r="F50" s="84"/>
      <c r="G50" s="84"/>
      <c r="H50" s="84"/>
      <c r="I50" s="84"/>
      <c r="J50" s="84"/>
      <c r="R50" s="76" t="s">
        <v>83</v>
      </c>
      <c r="S50" s="76" t="str">
        <f>S49</f>
        <v>U13 Boys</v>
      </c>
      <c r="T50" s="76" t="s">
        <v>218</v>
      </c>
    </row>
    <row r="51" spans="1:20" ht="18.75" x14ac:dyDescent="0.3">
      <c r="A51" s="76" t="str">
        <f t="shared" si="13"/>
        <v>OswestryU13BoysTrack Event 3</v>
      </c>
      <c r="B51" s="86" t="str">
        <f t="shared" si="12"/>
        <v>5 Laps</v>
      </c>
      <c r="C51" s="84"/>
      <c r="D51" s="84"/>
      <c r="E51" s="84"/>
      <c r="F51" s="84"/>
      <c r="G51" s="84"/>
      <c r="H51" s="84"/>
      <c r="I51" s="84"/>
      <c r="J51" s="84"/>
      <c r="R51" s="76" t="s">
        <v>86</v>
      </c>
      <c r="S51" s="76" t="str">
        <f t="shared" ref="S51:S55" si="14">S50</f>
        <v>U13 Boys</v>
      </c>
      <c r="T51" s="76" t="s">
        <v>218</v>
      </c>
    </row>
    <row r="52" spans="1:20" ht="32.25" x14ac:dyDescent="0.3">
      <c r="A52" s="76" t="str">
        <f t="shared" si="13"/>
        <v>OswestryU13BoysField Event 1</v>
      </c>
      <c r="B52" s="86" t="str">
        <f t="shared" si="12"/>
        <v>VERTICAL JUMP</v>
      </c>
      <c r="C52" s="84"/>
      <c r="D52" s="84"/>
      <c r="E52" s="84"/>
      <c r="F52" s="84"/>
      <c r="G52" s="84"/>
      <c r="H52" s="84"/>
      <c r="I52" s="84"/>
      <c r="J52" s="84"/>
      <c r="R52" s="76" t="s">
        <v>90</v>
      </c>
      <c r="S52" s="76" t="str">
        <f t="shared" si="14"/>
        <v>U13 Boys</v>
      </c>
      <c r="T52" s="76" t="s">
        <v>218</v>
      </c>
    </row>
    <row r="53" spans="1:20" ht="40.5" customHeight="1" x14ac:dyDescent="0.3">
      <c r="A53" s="76" t="str">
        <f t="shared" si="13"/>
        <v>OswestryU13BoysField Event 2</v>
      </c>
      <c r="B53" s="86" t="str">
        <f t="shared" si="12"/>
        <v>STANDING TRIPLE JUMP</v>
      </c>
      <c r="C53" s="84"/>
      <c r="D53" s="84"/>
      <c r="E53" s="84"/>
      <c r="F53" s="84"/>
      <c r="G53" s="84"/>
      <c r="H53" s="84"/>
      <c r="I53" s="84"/>
      <c r="J53" s="84"/>
      <c r="R53" s="76" t="s">
        <v>93</v>
      </c>
      <c r="S53" s="76" t="str">
        <f t="shared" si="14"/>
        <v>U13 Boys</v>
      </c>
      <c r="T53" s="76" t="s">
        <v>218</v>
      </c>
    </row>
    <row r="54" spans="1:20" ht="18.75" x14ac:dyDescent="0.3">
      <c r="A54" s="76" t="str">
        <f t="shared" si="13"/>
        <v>OswestryU13BoysTrack Relay</v>
      </c>
      <c r="B54" s="86" t="str">
        <f t="shared" si="12"/>
        <v>4x2 Relay</v>
      </c>
      <c r="C54" s="84"/>
      <c r="D54" s="84"/>
      <c r="E54" s="84"/>
      <c r="F54" s="84"/>
      <c r="G54" s="84"/>
      <c r="H54" s="84"/>
      <c r="I54" s="84"/>
      <c r="J54" s="84"/>
      <c r="R54" s="76" t="s">
        <v>96</v>
      </c>
      <c r="S54" s="76" t="str">
        <f t="shared" si="14"/>
        <v>U13 Boys</v>
      </c>
      <c r="T54" s="76" t="s">
        <v>218</v>
      </c>
    </row>
    <row r="55" spans="1:20" ht="18.75" x14ac:dyDescent="0.3">
      <c r="B55" s="86"/>
      <c r="C55" s="84"/>
      <c r="D55" s="84"/>
      <c r="E55" s="84"/>
      <c r="F55" s="84"/>
      <c r="G55" s="84"/>
      <c r="H55" s="84"/>
      <c r="I55" s="84"/>
      <c r="J55" s="84"/>
      <c r="S55" s="76" t="str">
        <f t="shared" si="14"/>
        <v>U13 Boys</v>
      </c>
      <c r="T55" s="76" t="s">
        <v>218</v>
      </c>
    </row>
    <row r="56" spans="1:20" ht="26.25" x14ac:dyDescent="0.4">
      <c r="B56" s="159" t="str">
        <f>'Match definition'!G11</f>
        <v>U15 Boys</v>
      </c>
      <c r="C56" s="159"/>
      <c r="D56" s="159"/>
      <c r="E56" s="159"/>
      <c r="F56" s="159"/>
      <c r="G56" s="159"/>
      <c r="H56" s="159"/>
      <c r="I56" s="159"/>
      <c r="J56" s="159"/>
      <c r="T56" s="76" t="s">
        <v>219</v>
      </c>
    </row>
    <row r="57" spans="1:20" ht="18.75" x14ac:dyDescent="0.3">
      <c r="A57" s="76" t="str">
        <f>$C$4&amp;T57&amp;R57</f>
        <v>OswestryU15BoysTrack Event 1</v>
      </c>
      <c r="B57" s="86" t="str">
        <f t="shared" ref="B57:B62" si="15">INDEX(All_events,MATCH(R57,Events_list,0),MATCH(S57,Age_list,0))</f>
        <v>2 Laps</v>
      </c>
      <c r="C57" s="84"/>
      <c r="D57" s="84"/>
      <c r="E57" s="84"/>
      <c r="F57" s="84"/>
      <c r="G57" s="84"/>
      <c r="H57" s="84"/>
      <c r="I57" s="84"/>
      <c r="J57" s="84"/>
      <c r="R57" s="76" t="s">
        <v>80</v>
      </c>
      <c r="S57" s="76" t="str">
        <f>'Match definition'!G11</f>
        <v>U15 Boys</v>
      </c>
      <c r="T57" s="76" t="s">
        <v>219</v>
      </c>
    </row>
    <row r="58" spans="1:20" ht="18.75" x14ac:dyDescent="0.3">
      <c r="A58" s="76" t="str">
        <f t="shared" ref="A58:A62" si="16">$C$4&amp;T58&amp;R58</f>
        <v>OswestryU15BoysTrack Event 2</v>
      </c>
      <c r="B58" s="86" t="str">
        <f t="shared" si="15"/>
        <v>3 Laps</v>
      </c>
      <c r="C58" s="84"/>
      <c r="D58" s="84"/>
      <c r="E58" s="84"/>
      <c r="F58" s="84"/>
      <c r="G58" s="84"/>
      <c r="H58" s="84"/>
      <c r="I58" s="84"/>
      <c r="J58" s="84"/>
      <c r="R58" s="76" t="s">
        <v>83</v>
      </c>
      <c r="S58" s="76" t="str">
        <f>S57</f>
        <v>U15 Boys</v>
      </c>
      <c r="T58" s="76" t="s">
        <v>219</v>
      </c>
    </row>
    <row r="59" spans="1:20" ht="18.75" x14ac:dyDescent="0.3">
      <c r="A59" s="76" t="str">
        <f t="shared" si="16"/>
        <v>OswestryU15BoysTrack Event 3</v>
      </c>
      <c r="B59" s="86" t="str">
        <f t="shared" si="15"/>
        <v>5 Laps</v>
      </c>
      <c r="C59" s="84"/>
      <c r="D59" s="84"/>
      <c r="E59" s="84"/>
      <c r="F59" s="84"/>
      <c r="G59" s="84"/>
      <c r="H59" s="84"/>
      <c r="I59" s="84"/>
      <c r="J59" s="84"/>
      <c r="R59" s="76" t="s">
        <v>86</v>
      </c>
      <c r="S59" s="76" t="str">
        <f t="shared" ref="S59:S63" si="17">S58</f>
        <v>U15 Boys</v>
      </c>
      <c r="T59" s="76" t="s">
        <v>219</v>
      </c>
    </row>
    <row r="60" spans="1:20" ht="18.75" x14ac:dyDescent="0.3">
      <c r="A60" s="76" t="str">
        <f t="shared" si="16"/>
        <v>OswestryU15BoysField Event 1</v>
      </c>
      <c r="B60" s="86" t="str">
        <f t="shared" si="15"/>
        <v>SHOT</v>
      </c>
      <c r="C60" s="84"/>
      <c r="D60" s="84"/>
      <c r="E60" s="84"/>
      <c r="F60" s="84"/>
      <c r="G60" s="84"/>
      <c r="H60" s="84"/>
      <c r="I60" s="84"/>
      <c r="J60" s="84"/>
      <c r="R60" s="76" t="s">
        <v>90</v>
      </c>
      <c r="S60" s="76" t="str">
        <f t="shared" si="17"/>
        <v>U15 Boys</v>
      </c>
      <c r="T60" s="76" t="s">
        <v>219</v>
      </c>
    </row>
    <row r="61" spans="1:20" ht="32.25" x14ac:dyDescent="0.3">
      <c r="A61" s="76" t="str">
        <f t="shared" si="16"/>
        <v>OswestryU15BoysField Event 2</v>
      </c>
      <c r="B61" s="86" t="str">
        <f t="shared" si="15"/>
        <v>SPEED BOUNCE</v>
      </c>
      <c r="C61" s="84"/>
      <c r="D61" s="84"/>
      <c r="E61" s="84"/>
      <c r="F61" s="84"/>
      <c r="G61" s="84"/>
      <c r="H61" s="84"/>
      <c r="I61" s="84"/>
      <c r="J61" s="84"/>
      <c r="R61" s="76" t="s">
        <v>93</v>
      </c>
      <c r="S61" s="76" t="str">
        <f t="shared" si="17"/>
        <v>U15 Boys</v>
      </c>
      <c r="T61" s="76" t="s">
        <v>219</v>
      </c>
    </row>
    <row r="62" spans="1:20" ht="18.75" x14ac:dyDescent="0.3">
      <c r="A62" s="76" t="str">
        <f t="shared" si="16"/>
        <v>OswestryU15BoysTrack Relay</v>
      </c>
      <c r="B62" s="86" t="str">
        <f t="shared" si="15"/>
        <v>4x2 Relay</v>
      </c>
      <c r="C62" s="84"/>
      <c r="D62" s="84"/>
      <c r="E62" s="84"/>
      <c r="F62" s="84"/>
      <c r="G62" s="84"/>
      <c r="H62" s="84"/>
      <c r="I62" s="84"/>
      <c r="J62" s="84"/>
      <c r="R62" s="76" t="s">
        <v>96</v>
      </c>
      <c r="S62" s="76" t="str">
        <f t="shared" si="17"/>
        <v>U15 Boys</v>
      </c>
      <c r="T62" s="76" t="s">
        <v>219</v>
      </c>
    </row>
    <row r="63" spans="1:20" ht="18.75" x14ac:dyDescent="0.3">
      <c r="B63" s="86"/>
      <c r="C63" s="84"/>
      <c r="D63" s="84"/>
      <c r="E63" s="84"/>
      <c r="F63" s="84"/>
      <c r="G63" s="84"/>
      <c r="H63" s="84"/>
      <c r="I63" s="84"/>
      <c r="J63" s="84"/>
      <c r="S63" s="76" t="str">
        <f t="shared" si="17"/>
        <v>U15 Boys</v>
      </c>
    </row>
    <row r="64" spans="1:20" ht="21.75" customHeight="1" x14ac:dyDescent="0.35">
      <c r="B64" s="146" t="s">
        <v>214</v>
      </c>
      <c r="C64" s="146"/>
      <c r="D64" s="146"/>
      <c r="E64" s="146"/>
      <c r="F64" s="146"/>
      <c r="G64" s="146"/>
      <c r="H64" s="146"/>
      <c r="I64" s="146"/>
      <c r="J64" s="146"/>
      <c r="K64" s="81"/>
      <c r="R64" s="82"/>
    </row>
    <row r="65" spans="2:18" ht="21" customHeight="1" x14ac:dyDescent="0.35">
      <c r="B65" s="146" t="s">
        <v>215</v>
      </c>
      <c r="C65" s="146"/>
      <c r="D65" s="146"/>
      <c r="E65" s="146"/>
      <c r="F65" s="146"/>
      <c r="G65" s="146"/>
      <c r="H65" s="146"/>
      <c r="I65" s="146"/>
      <c r="J65" s="146"/>
      <c r="K65" s="83"/>
      <c r="R65" s="79"/>
    </row>
  </sheetData>
  <mergeCells count="20">
    <mergeCell ref="B31:J31"/>
    <mergeCell ref="B65:J65"/>
    <mergeCell ref="B48:J48"/>
    <mergeCell ref="B56:J56"/>
    <mergeCell ref="B64:J64"/>
    <mergeCell ref="B35:J35"/>
    <mergeCell ref="B36:J36"/>
    <mergeCell ref="B37:J37"/>
    <mergeCell ref="D38:F38"/>
    <mergeCell ref="H38:J38"/>
    <mergeCell ref="B40:J40"/>
    <mergeCell ref="B14:J14"/>
    <mergeCell ref="B22:J22"/>
    <mergeCell ref="B30:J30"/>
    <mergeCell ref="B1:J1"/>
    <mergeCell ref="B2:J2"/>
    <mergeCell ref="B3:J3"/>
    <mergeCell ref="D4:F4"/>
    <mergeCell ref="H4:J4"/>
    <mergeCell ref="B6:J6"/>
  </mergeCells>
  <phoneticPr fontId="24" type="noConversion"/>
  <dataValidations count="1">
    <dataValidation type="list" allowBlank="1" showInputMessage="1" showErrorMessage="1" sqref="C7:C13 K7:K13 G7:G13 G23:G28 C23:C28 G15:G21 C15:C21 G57:G63 C57:C63 K41:K45 G49:G55 C49:C55 C41:C47 G41:G47" xr:uid="{65371CB6-6D65-45F2-B69E-A30315B8279D}">
      <formula1>INDIRECT($C$4&amp;$T6)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F313-445B-4622-8E29-EBEE1B6B8CF9}">
  <dimension ref="A1:T65"/>
  <sheetViews>
    <sheetView topLeftCell="A11" workbookViewId="0">
      <selection activeCell="B15" sqref="B15"/>
    </sheetView>
  </sheetViews>
  <sheetFormatPr defaultColWidth="9.140625" defaultRowHeight="15.75" x14ac:dyDescent="0.25"/>
  <cols>
    <col min="1" max="1" width="29" style="76" bestFit="1" customWidth="1"/>
    <col min="2" max="2" width="15.7109375" style="77" customWidth="1"/>
    <col min="3" max="3" width="13" style="76" customWidth="1"/>
    <col min="4" max="4" width="5.140625" style="76" customWidth="1"/>
    <col min="5" max="5" width="6.5703125" style="76" customWidth="1"/>
    <col min="6" max="6" width="8.42578125" style="76" customWidth="1"/>
    <col min="7" max="7" width="11.28515625" style="76" customWidth="1"/>
    <col min="8" max="9" width="6" style="76" customWidth="1"/>
    <col min="10" max="10" width="9.140625" style="76"/>
    <col min="11" max="11" width="14.7109375" style="76" customWidth="1"/>
    <col min="12" max="14" width="8.85546875"/>
    <col min="15" max="17" width="9.140625" style="76"/>
    <col min="18" max="18" width="12.42578125" style="76" bestFit="1" customWidth="1"/>
    <col min="19" max="16384" width="9.140625" style="76"/>
  </cols>
  <sheetData>
    <row r="1" spans="1:20" ht="27" customHeight="1" x14ac:dyDescent="0.4">
      <c r="B1" s="147" t="s">
        <v>201</v>
      </c>
      <c r="C1" s="148"/>
      <c r="D1" s="148"/>
      <c r="E1" s="148"/>
      <c r="F1" s="148"/>
      <c r="G1" s="148"/>
      <c r="H1" s="148"/>
      <c r="I1" s="148"/>
      <c r="J1" s="149"/>
    </row>
    <row r="2" spans="1:20" ht="27" customHeight="1" x14ac:dyDescent="0.4">
      <c r="B2" s="150" t="str">
        <f>"DECLARATION SHEET – Match " &amp;'Match definition'!B1</f>
        <v>DECLARATION SHEET – Match One</v>
      </c>
      <c r="C2" s="151"/>
      <c r="D2" s="151"/>
      <c r="E2" s="151"/>
      <c r="F2" s="151"/>
      <c r="G2" s="151"/>
      <c r="H2" s="151"/>
      <c r="I2" s="151"/>
      <c r="J2" s="152"/>
    </row>
    <row r="3" spans="1:20" ht="24.75" customHeight="1" x14ac:dyDescent="0.4">
      <c r="B3" s="143" t="s">
        <v>202</v>
      </c>
      <c r="C3" s="144"/>
      <c r="D3" s="144"/>
      <c r="E3" s="144"/>
      <c r="F3" s="144"/>
      <c r="G3" s="144"/>
      <c r="H3" s="144"/>
      <c r="I3" s="144"/>
      <c r="J3" s="145"/>
    </row>
    <row r="4" spans="1:20" ht="19.5" customHeight="1" x14ac:dyDescent="0.3">
      <c r="B4" s="91" t="s">
        <v>203</v>
      </c>
      <c r="C4" s="85" t="s">
        <v>7</v>
      </c>
      <c r="D4" s="153" t="str">
        <f>"DATE: " &amp; TEXT(Match_Date,"dd/mm/yy")</f>
        <v>DATE: 19/11/23</v>
      </c>
      <c r="E4" s="154"/>
      <c r="F4" s="155"/>
      <c r="G4" s="84" t="s">
        <v>204</v>
      </c>
      <c r="H4" s="156" t="str">
        <f>C4</f>
        <v>Shrewsbury</v>
      </c>
      <c r="I4" s="157"/>
      <c r="J4" s="158"/>
      <c r="R4" s="78"/>
    </row>
    <row r="5" spans="1:20" ht="21" customHeight="1" x14ac:dyDescent="0.3">
      <c r="B5" s="91"/>
      <c r="C5" s="84" t="s">
        <v>205</v>
      </c>
      <c r="D5" s="86" t="s">
        <v>206</v>
      </c>
      <c r="E5" s="86" t="s">
        <v>207</v>
      </c>
      <c r="F5" s="86" t="s">
        <v>208</v>
      </c>
      <c r="G5" s="84" t="s">
        <v>209</v>
      </c>
      <c r="H5" s="86" t="s">
        <v>206</v>
      </c>
      <c r="I5" s="86" t="s">
        <v>207</v>
      </c>
      <c r="J5" s="88" t="s">
        <v>208</v>
      </c>
      <c r="K5" s="129" t="s">
        <v>210</v>
      </c>
      <c r="L5" s="130" t="s">
        <v>206</v>
      </c>
      <c r="M5" s="130" t="s">
        <v>207</v>
      </c>
      <c r="N5" s="131" t="s">
        <v>208</v>
      </c>
    </row>
    <row r="6" spans="1:20" ht="23.25" customHeight="1" x14ac:dyDescent="0.4">
      <c r="B6" s="143" t="str">
        <f>'Match definition'!B11</f>
        <v>U11 Girls</v>
      </c>
      <c r="C6" s="144"/>
      <c r="D6" s="144"/>
      <c r="E6" s="144"/>
      <c r="F6" s="144"/>
      <c r="G6" s="144"/>
      <c r="H6" s="144"/>
      <c r="I6" s="144"/>
      <c r="J6" s="145"/>
      <c r="T6" s="76" t="s">
        <v>211</v>
      </c>
    </row>
    <row r="7" spans="1:20" ht="37.5" x14ac:dyDescent="0.3">
      <c r="A7" s="76" t="str">
        <f>$C$4&amp;T7&amp;R7</f>
        <v>ShrewsburyU11GirlsTrack Event 1</v>
      </c>
      <c r="B7" s="91" t="str">
        <f t="shared" ref="B7:B12" si="0">INDEX(All_events,MATCH(R7,Events_list,0),MATCH(S7,Age_list,0))</f>
        <v>2 Lap Hurdles</v>
      </c>
      <c r="C7" s="84" t="s">
        <v>113</v>
      </c>
      <c r="D7" s="84"/>
      <c r="E7" s="84"/>
      <c r="F7" s="84"/>
      <c r="G7" s="84" t="s">
        <v>175</v>
      </c>
      <c r="H7" s="84"/>
      <c r="I7" s="84"/>
      <c r="J7" s="87"/>
      <c r="K7" s="84" t="s">
        <v>162</v>
      </c>
      <c r="L7" s="84"/>
      <c r="M7" s="84"/>
      <c r="N7" s="87"/>
      <c r="R7" s="76" t="s">
        <v>80</v>
      </c>
      <c r="S7" s="76" t="str">
        <f>'Match definition'!B11</f>
        <v>U11 Girls</v>
      </c>
      <c r="T7" s="76" t="s">
        <v>211</v>
      </c>
    </row>
    <row r="8" spans="1:20" ht="37.5" x14ac:dyDescent="0.3">
      <c r="A8" s="76" t="str">
        <f t="shared" ref="A8:A12" si="1">$C$4&amp;T8&amp;R8</f>
        <v>ShrewsburyU11GirlsTrack Event 2</v>
      </c>
      <c r="B8" s="91" t="str">
        <f t="shared" si="0"/>
        <v>2 Laps</v>
      </c>
      <c r="C8" s="84" t="s">
        <v>162</v>
      </c>
      <c r="D8" s="84"/>
      <c r="E8" s="84"/>
      <c r="F8" s="84"/>
      <c r="G8" s="84" t="s">
        <v>162</v>
      </c>
      <c r="H8" s="84"/>
      <c r="I8" s="84"/>
      <c r="J8" s="87"/>
      <c r="K8" s="84" t="s">
        <v>184</v>
      </c>
      <c r="L8" s="84"/>
      <c r="M8" s="84"/>
      <c r="N8" s="87"/>
      <c r="R8" s="76" t="s">
        <v>83</v>
      </c>
      <c r="S8" s="76" t="str">
        <f>S7</f>
        <v>U11 Girls</v>
      </c>
      <c r="T8" s="76" t="s">
        <v>211</v>
      </c>
    </row>
    <row r="9" spans="1:20" ht="56.25" x14ac:dyDescent="0.3">
      <c r="A9" s="76" t="str">
        <f t="shared" si="1"/>
        <v>ShrewsburyU11GirlsTrack Event 3</v>
      </c>
      <c r="B9" s="91" t="str">
        <f t="shared" si="0"/>
        <v>3 Laps</v>
      </c>
      <c r="C9" s="84" t="s">
        <v>184</v>
      </c>
      <c r="D9" s="84"/>
      <c r="E9" s="84"/>
      <c r="F9" s="84"/>
      <c r="G9" s="84" t="s">
        <v>188</v>
      </c>
      <c r="H9" s="84"/>
      <c r="I9" s="84"/>
      <c r="J9" s="87"/>
      <c r="K9" s="84" t="s">
        <v>64</v>
      </c>
      <c r="L9" s="84"/>
      <c r="M9" s="84"/>
      <c r="N9" s="87"/>
      <c r="R9" s="76" t="s">
        <v>86</v>
      </c>
      <c r="S9" s="76" t="str">
        <f t="shared" ref="S9:S12" si="2">S8</f>
        <v>U11 Girls</v>
      </c>
      <c r="T9" s="76" t="s">
        <v>211</v>
      </c>
    </row>
    <row r="10" spans="1:20" ht="37.5" x14ac:dyDescent="0.3">
      <c r="A10" s="76" t="str">
        <f t="shared" si="1"/>
        <v>ShrewsburyU11GirlsField Event 1</v>
      </c>
      <c r="B10" s="132" t="str">
        <f t="shared" si="0"/>
        <v>STANDING LONG JUMP</v>
      </c>
      <c r="C10" s="84" t="s">
        <v>146</v>
      </c>
      <c r="D10" s="84"/>
      <c r="E10" s="84"/>
      <c r="F10" s="84"/>
      <c r="G10" s="84" t="s">
        <v>175</v>
      </c>
      <c r="H10" s="84"/>
      <c r="I10" s="84"/>
      <c r="J10" s="87"/>
      <c r="K10" s="84" t="s">
        <v>184</v>
      </c>
      <c r="L10" s="84"/>
      <c r="M10" s="84"/>
      <c r="N10" s="87"/>
      <c r="R10" s="76" t="s">
        <v>90</v>
      </c>
      <c r="S10" s="76" t="str">
        <f t="shared" si="2"/>
        <v>U11 Girls</v>
      </c>
      <c r="T10" s="76" t="s">
        <v>211</v>
      </c>
    </row>
    <row r="11" spans="1:20" ht="15.75" customHeight="1" x14ac:dyDescent="0.3">
      <c r="A11" s="76" t="str">
        <f t="shared" si="1"/>
        <v>ShrewsburyU11GirlsField Event 2</v>
      </c>
      <c r="B11" s="132" t="str">
        <f t="shared" si="0"/>
        <v>SPEED BOUNCE</v>
      </c>
      <c r="C11" s="84" t="s">
        <v>146</v>
      </c>
      <c r="D11" s="84"/>
      <c r="E11" s="84"/>
      <c r="F11" s="84"/>
      <c r="G11" s="84" t="s">
        <v>146</v>
      </c>
      <c r="H11" s="84"/>
      <c r="I11" s="84"/>
      <c r="J11" s="87"/>
      <c r="K11" s="84"/>
      <c r="L11" s="84"/>
      <c r="M11" s="84"/>
      <c r="N11" s="87"/>
      <c r="R11" s="76" t="s">
        <v>93</v>
      </c>
      <c r="S11" s="76" t="str">
        <f>S10</f>
        <v>U11 Girls</v>
      </c>
      <c r="T11" s="76" t="s">
        <v>211</v>
      </c>
    </row>
    <row r="12" spans="1:20" ht="38.25" customHeight="1" x14ac:dyDescent="0.3">
      <c r="A12" s="76" t="str">
        <f t="shared" si="1"/>
        <v>ShrewsburyU11GirlsTrack Relay</v>
      </c>
      <c r="B12" s="91" t="str">
        <f t="shared" si="0"/>
        <v>4x2 Relay</v>
      </c>
      <c r="C12" s="84" t="s">
        <v>64</v>
      </c>
      <c r="D12" s="84"/>
      <c r="E12" s="84"/>
      <c r="F12" s="84"/>
      <c r="G12" s="84"/>
      <c r="H12" s="84"/>
      <c r="I12" s="84"/>
      <c r="J12" s="87"/>
      <c r="K12" s="84"/>
      <c r="L12" s="84"/>
      <c r="M12" s="84"/>
      <c r="N12" s="87"/>
      <c r="R12" s="76" t="s">
        <v>96</v>
      </c>
      <c r="S12" s="76" t="str">
        <f t="shared" si="2"/>
        <v>U11 Girls</v>
      </c>
      <c r="T12" s="76" t="s">
        <v>211</v>
      </c>
    </row>
    <row r="13" spans="1:20" ht="18.75" x14ac:dyDescent="0.3">
      <c r="B13" s="91"/>
      <c r="C13" s="84"/>
      <c r="D13" s="84"/>
      <c r="E13" s="84"/>
      <c r="F13" s="84"/>
      <c r="G13" s="84"/>
      <c r="H13" s="84"/>
      <c r="I13" s="84"/>
      <c r="J13" s="87"/>
      <c r="K13" s="84"/>
      <c r="L13" s="84"/>
      <c r="M13" s="84"/>
      <c r="N13" s="87"/>
      <c r="T13" s="76" t="s">
        <v>211</v>
      </c>
    </row>
    <row r="14" spans="1:20" ht="25.5" customHeight="1" x14ac:dyDescent="0.4">
      <c r="B14" s="143" t="str">
        <f>'Match definition'!D11</f>
        <v>U13 Girls</v>
      </c>
      <c r="C14" s="144"/>
      <c r="D14" s="144"/>
      <c r="E14" s="144"/>
      <c r="F14" s="144"/>
      <c r="G14" s="144"/>
      <c r="H14" s="144"/>
      <c r="I14" s="144"/>
      <c r="J14" s="145"/>
      <c r="T14" s="76" t="s">
        <v>212</v>
      </c>
    </row>
    <row r="15" spans="1:20" ht="56.25" x14ac:dyDescent="0.3">
      <c r="A15" s="76" t="str">
        <f>$C$4&amp;T15&amp;R15</f>
        <v>ShrewsburyU13GirlsTrack Event 1</v>
      </c>
      <c r="B15" s="91" t="str">
        <f t="shared" ref="B15:B20" si="3">INDEX(All_events,MATCH(R15,Events_list,0),MATCH(S15,Age_list,0))</f>
        <v>2 Laps</v>
      </c>
      <c r="C15" s="84" t="s">
        <v>132</v>
      </c>
      <c r="D15" s="84"/>
      <c r="E15" s="84"/>
      <c r="F15" s="84"/>
      <c r="G15" s="84" t="s">
        <v>132</v>
      </c>
      <c r="H15" s="84"/>
      <c r="I15" s="84"/>
      <c r="J15" s="87"/>
      <c r="R15" s="76" t="s">
        <v>80</v>
      </c>
      <c r="S15" s="76" t="str">
        <f>'Match definition'!D11</f>
        <v>U13 Girls</v>
      </c>
      <c r="T15" s="76" t="s">
        <v>212</v>
      </c>
    </row>
    <row r="16" spans="1:20" ht="18.75" x14ac:dyDescent="0.3">
      <c r="A16" s="76" t="str">
        <f t="shared" ref="A16:A20" si="4">$C$4&amp;T16&amp;R16</f>
        <v>ShrewsburyU13GirlsTrack Event 2</v>
      </c>
      <c r="B16" s="91" t="str">
        <f t="shared" si="3"/>
        <v>3 Laps</v>
      </c>
      <c r="C16" s="84"/>
      <c r="D16" s="84"/>
      <c r="E16" s="84"/>
      <c r="F16" s="84"/>
      <c r="G16" s="84"/>
      <c r="H16" s="84"/>
      <c r="I16" s="84"/>
      <c r="J16" s="87"/>
      <c r="R16" s="76" t="s">
        <v>83</v>
      </c>
      <c r="S16" s="76" t="str">
        <f>S15</f>
        <v>U13 Girls</v>
      </c>
      <c r="T16" s="76" t="s">
        <v>212</v>
      </c>
    </row>
    <row r="17" spans="1:20" ht="18.75" x14ac:dyDescent="0.3">
      <c r="A17" s="76" t="str">
        <f t="shared" si="4"/>
        <v>ShrewsburyU13GirlsTrack Event 3</v>
      </c>
      <c r="B17" s="91" t="str">
        <f t="shared" si="3"/>
        <v>5 Laps</v>
      </c>
      <c r="C17" s="84"/>
      <c r="D17" s="84"/>
      <c r="E17" s="84"/>
      <c r="F17" s="84"/>
      <c r="G17" s="84"/>
      <c r="H17" s="84"/>
      <c r="I17" s="84"/>
      <c r="J17" s="87"/>
      <c r="R17" s="76" t="s">
        <v>86</v>
      </c>
      <c r="S17" s="76" t="str">
        <f t="shared" ref="S17:S21" si="5">S16</f>
        <v>U13 Girls</v>
      </c>
      <c r="T17" s="76" t="s">
        <v>212</v>
      </c>
    </row>
    <row r="18" spans="1:20" ht="56.25" x14ac:dyDescent="0.3">
      <c r="A18" s="76" t="str">
        <f t="shared" si="4"/>
        <v>ShrewsburyU13GirlsField Event 1</v>
      </c>
      <c r="B18" s="91" t="str">
        <f t="shared" si="3"/>
        <v>STANDING TRIPLE JUMP</v>
      </c>
      <c r="C18" s="84" t="s">
        <v>132</v>
      </c>
      <c r="D18" s="84"/>
      <c r="E18" s="84"/>
      <c r="F18" s="84"/>
      <c r="G18" s="84" t="s">
        <v>148</v>
      </c>
      <c r="H18" s="84"/>
      <c r="I18" s="84"/>
      <c r="J18" s="87"/>
      <c r="R18" s="76" t="s">
        <v>90</v>
      </c>
      <c r="S18" s="76" t="str">
        <f t="shared" si="5"/>
        <v>U13 Girls</v>
      </c>
      <c r="T18" s="76" t="s">
        <v>212</v>
      </c>
    </row>
    <row r="19" spans="1:20" ht="37.5" x14ac:dyDescent="0.3">
      <c r="A19" s="76" t="str">
        <f t="shared" si="4"/>
        <v>ShrewsburyU13GirlsField Event 2</v>
      </c>
      <c r="B19" s="91" t="str">
        <f t="shared" si="3"/>
        <v>VERTICAL JUMP</v>
      </c>
      <c r="C19" s="84" t="s">
        <v>115</v>
      </c>
      <c r="D19" s="84"/>
      <c r="E19" s="84"/>
      <c r="F19" s="84"/>
      <c r="G19" s="84"/>
      <c r="H19" s="84"/>
      <c r="I19" s="84"/>
      <c r="J19" s="87"/>
      <c r="R19" s="76" t="s">
        <v>93</v>
      </c>
      <c r="S19" s="76" t="str">
        <f t="shared" si="5"/>
        <v>U13 Girls</v>
      </c>
      <c r="T19" s="76" t="s">
        <v>212</v>
      </c>
    </row>
    <row r="20" spans="1:20" ht="18.75" x14ac:dyDescent="0.3">
      <c r="A20" s="76" t="str">
        <f t="shared" si="4"/>
        <v>ShrewsburyU13GirlsTrack Relay</v>
      </c>
      <c r="B20" s="91" t="str">
        <f t="shared" si="3"/>
        <v>4x2 Relay</v>
      </c>
      <c r="C20" s="84"/>
      <c r="D20" s="84"/>
      <c r="E20" s="84"/>
      <c r="F20" s="84"/>
      <c r="G20" s="84"/>
      <c r="H20" s="84"/>
      <c r="I20" s="84"/>
      <c r="J20" s="87"/>
      <c r="R20" s="76" t="s">
        <v>96</v>
      </c>
      <c r="S20" s="76" t="str">
        <f t="shared" si="5"/>
        <v>U13 Girls</v>
      </c>
      <c r="T20" s="76" t="s">
        <v>212</v>
      </c>
    </row>
    <row r="21" spans="1:20" ht="18.75" x14ac:dyDescent="0.3">
      <c r="B21" s="91"/>
      <c r="C21" s="84"/>
      <c r="D21" s="84"/>
      <c r="E21" s="84"/>
      <c r="F21" s="84"/>
      <c r="G21" s="84"/>
      <c r="H21" s="84"/>
      <c r="I21" s="84"/>
      <c r="J21" s="87"/>
      <c r="S21" s="76" t="str">
        <f t="shared" si="5"/>
        <v>U13 Girls</v>
      </c>
      <c r="T21" s="76" t="s">
        <v>212</v>
      </c>
    </row>
    <row r="22" spans="1:20" ht="22.5" customHeight="1" x14ac:dyDescent="0.4">
      <c r="B22" s="143" t="str">
        <f>'Match definition'!F11</f>
        <v>U15 Girls</v>
      </c>
      <c r="C22" s="144"/>
      <c r="D22" s="144"/>
      <c r="E22" s="144"/>
      <c r="F22" s="144"/>
      <c r="G22" s="144"/>
      <c r="H22" s="144"/>
      <c r="I22" s="144"/>
      <c r="J22" s="145"/>
      <c r="T22" s="76" t="s">
        <v>213</v>
      </c>
    </row>
    <row r="23" spans="1:20" ht="37.5" x14ac:dyDescent="0.3">
      <c r="A23" s="76" t="str">
        <f>$C$4&amp;T23&amp;R23</f>
        <v>ShrewsburyU15GirlsTrack Event 1</v>
      </c>
      <c r="B23" s="91" t="str">
        <f t="shared" ref="B23:B28" si="6">INDEX(All_events,MATCH(R23,Events_list,0),MATCH(S23,Age_list,0))</f>
        <v>2 Laps</v>
      </c>
      <c r="C23" s="84" t="s">
        <v>149</v>
      </c>
      <c r="D23" s="84"/>
      <c r="E23" s="84"/>
      <c r="F23" s="84"/>
      <c r="G23" s="84" t="s">
        <v>164</v>
      </c>
      <c r="H23" s="84"/>
      <c r="I23" s="84"/>
      <c r="J23" s="87"/>
      <c r="R23" s="76" t="s">
        <v>80</v>
      </c>
      <c r="S23" s="76" t="str">
        <f>'Match definition'!F11</f>
        <v>U15 Girls</v>
      </c>
      <c r="T23" s="76" t="s">
        <v>213</v>
      </c>
    </row>
    <row r="24" spans="1:20" ht="37.5" x14ac:dyDescent="0.3">
      <c r="A24" s="76" t="str">
        <f t="shared" ref="A24:A28" si="7">$C$4&amp;T24&amp;R24</f>
        <v>ShrewsburyU15GirlsTrack Event 2</v>
      </c>
      <c r="B24" s="91" t="str">
        <f t="shared" si="6"/>
        <v>3 Laps</v>
      </c>
      <c r="C24" s="84" t="s">
        <v>133</v>
      </c>
      <c r="D24" s="84"/>
      <c r="E24" s="84"/>
      <c r="F24" s="84"/>
      <c r="G24" s="84"/>
      <c r="H24" s="84"/>
      <c r="I24" s="84"/>
      <c r="J24" s="87"/>
      <c r="R24" s="76" t="s">
        <v>83</v>
      </c>
      <c r="S24" s="76" t="str">
        <f>S23</f>
        <v>U15 Girls</v>
      </c>
      <c r="T24" s="76" t="s">
        <v>213</v>
      </c>
    </row>
    <row r="25" spans="1:20" ht="56.25" x14ac:dyDescent="0.3">
      <c r="A25" s="76" t="str">
        <f t="shared" si="7"/>
        <v>ShrewsburyU15GirlsTrack Event 3</v>
      </c>
      <c r="B25" s="91" t="str">
        <f t="shared" si="6"/>
        <v>5 Laps</v>
      </c>
      <c r="C25" s="84" t="s">
        <v>71</v>
      </c>
      <c r="D25" s="84"/>
      <c r="E25" s="84"/>
      <c r="F25" s="84"/>
      <c r="G25" s="84" t="s">
        <v>117</v>
      </c>
      <c r="H25" s="84"/>
      <c r="I25" s="84"/>
      <c r="J25" s="87"/>
      <c r="R25" s="76" t="s">
        <v>86</v>
      </c>
      <c r="S25" s="76" t="str">
        <f t="shared" ref="S25:S29" si="8">S24</f>
        <v>U15 Girls</v>
      </c>
      <c r="T25" s="76" t="s">
        <v>213</v>
      </c>
    </row>
    <row r="26" spans="1:20" ht="37.5" x14ac:dyDescent="0.3">
      <c r="A26" s="76" t="str">
        <f t="shared" si="7"/>
        <v>ShrewsburyU15GirlsField Event 1</v>
      </c>
      <c r="B26" s="91" t="str">
        <f t="shared" si="6"/>
        <v>SPEED BOUNCE</v>
      </c>
      <c r="C26" s="84" t="s">
        <v>164</v>
      </c>
      <c r="D26" s="84"/>
      <c r="E26" s="84"/>
      <c r="F26" s="84"/>
      <c r="G26" s="84"/>
      <c r="H26" s="84"/>
      <c r="I26" s="84"/>
      <c r="J26" s="87"/>
      <c r="R26" s="76" t="s">
        <v>90</v>
      </c>
      <c r="S26" s="76" t="str">
        <f t="shared" si="8"/>
        <v>U15 Girls</v>
      </c>
      <c r="T26" s="76" t="s">
        <v>213</v>
      </c>
    </row>
    <row r="27" spans="1:20" ht="18.75" x14ac:dyDescent="0.3">
      <c r="A27" s="76" t="str">
        <f t="shared" si="7"/>
        <v>ShrewsburyU15GirlsField Event 2</v>
      </c>
      <c r="B27" s="91" t="str">
        <f t="shared" si="6"/>
        <v>SHOT</v>
      </c>
      <c r="C27" s="84"/>
      <c r="D27" s="84"/>
      <c r="E27" s="84"/>
      <c r="F27" s="84"/>
      <c r="G27" s="84"/>
      <c r="H27" s="84"/>
      <c r="I27" s="84"/>
      <c r="J27" s="87"/>
      <c r="R27" s="76" t="s">
        <v>93</v>
      </c>
      <c r="S27" s="76" t="str">
        <f t="shared" si="8"/>
        <v>U15 Girls</v>
      </c>
      <c r="T27" s="76" t="s">
        <v>213</v>
      </c>
    </row>
    <row r="28" spans="1:20" ht="18.75" x14ac:dyDescent="0.3">
      <c r="A28" s="76" t="str">
        <f t="shared" si="7"/>
        <v>ShrewsburyU15GirlsTrack Relay</v>
      </c>
      <c r="B28" s="92" t="str">
        <f t="shared" si="6"/>
        <v>4x2 Relay</v>
      </c>
      <c r="C28" s="84"/>
      <c r="D28" s="89"/>
      <c r="E28" s="89"/>
      <c r="F28" s="89"/>
      <c r="G28" s="84"/>
      <c r="H28" s="89"/>
      <c r="I28" s="89"/>
      <c r="J28" s="90"/>
      <c r="R28" s="76" t="s">
        <v>96</v>
      </c>
      <c r="S28" s="76" t="str">
        <f t="shared" si="8"/>
        <v>U15 Girls</v>
      </c>
      <c r="T28" s="76" t="s">
        <v>213</v>
      </c>
    </row>
    <row r="29" spans="1:20" ht="18.75" customHeight="1" x14ac:dyDescent="0.3">
      <c r="B29" s="91"/>
      <c r="C29" s="84"/>
      <c r="D29" s="84"/>
      <c r="E29" s="84"/>
      <c r="F29" s="84"/>
      <c r="G29" s="84"/>
      <c r="H29" s="84"/>
      <c r="I29" s="84"/>
      <c r="J29" s="87"/>
      <c r="S29" s="76" t="str">
        <f t="shared" si="8"/>
        <v>U15 Girls</v>
      </c>
    </row>
    <row r="30" spans="1:20" ht="21" x14ac:dyDescent="0.35">
      <c r="B30" s="146" t="s">
        <v>214</v>
      </c>
      <c r="C30" s="146"/>
      <c r="D30" s="146"/>
      <c r="E30" s="146"/>
      <c r="F30" s="146"/>
      <c r="G30" s="146"/>
      <c r="H30" s="146"/>
      <c r="I30" s="146"/>
      <c r="J30" s="146"/>
    </row>
    <row r="31" spans="1:20" ht="21" x14ac:dyDescent="0.35">
      <c r="B31" s="146" t="s">
        <v>215</v>
      </c>
      <c r="C31" s="146"/>
      <c r="D31" s="146"/>
      <c r="E31" s="146"/>
      <c r="F31" s="146"/>
      <c r="G31" s="146"/>
      <c r="H31" s="146"/>
      <c r="I31" s="146"/>
      <c r="J31" s="146"/>
    </row>
    <row r="34" spans="1:20" x14ac:dyDescent="0.25">
      <c r="B34" s="93"/>
    </row>
    <row r="35" spans="1:20" ht="27" customHeight="1" x14ac:dyDescent="0.4">
      <c r="B35" s="151" t="s">
        <v>201</v>
      </c>
      <c r="C35" s="151"/>
      <c r="D35" s="151"/>
      <c r="E35" s="151"/>
      <c r="F35" s="151"/>
      <c r="G35" s="151"/>
      <c r="H35" s="151"/>
      <c r="I35" s="151"/>
      <c r="J35" s="151"/>
    </row>
    <row r="36" spans="1:20" ht="27" customHeight="1" x14ac:dyDescent="0.4">
      <c r="B36" s="151" t="str">
        <f>"DECLARATION SHEET – Match " &amp;'Match definition'!B38</f>
        <v xml:space="preserve">DECLARATION SHEET – Match </v>
      </c>
      <c r="C36" s="151"/>
      <c r="D36" s="151"/>
      <c r="E36" s="151"/>
      <c r="F36" s="151"/>
      <c r="G36" s="151"/>
      <c r="H36" s="151"/>
      <c r="I36" s="151"/>
      <c r="J36" s="151"/>
    </row>
    <row r="37" spans="1:20" ht="26.25" x14ac:dyDescent="0.4">
      <c r="B37" s="159" t="s">
        <v>216</v>
      </c>
      <c r="C37" s="159"/>
      <c r="D37" s="159"/>
      <c r="E37" s="159"/>
      <c r="F37" s="159"/>
      <c r="G37" s="159"/>
      <c r="H37" s="159"/>
      <c r="I37" s="159"/>
      <c r="J37" s="159"/>
    </row>
    <row r="38" spans="1:20" ht="19.5" customHeight="1" x14ac:dyDescent="0.3">
      <c r="B38" s="86" t="s">
        <v>203</v>
      </c>
      <c r="C38" s="85" t="str">
        <f>C4</f>
        <v>Shrewsbury</v>
      </c>
      <c r="D38" s="153" t="str">
        <f>"DATE: " &amp; TEXT(Match_Date,"dd/mm/yy")</f>
        <v>DATE: 19/11/23</v>
      </c>
      <c r="E38" s="154"/>
      <c r="F38" s="155"/>
      <c r="G38" s="84" t="s">
        <v>204</v>
      </c>
      <c r="H38" s="156" t="str">
        <f>C4</f>
        <v>Shrewsbury</v>
      </c>
      <c r="I38" s="157"/>
      <c r="J38" s="158"/>
      <c r="R38" s="78"/>
    </row>
    <row r="39" spans="1:20" ht="32.25" x14ac:dyDescent="0.3">
      <c r="B39" s="86"/>
      <c r="C39" s="84" t="s">
        <v>205</v>
      </c>
      <c r="D39" s="86" t="s">
        <v>206</v>
      </c>
      <c r="E39" s="86" t="s">
        <v>207</v>
      </c>
      <c r="F39" s="86" t="s">
        <v>208</v>
      </c>
      <c r="G39" s="84" t="s">
        <v>209</v>
      </c>
      <c r="H39" s="86" t="s">
        <v>206</v>
      </c>
      <c r="I39" s="86" t="s">
        <v>207</v>
      </c>
      <c r="J39" s="88" t="s">
        <v>208</v>
      </c>
      <c r="K39" s="129" t="s">
        <v>210</v>
      </c>
      <c r="L39" s="130" t="s">
        <v>206</v>
      </c>
      <c r="M39" s="130" t="s">
        <v>207</v>
      </c>
      <c r="N39" s="131" t="s">
        <v>208</v>
      </c>
    </row>
    <row r="40" spans="1:20" ht="26.25" x14ac:dyDescent="0.4">
      <c r="B40" s="159" t="str">
        <f>'Match definition'!C11</f>
        <v>U11 Boys</v>
      </c>
      <c r="C40" s="159"/>
      <c r="D40" s="159"/>
      <c r="E40" s="159"/>
      <c r="F40" s="159"/>
      <c r="G40" s="159"/>
      <c r="H40" s="159"/>
      <c r="I40" s="159"/>
      <c r="J40" s="159"/>
      <c r="T40" s="76" t="s">
        <v>217</v>
      </c>
    </row>
    <row r="41" spans="1:20" ht="18.75" x14ac:dyDescent="0.3">
      <c r="A41" s="76" t="str">
        <f>$C$4&amp;T41&amp;R41</f>
        <v>ShrewsburyU11BoysTrack Event 1</v>
      </c>
      <c r="B41" s="86" t="str">
        <f t="shared" ref="B41:B46" si="9">INDEX(All_events,MATCH(R41,Events_list,0),MATCH(S41,Age_list,0))</f>
        <v>2 Lap Hurdles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7"/>
      <c r="R41" s="76" t="s">
        <v>80</v>
      </c>
      <c r="S41" s="76" t="str">
        <f>'Match definition'!C11</f>
        <v>U11 Boys</v>
      </c>
      <c r="T41" s="76" t="s">
        <v>217</v>
      </c>
    </row>
    <row r="42" spans="1:20" ht="37.5" x14ac:dyDescent="0.3">
      <c r="A42" s="76" t="str">
        <f t="shared" ref="A42:A46" si="10">$C$4&amp;T42&amp;R42</f>
        <v>ShrewsburyU11BoysTrack Event 2</v>
      </c>
      <c r="B42" s="86" t="str">
        <f t="shared" si="9"/>
        <v>2 Laps</v>
      </c>
      <c r="C42" s="84" t="s">
        <v>131</v>
      </c>
      <c r="D42" s="84"/>
      <c r="E42" s="84"/>
      <c r="F42" s="84"/>
      <c r="G42" s="84" t="s">
        <v>163</v>
      </c>
      <c r="H42" s="84"/>
      <c r="I42" s="84"/>
      <c r="J42" s="84"/>
      <c r="K42" s="84" t="s">
        <v>163</v>
      </c>
      <c r="L42" s="84"/>
      <c r="M42" s="84"/>
      <c r="N42" s="87"/>
      <c r="R42" s="76" t="s">
        <v>83</v>
      </c>
      <c r="S42" s="76" t="str">
        <f>S41</f>
        <v>U11 Boys</v>
      </c>
      <c r="T42" s="76" t="s">
        <v>217</v>
      </c>
    </row>
    <row r="43" spans="1:20" ht="18.75" x14ac:dyDescent="0.3">
      <c r="A43" s="76" t="str">
        <f t="shared" si="10"/>
        <v>ShrewsburyU11BoysTrack Event 3</v>
      </c>
      <c r="B43" s="86" t="str">
        <f t="shared" si="9"/>
        <v>3 Laps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7"/>
      <c r="R43" s="76" t="s">
        <v>86</v>
      </c>
      <c r="S43" s="76" t="str">
        <f t="shared" ref="S43:S46" si="11">S42</f>
        <v>U11 Boys</v>
      </c>
      <c r="T43" s="76" t="s">
        <v>217</v>
      </c>
    </row>
    <row r="44" spans="1:20" ht="37.5" customHeight="1" x14ac:dyDescent="0.3">
      <c r="A44" s="76" t="str">
        <f t="shared" si="10"/>
        <v>ShrewsburyU11BoysField Event 1</v>
      </c>
      <c r="B44" s="130" t="str">
        <f t="shared" si="9"/>
        <v>SPEED BOUNCE</v>
      </c>
      <c r="C44" s="84" t="s">
        <v>114</v>
      </c>
      <c r="D44" s="84"/>
      <c r="E44" s="84"/>
      <c r="F44" s="84"/>
      <c r="G44" s="84" t="s">
        <v>147</v>
      </c>
      <c r="H44" s="84"/>
      <c r="I44" s="84"/>
      <c r="J44" s="84"/>
      <c r="K44" s="84" t="s">
        <v>114</v>
      </c>
      <c r="L44" s="84"/>
      <c r="M44" s="84"/>
      <c r="N44" s="87"/>
      <c r="R44" s="76" t="s">
        <v>90</v>
      </c>
      <c r="S44" s="76" t="str">
        <f t="shared" si="11"/>
        <v>U11 Boys</v>
      </c>
      <c r="T44" s="76" t="s">
        <v>217</v>
      </c>
    </row>
    <row r="45" spans="1:20" ht="15.75" customHeight="1" x14ac:dyDescent="0.3">
      <c r="A45" s="76" t="str">
        <f t="shared" si="10"/>
        <v>ShrewsburyU11BoysField Event 2</v>
      </c>
      <c r="B45" s="130" t="str">
        <f t="shared" si="9"/>
        <v>STANDING LONG JUMP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7"/>
      <c r="R45" s="76" t="s">
        <v>93</v>
      </c>
      <c r="S45" s="76" t="str">
        <f t="shared" si="11"/>
        <v>U11 Boys</v>
      </c>
      <c r="T45" s="76" t="s">
        <v>217</v>
      </c>
    </row>
    <row r="46" spans="1:20" ht="18.75" x14ac:dyDescent="0.3">
      <c r="A46" s="76" t="str">
        <f t="shared" si="10"/>
        <v>ShrewsburyU11BoysTrack Relay</v>
      </c>
      <c r="B46" s="86" t="str">
        <f t="shared" si="9"/>
        <v>4x2 Relay</v>
      </c>
      <c r="C46" s="84"/>
      <c r="D46" s="84"/>
      <c r="E46" s="84"/>
      <c r="F46" s="84"/>
      <c r="G46" s="84"/>
      <c r="H46" s="84"/>
      <c r="I46" s="84"/>
      <c r="J46" s="84"/>
      <c r="R46" s="76" t="s">
        <v>96</v>
      </c>
      <c r="S46" s="76" t="str">
        <f t="shared" si="11"/>
        <v>U11 Boys</v>
      </c>
      <c r="T46" s="76" t="s">
        <v>217</v>
      </c>
    </row>
    <row r="47" spans="1:20" ht="18.75" x14ac:dyDescent="0.3">
      <c r="B47" s="86"/>
      <c r="C47" s="84"/>
      <c r="D47" s="84"/>
      <c r="E47" s="84"/>
      <c r="F47" s="84"/>
      <c r="G47" s="84"/>
      <c r="H47" s="84"/>
      <c r="I47" s="84"/>
      <c r="J47" s="84"/>
      <c r="T47" s="76" t="s">
        <v>217</v>
      </c>
    </row>
    <row r="48" spans="1:20" ht="26.25" x14ac:dyDescent="0.4">
      <c r="B48" s="159" t="str">
        <f>'Match definition'!E11</f>
        <v>U13 Boys</v>
      </c>
      <c r="C48" s="159"/>
      <c r="D48" s="159"/>
      <c r="E48" s="159"/>
      <c r="F48" s="159"/>
      <c r="G48" s="159"/>
      <c r="H48" s="159"/>
      <c r="I48" s="159"/>
      <c r="J48" s="159"/>
      <c r="T48" s="76" t="s">
        <v>218</v>
      </c>
    </row>
    <row r="49" spans="1:20" ht="18.75" x14ac:dyDescent="0.3">
      <c r="A49" s="76" t="str">
        <f>$C$4&amp;T49&amp;R49</f>
        <v>ShrewsburyU13BoysTrack Event 1</v>
      </c>
      <c r="B49" s="86" t="str">
        <f t="shared" ref="B49:B54" si="12">INDEX(All_events,MATCH(R49,Events_list,0),MATCH(S49,Age_list,0))</f>
        <v>2 Laps</v>
      </c>
      <c r="C49" s="84"/>
      <c r="D49" s="84"/>
      <c r="E49" s="84"/>
      <c r="F49" s="84"/>
      <c r="G49" s="84"/>
      <c r="H49" s="84"/>
      <c r="I49" s="84"/>
      <c r="J49" s="84"/>
      <c r="R49" s="76" t="s">
        <v>80</v>
      </c>
      <c r="S49" s="76" t="str">
        <f>'Match definition'!E11</f>
        <v>U13 Boys</v>
      </c>
      <c r="T49" s="76" t="s">
        <v>218</v>
      </c>
    </row>
    <row r="50" spans="1:20" ht="56.25" x14ac:dyDescent="0.3">
      <c r="A50" s="76" t="str">
        <f t="shared" ref="A50:A54" si="13">$C$4&amp;T50&amp;R50</f>
        <v>ShrewsburyU13BoysTrack Event 2</v>
      </c>
      <c r="B50" s="86" t="str">
        <f t="shared" si="12"/>
        <v>3 Laps</v>
      </c>
      <c r="C50" s="84" t="s">
        <v>105</v>
      </c>
      <c r="D50" s="84"/>
      <c r="E50" s="84"/>
      <c r="F50" s="84"/>
      <c r="G50" s="84"/>
      <c r="H50" s="84"/>
      <c r="I50" s="84"/>
      <c r="J50" s="84"/>
      <c r="R50" s="76" t="s">
        <v>83</v>
      </c>
      <c r="S50" s="76" t="str">
        <f>S49</f>
        <v>U13 Boys</v>
      </c>
      <c r="T50" s="76" t="s">
        <v>218</v>
      </c>
    </row>
    <row r="51" spans="1:20" ht="18.75" x14ac:dyDescent="0.3">
      <c r="A51" s="76" t="str">
        <f t="shared" si="13"/>
        <v>ShrewsburyU13BoysTrack Event 3</v>
      </c>
      <c r="B51" s="86" t="str">
        <f t="shared" si="12"/>
        <v>5 Laps</v>
      </c>
      <c r="C51" s="84"/>
      <c r="D51" s="84"/>
      <c r="E51" s="84"/>
      <c r="F51" s="84"/>
      <c r="G51" s="84"/>
      <c r="H51" s="84"/>
      <c r="I51" s="84"/>
      <c r="J51" s="84"/>
      <c r="R51" s="76" t="s">
        <v>86</v>
      </c>
      <c r="S51" s="76" t="str">
        <f t="shared" ref="S51:S55" si="14">S50</f>
        <v>U13 Boys</v>
      </c>
      <c r="T51" s="76" t="s">
        <v>218</v>
      </c>
    </row>
    <row r="52" spans="1:20" ht="32.25" x14ac:dyDescent="0.3">
      <c r="A52" s="76" t="str">
        <f t="shared" si="13"/>
        <v>ShrewsburyU13BoysField Event 1</v>
      </c>
      <c r="B52" s="86" t="str">
        <f t="shared" si="12"/>
        <v>VERTICAL JUMP</v>
      </c>
      <c r="C52" s="84"/>
      <c r="D52" s="84"/>
      <c r="E52" s="84"/>
      <c r="F52" s="84"/>
      <c r="G52" s="84"/>
      <c r="H52" s="84"/>
      <c r="I52" s="84"/>
      <c r="J52" s="84"/>
      <c r="R52" s="76" t="s">
        <v>90</v>
      </c>
      <c r="S52" s="76" t="str">
        <f t="shared" si="14"/>
        <v>U13 Boys</v>
      </c>
      <c r="T52" s="76" t="s">
        <v>218</v>
      </c>
    </row>
    <row r="53" spans="1:20" ht="40.5" customHeight="1" x14ac:dyDescent="0.3">
      <c r="A53" s="76" t="str">
        <f t="shared" si="13"/>
        <v>ShrewsburyU13BoysField Event 2</v>
      </c>
      <c r="B53" s="86" t="str">
        <f t="shared" si="12"/>
        <v>STANDING TRIPLE JUMP</v>
      </c>
      <c r="C53" s="84" t="s">
        <v>116</v>
      </c>
      <c r="D53" s="84"/>
      <c r="E53" s="84"/>
      <c r="F53" s="84"/>
      <c r="G53" s="84"/>
      <c r="H53" s="84"/>
      <c r="I53" s="84"/>
      <c r="J53" s="84"/>
      <c r="R53" s="76" t="s">
        <v>93</v>
      </c>
      <c r="S53" s="76" t="str">
        <f t="shared" si="14"/>
        <v>U13 Boys</v>
      </c>
      <c r="T53" s="76" t="s">
        <v>218</v>
      </c>
    </row>
    <row r="54" spans="1:20" ht="18.75" x14ac:dyDescent="0.3">
      <c r="A54" s="76" t="str">
        <f t="shared" si="13"/>
        <v>ShrewsburyU13BoysTrack Relay</v>
      </c>
      <c r="B54" s="86" t="str">
        <f t="shared" si="12"/>
        <v>4x2 Relay</v>
      </c>
      <c r="C54" s="84"/>
      <c r="D54" s="84"/>
      <c r="E54" s="84"/>
      <c r="F54" s="84"/>
      <c r="G54" s="84"/>
      <c r="H54" s="84"/>
      <c r="I54" s="84"/>
      <c r="J54" s="84"/>
      <c r="R54" s="76" t="s">
        <v>96</v>
      </c>
      <c r="S54" s="76" t="str">
        <f t="shared" si="14"/>
        <v>U13 Boys</v>
      </c>
      <c r="T54" s="76" t="s">
        <v>218</v>
      </c>
    </row>
    <row r="55" spans="1:20" ht="18.75" x14ac:dyDescent="0.3">
      <c r="B55" s="86"/>
      <c r="C55" s="84"/>
      <c r="D55" s="84"/>
      <c r="E55" s="84"/>
      <c r="F55" s="84"/>
      <c r="G55" s="84"/>
      <c r="H55" s="84"/>
      <c r="I55" s="84"/>
      <c r="J55" s="84"/>
      <c r="S55" s="76" t="str">
        <f t="shared" si="14"/>
        <v>U13 Boys</v>
      </c>
      <c r="T55" s="76" t="s">
        <v>218</v>
      </c>
    </row>
    <row r="56" spans="1:20" ht="26.25" x14ac:dyDescent="0.4">
      <c r="B56" s="159" t="str">
        <f>'Match definition'!G11</f>
        <v>U15 Boys</v>
      </c>
      <c r="C56" s="159"/>
      <c r="D56" s="159"/>
      <c r="E56" s="159"/>
      <c r="F56" s="159"/>
      <c r="G56" s="159"/>
      <c r="H56" s="159"/>
      <c r="I56" s="159"/>
      <c r="J56" s="159"/>
      <c r="T56" s="76" t="s">
        <v>219</v>
      </c>
    </row>
    <row r="57" spans="1:20" ht="18.75" x14ac:dyDescent="0.3">
      <c r="A57" s="76" t="str">
        <f>$C$4&amp;T57&amp;R57</f>
        <v>ShrewsburyU15BoysTrack Event 1</v>
      </c>
      <c r="B57" s="86" t="str">
        <f t="shared" ref="B57:B62" si="15">INDEX(All_events,MATCH(R57,Events_list,0),MATCH(S57,Age_list,0))</f>
        <v>2 Laps</v>
      </c>
      <c r="C57" s="84"/>
      <c r="D57" s="84"/>
      <c r="E57" s="84"/>
      <c r="F57" s="84"/>
      <c r="G57" s="84"/>
      <c r="H57" s="84"/>
      <c r="I57" s="84"/>
      <c r="J57" s="84"/>
      <c r="R57" s="76" t="s">
        <v>80</v>
      </c>
      <c r="S57" s="76" t="str">
        <f>'Match definition'!G11</f>
        <v>U15 Boys</v>
      </c>
      <c r="T57" s="76" t="s">
        <v>219</v>
      </c>
    </row>
    <row r="58" spans="1:20" ht="18.75" x14ac:dyDescent="0.3">
      <c r="A58" s="76" t="str">
        <f t="shared" ref="A58:A62" si="16">$C$4&amp;T58&amp;R58</f>
        <v>ShrewsburyU15BoysTrack Event 2</v>
      </c>
      <c r="B58" s="86" t="str">
        <f t="shared" si="15"/>
        <v>3 Laps</v>
      </c>
      <c r="C58" s="84"/>
      <c r="D58" s="84"/>
      <c r="E58" s="84"/>
      <c r="F58" s="84"/>
      <c r="G58" s="84"/>
      <c r="H58" s="84"/>
      <c r="I58" s="84"/>
      <c r="J58" s="84"/>
      <c r="R58" s="76" t="s">
        <v>83</v>
      </c>
      <c r="S58" s="76" t="str">
        <f>S57</f>
        <v>U15 Boys</v>
      </c>
      <c r="T58" s="76" t="s">
        <v>219</v>
      </c>
    </row>
    <row r="59" spans="1:20" ht="18.75" x14ac:dyDescent="0.3">
      <c r="A59" s="76" t="str">
        <f t="shared" si="16"/>
        <v>ShrewsburyU15BoysTrack Event 3</v>
      </c>
      <c r="B59" s="86" t="str">
        <f t="shared" si="15"/>
        <v>5 Laps</v>
      </c>
      <c r="C59" s="84"/>
      <c r="D59" s="84"/>
      <c r="E59" s="84"/>
      <c r="F59" s="84"/>
      <c r="G59" s="84"/>
      <c r="H59" s="84"/>
      <c r="I59" s="84"/>
      <c r="J59" s="84"/>
      <c r="R59" s="76" t="s">
        <v>86</v>
      </c>
      <c r="S59" s="76" t="str">
        <f t="shared" ref="S59:S63" si="17">S58</f>
        <v>U15 Boys</v>
      </c>
      <c r="T59" s="76" t="s">
        <v>219</v>
      </c>
    </row>
    <row r="60" spans="1:20" ht="56.25" x14ac:dyDescent="0.3">
      <c r="A60" s="76" t="str">
        <f t="shared" si="16"/>
        <v>ShrewsburyU15BoysField Event 1</v>
      </c>
      <c r="B60" s="86" t="str">
        <f t="shared" si="15"/>
        <v>SHOT</v>
      </c>
      <c r="C60" s="84" t="s">
        <v>106</v>
      </c>
      <c r="D60" s="84"/>
      <c r="E60" s="84"/>
      <c r="F60" s="84"/>
      <c r="G60" s="84"/>
      <c r="H60" s="84"/>
      <c r="I60" s="84"/>
      <c r="J60" s="84"/>
      <c r="R60" s="76" t="s">
        <v>90</v>
      </c>
      <c r="S60" s="76" t="str">
        <f t="shared" si="17"/>
        <v>U15 Boys</v>
      </c>
      <c r="T60" s="76" t="s">
        <v>219</v>
      </c>
    </row>
    <row r="61" spans="1:20" ht="32.25" x14ac:dyDescent="0.3">
      <c r="A61" s="76" t="str">
        <f t="shared" si="16"/>
        <v>ShrewsburyU15BoysField Event 2</v>
      </c>
      <c r="B61" s="86" t="str">
        <f t="shared" si="15"/>
        <v>SPEED BOUNCE</v>
      </c>
      <c r="C61" s="84"/>
      <c r="D61" s="84"/>
      <c r="E61" s="84"/>
      <c r="F61" s="84"/>
      <c r="G61" s="84"/>
      <c r="H61" s="84"/>
      <c r="I61" s="84"/>
      <c r="J61" s="84"/>
      <c r="R61" s="76" t="s">
        <v>93</v>
      </c>
      <c r="S61" s="76" t="str">
        <f t="shared" si="17"/>
        <v>U15 Boys</v>
      </c>
      <c r="T61" s="76" t="s">
        <v>219</v>
      </c>
    </row>
    <row r="62" spans="1:20" ht="18.75" x14ac:dyDescent="0.3">
      <c r="A62" s="76" t="str">
        <f t="shared" si="16"/>
        <v>ShrewsburyU15BoysTrack Relay</v>
      </c>
      <c r="B62" s="86" t="str">
        <f t="shared" si="15"/>
        <v>4x2 Relay</v>
      </c>
      <c r="C62" s="84"/>
      <c r="D62" s="84"/>
      <c r="E62" s="84"/>
      <c r="F62" s="84"/>
      <c r="G62" s="84"/>
      <c r="H62" s="84"/>
      <c r="I62" s="84"/>
      <c r="J62" s="84"/>
      <c r="R62" s="76" t="s">
        <v>96</v>
      </c>
      <c r="S62" s="76" t="str">
        <f t="shared" si="17"/>
        <v>U15 Boys</v>
      </c>
      <c r="T62" s="76" t="s">
        <v>219</v>
      </c>
    </row>
    <row r="63" spans="1:20" ht="18.75" x14ac:dyDescent="0.3">
      <c r="B63" s="86"/>
      <c r="C63" s="84"/>
      <c r="D63" s="84"/>
      <c r="E63" s="84"/>
      <c r="F63" s="84"/>
      <c r="G63" s="84"/>
      <c r="H63" s="84"/>
      <c r="I63" s="84"/>
      <c r="J63" s="84"/>
      <c r="S63" s="76" t="str">
        <f t="shared" si="17"/>
        <v>U15 Boys</v>
      </c>
    </row>
    <row r="64" spans="1:20" ht="21.75" customHeight="1" x14ac:dyDescent="0.35">
      <c r="B64" s="146" t="s">
        <v>214</v>
      </c>
      <c r="C64" s="146"/>
      <c r="D64" s="146"/>
      <c r="E64" s="146"/>
      <c r="F64" s="146"/>
      <c r="G64" s="146"/>
      <c r="H64" s="146"/>
      <c r="I64" s="146"/>
      <c r="J64" s="146"/>
      <c r="K64" s="81"/>
      <c r="R64" s="82"/>
    </row>
    <row r="65" spans="2:18" ht="21" customHeight="1" x14ac:dyDescent="0.35">
      <c r="B65" s="146" t="s">
        <v>215</v>
      </c>
      <c r="C65" s="146"/>
      <c r="D65" s="146"/>
      <c r="E65" s="146"/>
      <c r="F65" s="146"/>
      <c r="G65" s="146"/>
      <c r="H65" s="146"/>
      <c r="I65" s="146"/>
      <c r="J65" s="146"/>
      <c r="K65" s="83"/>
      <c r="R65" s="79"/>
    </row>
  </sheetData>
  <mergeCells count="20">
    <mergeCell ref="B36:J36"/>
    <mergeCell ref="B1:J1"/>
    <mergeCell ref="B2:J2"/>
    <mergeCell ref="B3:J3"/>
    <mergeCell ref="D4:F4"/>
    <mergeCell ref="H4:J4"/>
    <mergeCell ref="B6:J6"/>
    <mergeCell ref="B14:J14"/>
    <mergeCell ref="B22:J22"/>
    <mergeCell ref="B30:J30"/>
    <mergeCell ref="B31:J31"/>
    <mergeCell ref="B35:J35"/>
    <mergeCell ref="B64:J64"/>
    <mergeCell ref="B65:J65"/>
    <mergeCell ref="B37:J37"/>
    <mergeCell ref="D38:F38"/>
    <mergeCell ref="H38:J38"/>
    <mergeCell ref="B40:J40"/>
    <mergeCell ref="B48:J48"/>
    <mergeCell ref="B56:J56"/>
  </mergeCells>
  <dataValidations count="1">
    <dataValidation type="list" allowBlank="1" showInputMessage="1" showErrorMessage="1" sqref="C7:C13 K7:K13 G7:G13 G23:G28 C23:C28 G15:G21 C15:C21 G57:G63 C57:C63 K41:K45 G49:G55 C49:C55 C41:C47 G41:G47" xr:uid="{8101964E-6048-4F02-9BE3-EF571F916EF3}">
      <formula1>INDIRECT($C$4&amp;$T6)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25A6-7761-407A-B3B8-BD92BB398D5B}">
  <dimension ref="A1:T65"/>
  <sheetViews>
    <sheetView workbookViewId="0">
      <selection activeCell="D4" sqref="D4:F4"/>
    </sheetView>
  </sheetViews>
  <sheetFormatPr defaultColWidth="9.140625" defaultRowHeight="15.75" x14ac:dyDescent="0.25"/>
  <cols>
    <col min="1" max="1" width="29" style="76" bestFit="1" customWidth="1"/>
    <col min="2" max="2" width="15.7109375" style="77" customWidth="1"/>
    <col min="3" max="3" width="13" style="76" customWidth="1"/>
    <col min="4" max="4" width="5.140625" style="76" customWidth="1"/>
    <col min="5" max="5" width="6.5703125" style="76" customWidth="1"/>
    <col min="6" max="6" width="8.42578125" style="76" customWidth="1"/>
    <col min="7" max="7" width="11.28515625" style="76" customWidth="1"/>
    <col min="8" max="9" width="6" style="76" customWidth="1"/>
    <col min="10" max="10" width="9.140625" style="76"/>
    <col min="11" max="11" width="14.7109375" style="76" customWidth="1"/>
    <col min="12" max="14" width="8.85546875"/>
    <col min="15" max="17" width="9.140625" style="76"/>
    <col min="18" max="18" width="12.42578125" style="76" bestFit="1" customWidth="1"/>
    <col min="19" max="16384" width="9.140625" style="76"/>
  </cols>
  <sheetData>
    <row r="1" spans="1:20" ht="27" customHeight="1" x14ac:dyDescent="0.4">
      <c r="B1" s="147" t="s">
        <v>201</v>
      </c>
      <c r="C1" s="148"/>
      <c r="D1" s="148"/>
      <c r="E1" s="148"/>
      <c r="F1" s="148"/>
      <c r="G1" s="148"/>
      <c r="H1" s="148"/>
      <c r="I1" s="148"/>
      <c r="J1" s="149"/>
    </row>
    <row r="2" spans="1:20" ht="27" customHeight="1" x14ac:dyDescent="0.4">
      <c r="B2" s="150" t="str">
        <f>"DECLARATION SHEET – Match " &amp;'Match definition'!B1</f>
        <v>DECLARATION SHEET – Match One</v>
      </c>
      <c r="C2" s="151"/>
      <c r="D2" s="151"/>
      <c r="E2" s="151"/>
      <c r="F2" s="151"/>
      <c r="G2" s="151"/>
      <c r="H2" s="151"/>
      <c r="I2" s="151"/>
      <c r="J2" s="152"/>
    </row>
    <row r="3" spans="1:20" ht="24.75" customHeight="1" x14ac:dyDescent="0.4">
      <c r="B3" s="143" t="s">
        <v>202</v>
      </c>
      <c r="C3" s="144"/>
      <c r="D3" s="144"/>
      <c r="E3" s="144"/>
      <c r="F3" s="144"/>
      <c r="G3" s="144"/>
      <c r="H3" s="144"/>
      <c r="I3" s="144"/>
      <c r="J3" s="145"/>
    </row>
    <row r="4" spans="1:20" ht="19.5" customHeight="1" x14ac:dyDescent="0.3">
      <c r="B4" s="91" t="s">
        <v>203</v>
      </c>
      <c r="C4" s="85" t="s">
        <v>9</v>
      </c>
      <c r="D4" s="153" t="str">
        <f>"DATE: " &amp; TEXT(Match_Date,"dd/mm/yy")</f>
        <v>DATE: 19/11/23</v>
      </c>
      <c r="E4" s="154"/>
      <c r="F4" s="155"/>
      <c r="G4" s="84" t="s">
        <v>204</v>
      </c>
      <c r="H4" s="156" t="str">
        <f>C4</f>
        <v>Telford</v>
      </c>
      <c r="I4" s="157"/>
      <c r="J4" s="158"/>
      <c r="R4" s="78"/>
    </row>
    <row r="5" spans="1:20" ht="21" customHeight="1" x14ac:dyDescent="0.3">
      <c r="B5" s="91"/>
      <c r="C5" s="84" t="s">
        <v>205</v>
      </c>
      <c r="D5" s="86" t="s">
        <v>206</v>
      </c>
      <c r="E5" s="86" t="s">
        <v>207</v>
      </c>
      <c r="F5" s="86" t="s">
        <v>208</v>
      </c>
      <c r="G5" s="84" t="s">
        <v>209</v>
      </c>
      <c r="H5" s="86" t="s">
        <v>206</v>
      </c>
      <c r="I5" s="86" t="s">
        <v>207</v>
      </c>
      <c r="J5" s="88" t="s">
        <v>208</v>
      </c>
      <c r="K5" s="129" t="s">
        <v>210</v>
      </c>
      <c r="L5" s="130" t="s">
        <v>206</v>
      </c>
      <c r="M5" s="130" t="s">
        <v>207</v>
      </c>
      <c r="N5" s="131" t="s">
        <v>208</v>
      </c>
    </row>
    <row r="6" spans="1:20" ht="23.25" customHeight="1" x14ac:dyDescent="0.4">
      <c r="B6" s="143" t="str">
        <f>'Match definition'!B11</f>
        <v>U11 Girls</v>
      </c>
      <c r="C6" s="144"/>
      <c r="D6" s="144"/>
      <c r="E6" s="144"/>
      <c r="F6" s="144"/>
      <c r="G6" s="144"/>
      <c r="H6" s="144"/>
      <c r="I6" s="144"/>
      <c r="J6" s="145"/>
      <c r="T6" s="76" t="s">
        <v>211</v>
      </c>
    </row>
    <row r="7" spans="1:20" ht="18.75" x14ac:dyDescent="0.3">
      <c r="A7" s="76" t="str">
        <f>$C$4&amp;T7&amp;R7</f>
        <v>TelfordU11GirlsTrack Event 1</v>
      </c>
      <c r="B7" s="91" t="str">
        <f t="shared" ref="B7:B12" si="0">INDEX(All_events,MATCH(R7,Events_list,0),MATCH(S7,Age_list,0))</f>
        <v>2 Lap Hurdles</v>
      </c>
      <c r="C7" s="84"/>
      <c r="D7" s="84"/>
      <c r="E7" s="84"/>
      <c r="F7" s="84"/>
      <c r="G7" s="84"/>
      <c r="H7" s="84"/>
      <c r="I7" s="84"/>
      <c r="J7" s="87"/>
      <c r="K7" s="84"/>
      <c r="L7" s="84"/>
      <c r="M7" s="84"/>
      <c r="N7" s="87"/>
      <c r="R7" s="76" t="s">
        <v>80</v>
      </c>
      <c r="S7" s="76" t="str">
        <f>'Match definition'!B11</f>
        <v>U11 Girls</v>
      </c>
      <c r="T7" s="76" t="s">
        <v>211</v>
      </c>
    </row>
    <row r="8" spans="1:20" ht="18.75" x14ac:dyDescent="0.3">
      <c r="A8" s="76" t="str">
        <f t="shared" ref="A8:A12" si="1">$C$4&amp;T8&amp;R8</f>
        <v>TelfordU11GirlsTrack Event 2</v>
      </c>
      <c r="B8" s="91" t="str">
        <f t="shared" si="0"/>
        <v>2 Laps</v>
      </c>
      <c r="C8" s="84"/>
      <c r="D8" s="84"/>
      <c r="E8" s="84"/>
      <c r="F8" s="84"/>
      <c r="G8" s="84"/>
      <c r="H8" s="84"/>
      <c r="I8" s="84"/>
      <c r="J8" s="87"/>
      <c r="K8" s="84"/>
      <c r="L8" s="84"/>
      <c r="M8" s="84"/>
      <c r="N8" s="87"/>
      <c r="R8" s="76" t="s">
        <v>83</v>
      </c>
      <c r="S8" s="76" t="str">
        <f>S7</f>
        <v>U11 Girls</v>
      </c>
      <c r="T8" s="76" t="s">
        <v>211</v>
      </c>
    </row>
    <row r="9" spans="1:20" ht="18.75" x14ac:dyDescent="0.3">
      <c r="A9" s="76" t="str">
        <f t="shared" si="1"/>
        <v>TelfordU11GirlsTrack Event 3</v>
      </c>
      <c r="B9" s="91" t="str">
        <f t="shared" si="0"/>
        <v>3 Laps</v>
      </c>
      <c r="C9" s="84"/>
      <c r="D9" s="84"/>
      <c r="E9" s="84"/>
      <c r="F9" s="84"/>
      <c r="G9" s="84"/>
      <c r="H9" s="84"/>
      <c r="I9" s="84"/>
      <c r="J9" s="87"/>
      <c r="K9" s="84"/>
      <c r="L9" s="84"/>
      <c r="M9" s="84"/>
      <c r="N9" s="87"/>
      <c r="R9" s="76" t="s">
        <v>86</v>
      </c>
      <c r="S9" s="76" t="str">
        <f t="shared" ref="S9:S12" si="2">S8</f>
        <v>U11 Girls</v>
      </c>
      <c r="T9" s="76" t="s">
        <v>211</v>
      </c>
    </row>
    <row r="10" spans="1:20" ht="18.75" x14ac:dyDescent="0.3">
      <c r="A10" s="76" t="str">
        <f t="shared" si="1"/>
        <v>TelfordU11GirlsField Event 1</v>
      </c>
      <c r="B10" s="132" t="str">
        <f t="shared" si="0"/>
        <v>STANDING LONG JUMP</v>
      </c>
      <c r="C10" s="84"/>
      <c r="D10" s="84"/>
      <c r="E10" s="84"/>
      <c r="F10" s="84"/>
      <c r="G10" s="84"/>
      <c r="H10" s="84"/>
      <c r="I10" s="84"/>
      <c r="J10" s="87"/>
      <c r="K10" s="84"/>
      <c r="L10" s="84"/>
      <c r="M10" s="84"/>
      <c r="N10" s="87"/>
      <c r="R10" s="76" t="s">
        <v>90</v>
      </c>
      <c r="S10" s="76" t="str">
        <f t="shared" si="2"/>
        <v>U11 Girls</v>
      </c>
      <c r="T10" s="76" t="s">
        <v>211</v>
      </c>
    </row>
    <row r="11" spans="1:20" ht="15.75" customHeight="1" x14ac:dyDescent="0.3">
      <c r="A11" s="76" t="str">
        <f t="shared" si="1"/>
        <v>TelfordU11GirlsField Event 2</v>
      </c>
      <c r="B11" s="132" t="str">
        <f t="shared" si="0"/>
        <v>SPEED BOUNCE</v>
      </c>
      <c r="C11" s="84"/>
      <c r="D11" s="84"/>
      <c r="E11" s="84"/>
      <c r="F11" s="84"/>
      <c r="G11" s="84"/>
      <c r="H11" s="84"/>
      <c r="I11" s="84"/>
      <c r="J11" s="87"/>
      <c r="K11" s="84"/>
      <c r="L11" s="84"/>
      <c r="M11" s="84"/>
      <c r="N11" s="87"/>
      <c r="R11" s="76" t="s">
        <v>93</v>
      </c>
      <c r="S11" s="76" t="str">
        <f>S10</f>
        <v>U11 Girls</v>
      </c>
      <c r="T11" s="76" t="s">
        <v>211</v>
      </c>
    </row>
    <row r="12" spans="1:20" ht="38.25" customHeight="1" x14ac:dyDescent="0.3">
      <c r="A12" s="76" t="str">
        <f t="shared" si="1"/>
        <v>TelfordU11GirlsTrack Relay</v>
      </c>
      <c r="B12" s="91" t="str">
        <f t="shared" si="0"/>
        <v>4x2 Relay</v>
      </c>
      <c r="C12" s="84"/>
      <c r="D12" s="84"/>
      <c r="E12" s="84"/>
      <c r="F12" s="84"/>
      <c r="G12" s="84"/>
      <c r="H12" s="84"/>
      <c r="I12" s="84"/>
      <c r="J12" s="87"/>
      <c r="K12" s="84"/>
      <c r="L12" s="84"/>
      <c r="M12" s="84"/>
      <c r="N12" s="87"/>
      <c r="R12" s="76" t="s">
        <v>96</v>
      </c>
      <c r="S12" s="76" t="str">
        <f t="shared" si="2"/>
        <v>U11 Girls</v>
      </c>
      <c r="T12" s="76" t="s">
        <v>211</v>
      </c>
    </row>
    <row r="13" spans="1:20" ht="18.75" x14ac:dyDescent="0.3">
      <c r="B13" s="91"/>
      <c r="C13" s="84"/>
      <c r="D13" s="84"/>
      <c r="E13" s="84"/>
      <c r="F13" s="84"/>
      <c r="G13" s="84"/>
      <c r="H13" s="84"/>
      <c r="I13" s="84"/>
      <c r="J13" s="87"/>
      <c r="K13" s="84"/>
      <c r="L13" s="84"/>
      <c r="M13" s="84"/>
      <c r="N13" s="87"/>
      <c r="T13" s="76" t="s">
        <v>211</v>
      </c>
    </row>
    <row r="14" spans="1:20" ht="25.5" customHeight="1" x14ac:dyDescent="0.4">
      <c r="B14" s="143" t="str">
        <f>'Match definition'!D11</f>
        <v>U13 Girls</v>
      </c>
      <c r="C14" s="144"/>
      <c r="D14" s="144"/>
      <c r="E14" s="144"/>
      <c r="F14" s="144"/>
      <c r="G14" s="144"/>
      <c r="H14" s="144"/>
      <c r="I14" s="144"/>
      <c r="J14" s="145"/>
      <c r="T14" s="76" t="s">
        <v>212</v>
      </c>
    </row>
    <row r="15" spans="1:20" ht="18.75" x14ac:dyDescent="0.3">
      <c r="A15" s="76" t="str">
        <f>$C$4&amp;T15&amp;R15</f>
        <v>TelfordU13GirlsTrack Event 1</v>
      </c>
      <c r="B15" s="91" t="str">
        <f t="shared" ref="B15:B20" si="3">INDEX(All_events,MATCH(R15,Events_list,0),MATCH(S15,Age_list,0))</f>
        <v>2 Laps</v>
      </c>
      <c r="C15" s="84"/>
      <c r="D15" s="84"/>
      <c r="E15" s="84"/>
      <c r="F15" s="84"/>
      <c r="G15" s="84"/>
      <c r="H15" s="84"/>
      <c r="I15" s="84"/>
      <c r="J15" s="87"/>
      <c r="R15" s="76" t="s">
        <v>80</v>
      </c>
      <c r="S15" s="76" t="str">
        <f>'Match definition'!D11</f>
        <v>U13 Girls</v>
      </c>
      <c r="T15" s="76" t="s">
        <v>212</v>
      </c>
    </row>
    <row r="16" spans="1:20" ht="18.75" x14ac:dyDescent="0.3">
      <c r="A16" s="76" t="str">
        <f t="shared" ref="A16:A20" si="4">$C$4&amp;T16&amp;R16</f>
        <v>TelfordU13GirlsTrack Event 2</v>
      </c>
      <c r="B16" s="91" t="str">
        <f t="shared" si="3"/>
        <v>3 Laps</v>
      </c>
      <c r="C16" s="84"/>
      <c r="D16" s="84"/>
      <c r="E16" s="84"/>
      <c r="F16" s="84"/>
      <c r="G16" s="84"/>
      <c r="H16" s="84"/>
      <c r="I16" s="84"/>
      <c r="J16" s="87"/>
      <c r="R16" s="76" t="s">
        <v>83</v>
      </c>
      <c r="S16" s="76" t="str">
        <f>S15</f>
        <v>U13 Girls</v>
      </c>
      <c r="T16" s="76" t="s">
        <v>212</v>
      </c>
    </row>
    <row r="17" spans="1:20" ht="18.75" x14ac:dyDescent="0.3">
      <c r="A17" s="76" t="str">
        <f t="shared" si="4"/>
        <v>TelfordU13GirlsTrack Event 3</v>
      </c>
      <c r="B17" s="91" t="str">
        <f t="shared" si="3"/>
        <v>5 Laps</v>
      </c>
      <c r="C17" s="84"/>
      <c r="D17" s="84"/>
      <c r="E17" s="84"/>
      <c r="F17" s="84"/>
      <c r="G17" s="84"/>
      <c r="H17" s="84"/>
      <c r="I17" s="84"/>
      <c r="J17" s="87"/>
      <c r="R17" s="76" t="s">
        <v>86</v>
      </c>
      <c r="S17" s="76" t="str">
        <f t="shared" ref="S17:S21" si="5">S16</f>
        <v>U13 Girls</v>
      </c>
      <c r="T17" s="76" t="s">
        <v>212</v>
      </c>
    </row>
    <row r="18" spans="1:20" ht="18.75" x14ac:dyDescent="0.3">
      <c r="A18" s="76" t="str">
        <f t="shared" si="4"/>
        <v>TelfordU13GirlsField Event 1</v>
      </c>
      <c r="B18" s="91" t="str">
        <f t="shared" si="3"/>
        <v>STANDING TRIPLE JUMP</v>
      </c>
      <c r="C18" s="84"/>
      <c r="D18" s="84"/>
      <c r="E18" s="84"/>
      <c r="F18" s="84"/>
      <c r="G18" s="84"/>
      <c r="H18" s="84"/>
      <c r="I18" s="84"/>
      <c r="J18" s="87"/>
      <c r="R18" s="76" t="s">
        <v>90</v>
      </c>
      <c r="S18" s="76" t="str">
        <f t="shared" si="5"/>
        <v>U13 Girls</v>
      </c>
      <c r="T18" s="76" t="s">
        <v>212</v>
      </c>
    </row>
    <row r="19" spans="1:20" ht="32.25" x14ac:dyDescent="0.3">
      <c r="A19" s="76" t="str">
        <f t="shared" si="4"/>
        <v>TelfordU13GirlsField Event 2</v>
      </c>
      <c r="B19" s="91" t="str">
        <f t="shared" si="3"/>
        <v>VERTICAL JUMP</v>
      </c>
      <c r="C19" s="84"/>
      <c r="D19" s="84"/>
      <c r="E19" s="84"/>
      <c r="F19" s="84"/>
      <c r="G19" s="84"/>
      <c r="H19" s="84"/>
      <c r="I19" s="84"/>
      <c r="J19" s="87"/>
      <c r="R19" s="76" t="s">
        <v>93</v>
      </c>
      <c r="S19" s="76" t="str">
        <f t="shared" si="5"/>
        <v>U13 Girls</v>
      </c>
      <c r="T19" s="76" t="s">
        <v>212</v>
      </c>
    </row>
    <row r="20" spans="1:20" ht="18.75" x14ac:dyDescent="0.3">
      <c r="A20" s="76" t="str">
        <f t="shared" si="4"/>
        <v>TelfordU13GirlsTrack Relay</v>
      </c>
      <c r="B20" s="91" t="str">
        <f t="shared" si="3"/>
        <v>4x2 Relay</v>
      </c>
      <c r="C20" s="84"/>
      <c r="D20" s="84"/>
      <c r="E20" s="84"/>
      <c r="F20" s="84"/>
      <c r="G20" s="84"/>
      <c r="H20" s="84"/>
      <c r="I20" s="84"/>
      <c r="J20" s="87"/>
      <c r="R20" s="76" t="s">
        <v>96</v>
      </c>
      <c r="S20" s="76" t="str">
        <f t="shared" si="5"/>
        <v>U13 Girls</v>
      </c>
      <c r="T20" s="76" t="s">
        <v>212</v>
      </c>
    </row>
    <row r="21" spans="1:20" ht="18.75" x14ac:dyDescent="0.3">
      <c r="B21" s="91"/>
      <c r="C21" s="84"/>
      <c r="D21" s="84"/>
      <c r="E21" s="84"/>
      <c r="F21" s="84"/>
      <c r="G21" s="84"/>
      <c r="H21" s="84"/>
      <c r="I21" s="84"/>
      <c r="J21" s="87"/>
      <c r="S21" s="76" t="str">
        <f t="shared" si="5"/>
        <v>U13 Girls</v>
      </c>
      <c r="T21" s="76" t="s">
        <v>212</v>
      </c>
    </row>
    <row r="22" spans="1:20" ht="22.5" customHeight="1" x14ac:dyDescent="0.4">
      <c r="B22" s="143" t="str">
        <f>'Match definition'!F11</f>
        <v>U15 Girls</v>
      </c>
      <c r="C22" s="144"/>
      <c r="D22" s="144"/>
      <c r="E22" s="144"/>
      <c r="F22" s="144"/>
      <c r="G22" s="144"/>
      <c r="H22" s="144"/>
      <c r="I22" s="144"/>
      <c r="J22" s="145"/>
      <c r="T22" s="76" t="s">
        <v>213</v>
      </c>
    </row>
    <row r="23" spans="1:20" ht="18.75" x14ac:dyDescent="0.3">
      <c r="A23" s="76" t="str">
        <f>$C$4&amp;T23&amp;R23</f>
        <v>TelfordU15GirlsTrack Event 1</v>
      </c>
      <c r="B23" s="91" t="str">
        <f t="shared" ref="B23:B28" si="6">INDEX(All_events,MATCH(R23,Events_list,0),MATCH(S23,Age_list,0))</f>
        <v>2 Laps</v>
      </c>
      <c r="C23" s="84"/>
      <c r="D23" s="84"/>
      <c r="E23" s="84"/>
      <c r="F23" s="84"/>
      <c r="G23" s="84"/>
      <c r="H23" s="84"/>
      <c r="I23" s="84"/>
      <c r="J23" s="87"/>
      <c r="R23" s="76" t="s">
        <v>80</v>
      </c>
      <c r="S23" s="76" t="str">
        <f>'Match definition'!F11</f>
        <v>U15 Girls</v>
      </c>
      <c r="T23" s="76" t="s">
        <v>213</v>
      </c>
    </row>
    <row r="24" spans="1:20" ht="18.75" x14ac:dyDescent="0.3">
      <c r="A24" s="76" t="str">
        <f t="shared" ref="A24:A28" si="7">$C$4&amp;T24&amp;R24</f>
        <v>TelfordU15GirlsTrack Event 2</v>
      </c>
      <c r="B24" s="91" t="str">
        <f t="shared" si="6"/>
        <v>3 Laps</v>
      </c>
      <c r="C24" s="84"/>
      <c r="D24" s="84"/>
      <c r="E24" s="84"/>
      <c r="F24" s="84"/>
      <c r="G24" s="84"/>
      <c r="H24" s="84"/>
      <c r="I24" s="84"/>
      <c r="J24" s="87"/>
      <c r="R24" s="76" t="s">
        <v>83</v>
      </c>
      <c r="S24" s="76" t="str">
        <f>S23</f>
        <v>U15 Girls</v>
      </c>
      <c r="T24" s="76" t="s">
        <v>213</v>
      </c>
    </row>
    <row r="25" spans="1:20" ht="18.75" x14ac:dyDescent="0.3">
      <c r="A25" s="76" t="str">
        <f t="shared" si="7"/>
        <v>TelfordU15GirlsTrack Event 3</v>
      </c>
      <c r="B25" s="91" t="str">
        <f t="shared" si="6"/>
        <v>5 Laps</v>
      </c>
      <c r="C25" s="84"/>
      <c r="D25" s="84"/>
      <c r="E25" s="84"/>
      <c r="F25" s="84"/>
      <c r="G25" s="84"/>
      <c r="H25" s="84"/>
      <c r="I25" s="84"/>
      <c r="J25" s="87"/>
      <c r="R25" s="76" t="s">
        <v>86</v>
      </c>
      <c r="S25" s="76" t="str">
        <f t="shared" ref="S25:S29" si="8">S24</f>
        <v>U15 Girls</v>
      </c>
      <c r="T25" s="76" t="s">
        <v>213</v>
      </c>
    </row>
    <row r="26" spans="1:20" ht="18.75" x14ac:dyDescent="0.3">
      <c r="A26" s="76" t="str">
        <f t="shared" si="7"/>
        <v>TelfordU15GirlsField Event 1</v>
      </c>
      <c r="B26" s="91" t="str">
        <f t="shared" si="6"/>
        <v>SPEED BOUNCE</v>
      </c>
      <c r="C26" s="84"/>
      <c r="D26" s="84"/>
      <c r="E26" s="84"/>
      <c r="F26" s="84"/>
      <c r="G26" s="84"/>
      <c r="H26" s="84"/>
      <c r="I26" s="84"/>
      <c r="J26" s="87"/>
      <c r="R26" s="76" t="s">
        <v>90</v>
      </c>
      <c r="S26" s="76" t="str">
        <f t="shared" si="8"/>
        <v>U15 Girls</v>
      </c>
      <c r="T26" s="76" t="s">
        <v>213</v>
      </c>
    </row>
    <row r="27" spans="1:20" ht="18.75" x14ac:dyDescent="0.3">
      <c r="A27" s="76" t="str">
        <f t="shared" si="7"/>
        <v>TelfordU15GirlsField Event 2</v>
      </c>
      <c r="B27" s="91" t="str">
        <f t="shared" si="6"/>
        <v>SHOT</v>
      </c>
      <c r="C27" s="84"/>
      <c r="D27" s="84"/>
      <c r="E27" s="84"/>
      <c r="F27" s="84"/>
      <c r="G27" s="84"/>
      <c r="H27" s="84"/>
      <c r="I27" s="84"/>
      <c r="J27" s="87"/>
      <c r="R27" s="76" t="s">
        <v>93</v>
      </c>
      <c r="S27" s="76" t="str">
        <f t="shared" si="8"/>
        <v>U15 Girls</v>
      </c>
      <c r="T27" s="76" t="s">
        <v>213</v>
      </c>
    </row>
    <row r="28" spans="1:20" ht="18.75" x14ac:dyDescent="0.3">
      <c r="A28" s="76" t="str">
        <f t="shared" si="7"/>
        <v>TelfordU15GirlsTrack Relay</v>
      </c>
      <c r="B28" s="92" t="str">
        <f t="shared" si="6"/>
        <v>4x2 Relay</v>
      </c>
      <c r="C28" s="84"/>
      <c r="D28" s="89"/>
      <c r="E28" s="89"/>
      <c r="F28" s="89"/>
      <c r="G28" s="84"/>
      <c r="H28" s="89"/>
      <c r="I28" s="89"/>
      <c r="J28" s="90"/>
      <c r="R28" s="76" t="s">
        <v>96</v>
      </c>
      <c r="S28" s="76" t="str">
        <f t="shared" si="8"/>
        <v>U15 Girls</v>
      </c>
      <c r="T28" s="76" t="s">
        <v>213</v>
      </c>
    </row>
    <row r="29" spans="1:20" ht="18.75" customHeight="1" x14ac:dyDescent="0.3">
      <c r="B29" s="91"/>
      <c r="C29" s="84"/>
      <c r="D29" s="84"/>
      <c r="E29" s="84"/>
      <c r="F29" s="84"/>
      <c r="G29" s="84"/>
      <c r="H29" s="84"/>
      <c r="I29" s="84"/>
      <c r="J29" s="87"/>
      <c r="S29" s="76" t="str">
        <f t="shared" si="8"/>
        <v>U15 Girls</v>
      </c>
    </row>
    <row r="30" spans="1:20" ht="21" x14ac:dyDescent="0.35">
      <c r="B30" s="146" t="s">
        <v>214</v>
      </c>
      <c r="C30" s="146"/>
      <c r="D30" s="146"/>
      <c r="E30" s="146"/>
      <c r="F30" s="146"/>
      <c r="G30" s="146"/>
      <c r="H30" s="146"/>
      <c r="I30" s="146"/>
      <c r="J30" s="146"/>
    </row>
    <row r="31" spans="1:20" ht="21" x14ac:dyDescent="0.35">
      <c r="B31" s="146" t="s">
        <v>215</v>
      </c>
      <c r="C31" s="146"/>
      <c r="D31" s="146"/>
      <c r="E31" s="146"/>
      <c r="F31" s="146"/>
      <c r="G31" s="146"/>
      <c r="H31" s="146"/>
      <c r="I31" s="146"/>
      <c r="J31" s="146"/>
    </row>
    <row r="34" spans="1:20" x14ac:dyDescent="0.25">
      <c r="B34" s="93"/>
    </row>
    <row r="35" spans="1:20" ht="27" customHeight="1" x14ac:dyDescent="0.4">
      <c r="B35" s="151" t="s">
        <v>201</v>
      </c>
      <c r="C35" s="151"/>
      <c r="D35" s="151"/>
      <c r="E35" s="151"/>
      <c r="F35" s="151"/>
      <c r="G35" s="151"/>
      <c r="H35" s="151"/>
      <c r="I35" s="151"/>
      <c r="J35" s="151"/>
    </row>
    <row r="36" spans="1:20" ht="27" customHeight="1" x14ac:dyDescent="0.4">
      <c r="B36" s="151" t="str">
        <f>"DECLARATION SHEET – Match " &amp;'Match definition'!B38</f>
        <v xml:space="preserve">DECLARATION SHEET – Match </v>
      </c>
      <c r="C36" s="151"/>
      <c r="D36" s="151"/>
      <c r="E36" s="151"/>
      <c r="F36" s="151"/>
      <c r="G36" s="151"/>
      <c r="H36" s="151"/>
      <c r="I36" s="151"/>
      <c r="J36" s="151"/>
    </row>
    <row r="37" spans="1:20" ht="26.25" x14ac:dyDescent="0.4">
      <c r="B37" s="159" t="s">
        <v>216</v>
      </c>
      <c r="C37" s="159"/>
      <c r="D37" s="159"/>
      <c r="E37" s="159"/>
      <c r="F37" s="159"/>
      <c r="G37" s="159"/>
      <c r="H37" s="159"/>
      <c r="I37" s="159"/>
      <c r="J37" s="159"/>
    </row>
    <row r="38" spans="1:20" ht="19.5" customHeight="1" x14ac:dyDescent="0.3">
      <c r="B38" s="86" t="s">
        <v>203</v>
      </c>
      <c r="C38" s="85" t="str">
        <f>C4</f>
        <v>Telford</v>
      </c>
      <c r="D38" s="153" t="str">
        <f>"DATE: " &amp; TEXT(Match_Date,"dd/mm/yy")</f>
        <v>DATE: 19/11/23</v>
      </c>
      <c r="E38" s="154"/>
      <c r="F38" s="155"/>
      <c r="G38" s="84" t="s">
        <v>204</v>
      </c>
      <c r="H38" s="156" t="str">
        <f>C4</f>
        <v>Telford</v>
      </c>
      <c r="I38" s="157"/>
      <c r="J38" s="158"/>
      <c r="R38" s="78"/>
    </row>
    <row r="39" spans="1:20" ht="32.25" x14ac:dyDescent="0.3">
      <c r="B39" s="86"/>
      <c r="C39" s="84" t="s">
        <v>205</v>
      </c>
      <c r="D39" s="86" t="s">
        <v>206</v>
      </c>
      <c r="E39" s="86" t="s">
        <v>207</v>
      </c>
      <c r="F39" s="86" t="s">
        <v>208</v>
      </c>
      <c r="G39" s="84" t="s">
        <v>209</v>
      </c>
      <c r="H39" s="86" t="s">
        <v>206</v>
      </c>
      <c r="I39" s="86" t="s">
        <v>207</v>
      </c>
      <c r="J39" s="88" t="s">
        <v>208</v>
      </c>
      <c r="K39" s="129" t="s">
        <v>210</v>
      </c>
      <c r="L39" s="130" t="s">
        <v>206</v>
      </c>
      <c r="M39" s="130" t="s">
        <v>207</v>
      </c>
      <c r="N39" s="131" t="s">
        <v>208</v>
      </c>
    </row>
    <row r="40" spans="1:20" ht="26.25" x14ac:dyDescent="0.4">
      <c r="B40" s="159" t="str">
        <f>'Match definition'!C11</f>
        <v>U11 Boys</v>
      </c>
      <c r="C40" s="159"/>
      <c r="D40" s="159"/>
      <c r="E40" s="159"/>
      <c r="F40" s="159"/>
      <c r="G40" s="159"/>
      <c r="H40" s="159"/>
      <c r="I40" s="159"/>
      <c r="J40" s="159"/>
      <c r="T40" s="76" t="s">
        <v>217</v>
      </c>
    </row>
    <row r="41" spans="1:20" ht="18.75" x14ac:dyDescent="0.3">
      <c r="A41" s="76" t="str">
        <f>$C$4&amp;T41&amp;R41</f>
        <v>TelfordU11BoysTrack Event 1</v>
      </c>
      <c r="B41" s="86" t="str">
        <f t="shared" ref="B41:B46" si="9">INDEX(All_events,MATCH(R41,Events_list,0),MATCH(S41,Age_list,0))</f>
        <v>2 Lap Hurdles</v>
      </c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7"/>
      <c r="R41" s="76" t="s">
        <v>80</v>
      </c>
      <c r="S41" s="76" t="str">
        <f>'Match definition'!C11</f>
        <v>U11 Boys</v>
      </c>
      <c r="T41" s="76" t="s">
        <v>217</v>
      </c>
    </row>
    <row r="42" spans="1:20" ht="56.25" x14ac:dyDescent="0.3">
      <c r="A42" s="76" t="str">
        <f t="shared" ref="A42:A46" si="10">$C$4&amp;T42&amp;R42</f>
        <v>TelfordU11BoysTrack Event 2</v>
      </c>
      <c r="B42" s="86" t="str">
        <f t="shared" si="9"/>
        <v>2 Laps</v>
      </c>
      <c r="C42" s="84" t="s">
        <v>166</v>
      </c>
      <c r="D42" s="84"/>
      <c r="E42" s="84"/>
      <c r="F42" s="84"/>
      <c r="G42" s="84"/>
      <c r="H42" s="84"/>
      <c r="I42" s="84"/>
      <c r="J42" s="84"/>
      <c r="K42" s="84" t="s">
        <v>135</v>
      </c>
      <c r="L42" s="84"/>
      <c r="M42" s="84"/>
      <c r="N42" s="87"/>
      <c r="R42" s="76" t="s">
        <v>83</v>
      </c>
      <c r="S42" s="76" t="str">
        <f>S41</f>
        <v>U11 Boys</v>
      </c>
      <c r="T42" s="76" t="s">
        <v>217</v>
      </c>
    </row>
    <row r="43" spans="1:20" ht="18.75" x14ac:dyDescent="0.3">
      <c r="A43" s="76" t="str">
        <f t="shared" si="10"/>
        <v>TelfordU11BoysTrack Event 3</v>
      </c>
      <c r="B43" s="86" t="str">
        <f t="shared" si="9"/>
        <v>3 Laps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7"/>
      <c r="R43" s="76" t="s">
        <v>86</v>
      </c>
      <c r="S43" s="76" t="str">
        <f t="shared" ref="S43:S46" si="11">S42</f>
        <v>U11 Boys</v>
      </c>
      <c r="T43" s="76" t="s">
        <v>217</v>
      </c>
    </row>
    <row r="44" spans="1:20" ht="37.5" customHeight="1" x14ac:dyDescent="0.3">
      <c r="A44" s="76" t="str">
        <f t="shared" si="10"/>
        <v>TelfordU11BoysField Event 1</v>
      </c>
      <c r="B44" s="130" t="str">
        <f t="shared" si="9"/>
        <v>SPEED BOUNCE</v>
      </c>
      <c r="C44" s="84" t="s">
        <v>118</v>
      </c>
      <c r="D44" s="84"/>
      <c r="E44" s="84"/>
      <c r="F44" s="84"/>
      <c r="G44" s="84"/>
      <c r="H44" s="84"/>
      <c r="I44" s="84"/>
      <c r="J44" s="84"/>
      <c r="K44" s="84" t="s">
        <v>177</v>
      </c>
      <c r="L44" s="84"/>
      <c r="M44" s="84"/>
      <c r="N44" s="87"/>
      <c r="R44" s="76" t="s">
        <v>90</v>
      </c>
      <c r="S44" s="76" t="str">
        <f t="shared" si="11"/>
        <v>U11 Boys</v>
      </c>
      <c r="T44" s="76" t="s">
        <v>217</v>
      </c>
    </row>
    <row r="45" spans="1:20" ht="15.75" customHeight="1" x14ac:dyDescent="0.3">
      <c r="A45" s="76" t="str">
        <f t="shared" si="10"/>
        <v>TelfordU11BoysField Event 2</v>
      </c>
      <c r="B45" s="130" t="str">
        <f t="shared" si="9"/>
        <v>STANDING LONG JUMP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7"/>
      <c r="R45" s="76" t="s">
        <v>93</v>
      </c>
      <c r="S45" s="76" t="str">
        <f t="shared" si="11"/>
        <v>U11 Boys</v>
      </c>
      <c r="T45" s="76" t="s">
        <v>217</v>
      </c>
    </row>
    <row r="46" spans="1:20" ht="18.75" x14ac:dyDescent="0.3">
      <c r="A46" s="76" t="str">
        <f t="shared" si="10"/>
        <v>TelfordU11BoysTrack Relay</v>
      </c>
      <c r="B46" s="86" t="str">
        <f t="shared" si="9"/>
        <v>4x2 Relay</v>
      </c>
      <c r="C46" s="84"/>
      <c r="D46" s="84"/>
      <c r="E46" s="84"/>
      <c r="F46" s="84"/>
      <c r="G46" s="84"/>
      <c r="H46" s="84"/>
      <c r="I46" s="84"/>
      <c r="J46" s="84"/>
      <c r="R46" s="76" t="s">
        <v>96</v>
      </c>
      <c r="S46" s="76" t="str">
        <f t="shared" si="11"/>
        <v>U11 Boys</v>
      </c>
      <c r="T46" s="76" t="s">
        <v>217</v>
      </c>
    </row>
    <row r="47" spans="1:20" ht="18.75" x14ac:dyDescent="0.3">
      <c r="B47" s="86"/>
      <c r="C47" s="84"/>
      <c r="D47" s="84"/>
      <c r="E47" s="84"/>
      <c r="F47" s="84"/>
      <c r="G47" s="84"/>
      <c r="H47" s="84"/>
      <c r="I47" s="84"/>
      <c r="J47" s="84"/>
      <c r="T47" s="76" t="s">
        <v>217</v>
      </c>
    </row>
    <row r="48" spans="1:20" ht="26.25" x14ac:dyDescent="0.4">
      <c r="B48" s="159" t="str">
        <f>'Match definition'!E11</f>
        <v>U13 Boys</v>
      </c>
      <c r="C48" s="159"/>
      <c r="D48" s="159"/>
      <c r="E48" s="159"/>
      <c r="F48" s="159"/>
      <c r="G48" s="159"/>
      <c r="H48" s="159"/>
      <c r="I48" s="159"/>
      <c r="J48" s="159"/>
      <c r="T48" s="76" t="s">
        <v>218</v>
      </c>
    </row>
    <row r="49" spans="1:20" ht="37.5" x14ac:dyDescent="0.3">
      <c r="A49" s="76" t="str">
        <f>$C$4&amp;T49&amp;R49</f>
        <v>TelfordU13BoysTrack Event 1</v>
      </c>
      <c r="B49" s="86" t="str">
        <f t="shared" ref="B49:B54" si="12">INDEX(All_events,MATCH(R49,Events_list,0),MATCH(S49,Age_list,0))</f>
        <v>2 Laps</v>
      </c>
      <c r="C49" s="84"/>
      <c r="D49" s="84"/>
      <c r="E49" s="84"/>
      <c r="F49" s="84"/>
      <c r="G49" s="84" t="s">
        <v>185</v>
      </c>
      <c r="H49" s="84"/>
      <c r="I49" s="84"/>
      <c r="J49" s="84"/>
      <c r="R49" s="76" t="s">
        <v>80</v>
      </c>
      <c r="S49" s="76" t="str">
        <f>'Match definition'!E11</f>
        <v>U13 Boys</v>
      </c>
      <c r="T49" s="76" t="s">
        <v>218</v>
      </c>
    </row>
    <row r="50" spans="1:20" ht="37.5" x14ac:dyDescent="0.3">
      <c r="A50" s="76" t="str">
        <f t="shared" ref="A50:A54" si="13">$C$4&amp;T50&amp;R50</f>
        <v>TelfordU13BoysTrack Event 2</v>
      </c>
      <c r="B50" s="86" t="str">
        <f t="shared" si="12"/>
        <v>3 Laps</v>
      </c>
      <c r="C50" s="84"/>
      <c r="D50" s="84"/>
      <c r="E50" s="84"/>
      <c r="F50" s="84"/>
      <c r="G50" s="84" t="s">
        <v>185</v>
      </c>
      <c r="H50" s="84"/>
      <c r="I50" s="84"/>
      <c r="J50" s="84"/>
      <c r="R50" s="76" t="s">
        <v>83</v>
      </c>
      <c r="S50" s="76" t="str">
        <f>S49</f>
        <v>U13 Boys</v>
      </c>
      <c r="T50" s="76" t="s">
        <v>218</v>
      </c>
    </row>
    <row r="51" spans="1:20" ht="18.75" x14ac:dyDescent="0.3">
      <c r="A51" s="76" t="str">
        <f t="shared" si="13"/>
        <v>TelfordU13BoysTrack Event 3</v>
      </c>
      <c r="B51" s="86" t="str">
        <f t="shared" si="12"/>
        <v>5 Laps</v>
      </c>
      <c r="C51" s="84" t="s">
        <v>168</v>
      </c>
      <c r="D51" s="84"/>
      <c r="E51" s="84"/>
      <c r="F51" s="84"/>
      <c r="G51" s="84"/>
      <c r="H51" s="84"/>
      <c r="I51" s="84"/>
      <c r="J51" s="84"/>
      <c r="R51" s="76" t="s">
        <v>86</v>
      </c>
      <c r="S51" s="76" t="str">
        <f t="shared" ref="S51:S55" si="14">S50</f>
        <v>U13 Boys</v>
      </c>
      <c r="T51" s="76" t="s">
        <v>218</v>
      </c>
    </row>
    <row r="52" spans="1:20" ht="32.25" x14ac:dyDescent="0.3">
      <c r="A52" s="76" t="str">
        <f t="shared" si="13"/>
        <v>TelfordU13BoysField Event 1</v>
      </c>
      <c r="B52" s="86" t="str">
        <f t="shared" si="12"/>
        <v>VERTICAL JUMP</v>
      </c>
      <c r="C52" s="84"/>
      <c r="D52" s="84"/>
      <c r="E52" s="84"/>
      <c r="F52" s="84"/>
      <c r="G52" s="84"/>
      <c r="H52" s="84"/>
      <c r="I52" s="84"/>
      <c r="J52" s="84"/>
      <c r="R52" s="76" t="s">
        <v>90</v>
      </c>
      <c r="S52" s="76" t="str">
        <f t="shared" si="14"/>
        <v>U13 Boys</v>
      </c>
      <c r="T52" s="76" t="s">
        <v>218</v>
      </c>
    </row>
    <row r="53" spans="1:20" ht="40.5" customHeight="1" x14ac:dyDescent="0.3">
      <c r="A53" s="76" t="str">
        <f t="shared" si="13"/>
        <v>TelfordU13BoysField Event 2</v>
      </c>
      <c r="B53" s="86" t="str">
        <f t="shared" si="12"/>
        <v>STANDING TRIPLE JUMP</v>
      </c>
      <c r="C53" s="84" t="s">
        <v>136</v>
      </c>
      <c r="D53" s="84"/>
      <c r="E53" s="84"/>
      <c r="F53" s="84"/>
      <c r="G53" s="84"/>
      <c r="H53" s="84"/>
      <c r="I53" s="84"/>
      <c r="J53" s="84"/>
      <c r="R53" s="76" t="s">
        <v>93</v>
      </c>
      <c r="S53" s="76" t="str">
        <f t="shared" si="14"/>
        <v>U13 Boys</v>
      </c>
      <c r="T53" s="76" t="s">
        <v>218</v>
      </c>
    </row>
    <row r="54" spans="1:20" ht="37.5" x14ac:dyDescent="0.3">
      <c r="A54" s="76" t="str">
        <f t="shared" si="13"/>
        <v>TelfordU13BoysTrack Relay</v>
      </c>
      <c r="B54" s="86" t="str">
        <f t="shared" si="12"/>
        <v>4x2 Relay</v>
      </c>
      <c r="C54" s="84" t="s">
        <v>85</v>
      </c>
      <c r="D54" s="84"/>
      <c r="E54" s="84"/>
      <c r="F54" s="84"/>
      <c r="G54" s="84"/>
      <c r="H54" s="84"/>
      <c r="I54" s="84"/>
      <c r="J54" s="84"/>
      <c r="R54" s="76" t="s">
        <v>96</v>
      </c>
      <c r="S54" s="76" t="str">
        <f t="shared" si="14"/>
        <v>U13 Boys</v>
      </c>
      <c r="T54" s="76" t="s">
        <v>218</v>
      </c>
    </row>
    <row r="55" spans="1:20" ht="18.75" x14ac:dyDescent="0.3">
      <c r="B55" s="86"/>
      <c r="C55" s="84"/>
      <c r="D55" s="84"/>
      <c r="E55" s="84"/>
      <c r="F55" s="84"/>
      <c r="G55" s="84"/>
      <c r="H55" s="84"/>
      <c r="I55" s="84"/>
      <c r="J55" s="84"/>
      <c r="S55" s="76" t="str">
        <f t="shared" si="14"/>
        <v>U13 Boys</v>
      </c>
      <c r="T55" s="76" t="s">
        <v>218</v>
      </c>
    </row>
    <row r="56" spans="1:20" ht="26.25" x14ac:dyDescent="0.4">
      <c r="B56" s="159" t="str">
        <f>'Match definition'!G11</f>
        <v>U15 Boys</v>
      </c>
      <c r="C56" s="159"/>
      <c r="D56" s="159"/>
      <c r="E56" s="159"/>
      <c r="F56" s="159"/>
      <c r="G56" s="159"/>
      <c r="H56" s="159"/>
      <c r="I56" s="159"/>
      <c r="J56" s="159"/>
      <c r="T56" s="76" t="s">
        <v>219</v>
      </c>
    </row>
    <row r="57" spans="1:20" ht="37.5" x14ac:dyDescent="0.3">
      <c r="A57" s="76" t="str">
        <f>$C$4&amp;T57&amp;R57</f>
        <v>TelfordU15BoysTrack Event 1</v>
      </c>
      <c r="B57" s="86" t="str">
        <f t="shared" ref="B57:B62" si="15">INDEX(All_events,MATCH(R57,Events_list,0),MATCH(S57,Age_list,0))</f>
        <v>2 Laps</v>
      </c>
      <c r="C57" s="84" t="s">
        <v>121</v>
      </c>
      <c r="D57" s="84"/>
      <c r="E57" s="84"/>
      <c r="F57" s="84"/>
      <c r="G57" s="84"/>
      <c r="H57" s="84"/>
      <c r="I57" s="84"/>
      <c r="J57" s="84"/>
      <c r="R57" s="76" t="s">
        <v>80</v>
      </c>
      <c r="S57" s="76" t="str">
        <f>'Match definition'!G11</f>
        <v>U15 Boys</v>
      </c>
      <c r="T57" s="76" t="s">
        <v>219</v>
      </c>
    </row>
    <row r="58" spans="1:20" ht="75" x14ac:dyDescent="0.3">
      <c r="A58" s="76" t="str">
        <f t="shared" ref="A58:A62" si="16">$C$4&amp;T58&amp;R58</f>
        <v>TelfordU15BoysTrack Event 2</v>
      </c>
      <c r="B58" s="86" t="str">
        <f t="shared" si="15"/>
        <v>3 Laps</v>
      </c>
      <c r="C58" s="84" t="s">
        <v>170</v>
      </c>
      <c r="D58" s="84"/>
      <c r="E58" s="84"/>
      <c r="F58" s="84"/>
      <c r="G58" s="84" t="s">
        <v>170</v>
      </c>
      <c r="H58" s="84"/>
      <c r="I58" s="84"/>
      <c r="J58" s="84"/>
      <c r="R58" s="76" t="s">
        <v>83</v>
      </c>
      <c r="S58" s="76" t="str">
        <f>S57</f>
        <v>U15 Boys</v>
      </c>
      <c r="T58" s="76" t="s">
        <v>219</v>
      </c>
    </row>
    <row r="59" spans="1:20" ht="18.75" x14ac:dyDescent="0.3">
      <c r="A59" s="76" t="str">
        <f t="shared" si="16"/>
        <v>TelfordU15BoysTrack Event 3</v>
      </c>
      <c r="B59" s="86" t="str">
        <f t="shared" si="15"/>
        <v>5 Laps</v>
      </c>
      <c r="C59" s="84"/>
      <c r="D59" s="84"/>
      <c r="E59" s="84"/>
      <c r="F59" s="84"/>
      <c r="G59" s="84"/>
      <c r="H59" s="84"/>
      <c r="I59" s="84"/>
      <c r="J59" s="84"/>
      <c r="R59" s="76" t="s">
        <v>86</v>
      </c>
      <c r="S59" s="76" t="str">
        <f t="shared" ref="S59:S63" si="17">S58</f>
        <v>U15 Boys</v>
      </c>
      <c r="T59" s="76" t="s">
        <v>219</v>
      </c>
    </row>
    <row r="60" spans="1:20" ht="56.25" x14ac:dyDescent="0.3">
      <c r="A60" s="76" t="str">
        <f t="shared" si="16"/>
        <v>TelfordU15BoysField Event 1</v>
      </c>
      <c r="B60" s="86" t="str">
        <f t="shared" si="15"/>
        <v>SHOT</v>
      </c>
      <c r="C60" s="84" t="s">
        <v>154</v>
      </c>
      <c r="D60" s="84"/>
      <c r="E60" s="84"/>
      <c r="F60" s="84"/>
      <c r="G60" s="84"/>
      <c r="H60" s="84"/>
      <c r="I60" s="84"/>
      <c r="J60" s="84"/>
      <c r="R60" s="76" t="s">
        <v>90</v>
      </c>
      <c r="S60" s="76" t="str">
        <f t="shared" si="17"/>
        <v>U15 Boys</v>
      </c>
      <c r="T60" s="76" t="s">
        <v>219</v>
      </c>
    </row>
    <row r="61" spans="1:20" ht="37.5" x14ac:dyDescent="0.3">
      <c r="A61" s="76" t="str">
        <f t="shared" si="16"/>
        <v>TelfordU15BoysField Event 2</v>
      </c>
      <c r="B61" s="86" t="str">
        <f t="shared" si="15"/>
        <v>SPEED BOUNCE</v>
      </c>
      <c r="C61" s="84" t="s">
        <v>121</v>
      </c>
      <c r="D61" s="84"/>
      <c r="E61" s="84"/>
      <c r="F61" s="84"/>
      <c r="G61" s="84"/>
      <c r="H61" s="84"/>
      <c r="I61" s="84"/>
      <c r="J61" s="84"/>
      <c r="R61" s="76" t="s">
        <v>93</v>
      </c>
      <c r="S61" s="76" t="str">
        <f t="shared" si="17"/>
        <v>U15 Boys</v>
      </c>
      <c r="T61" s="76" t="s">
        <v>219</v>
      </c>
    </row>
    <row r="62" spans="1:20" ht="37.5" x14ac:dyDescent="0.3">
      <c r="A62" s="76" t="str">
        <f t="shared" si="16"/>
        <v>TelfordU15BoysTrack Relay</v>
      </c>
      <c r="B62" s="86" t="str">
        <f t="shared" si="15"/>
        <v>4x2 Relay</v>
      </c>
      <c r="C62" s="84" t="s">
        <v>92</v>
      </c>
      <c r="D62" s="84"/>
      <c r="E62" s="84"/>
      <c r="F62" s="84"/>
      <c r="G62" s="84"/>
      <c r="H62" s="84"/>
      <c r="I62" s="84"/>
      <c r="J62" s="84"/>
      <c r="R62" s="76" t="s">
        <v>96</v>
      </c>
      <c r="S62" s="76" t="str">
        <f t="shared" si="17"/>
        <v>U15 Boys</v>
      </c>
      <c r="T62" s="76" t="s">
        <v>219</v>
      </c>
    </row>
    <row r="63" spans="1:20" ht="18.75" x14ac:dyDescent="0.3">
      <c r="B63" s="86"/>
      <c r="C63" s="84"/>
      <c r="D63" s="84"/>
      <c r="E63" s="84"/>
      <c r="F63" s="84"/>
      <c r="G63" s="84"/>
      <c r="H63" s="84"/>
      <c r="I63" s="84"/>
      <c r="J63" s="84"/>
      <c r="S63" s="76" t="str">
        <f t="shared" si="17"/>
        <v>U15 Boys</v>
      </c>
    </row>
    <row r="64" spans="1:20" ht="21.75" customHeight="1" x14ac:dyDescent="0.35">
      <c r="B64" s="146" t="s">
        <v>214</v>
      </c>
      <c r="C64" s="146"/>
      <c r="D64" s="146"/>
      <c r="E64" s="146"/>
      <c r="F64" s="146"/>
      <c r="G64" s="146"/>
      <c r="H64" s="146"/>
      <c r="I64" s="146"/>
      <c r="J64" s="146"/>
      <c r="K64" s="81"/>
      <c r="R64" s="82"/>
    </row>
    <row r="65" spans="2:18" ht="21" customHeight="1" x14ac:dyDescent="0.35">
      <c r="B65" s="146" t="s">
        <v>215</v>
      </c>
      <c r="C65" s="146"/>
      <c r="D65" s="146"/>
      <c r="E65" s="146"/>
      <c r="F65" s="146"/>
      <c r="G65" s="146"/>
      <c r="H65" s="146"/>
      <c r="I65" s="146"/>
      <c r="J65" s="146"/>
      <c r="K65" s="83"/>
      <c r="R65" s="79"/>
    </row>
  </sheetData>
  <mergeCells count="20">
    <mergeCell ref="B36:J36"/>
    <mergeCell ref="B1:J1"/>
    <mergeCell ref="B2:J2"/>
    <mergeCell ref="B3:J3"/>
    <mergeCell ref="D4:F4"/>
    <mergeCell ref="H4:J4"/>
    <mergeCell ref="B6:J6"/>
    <mergeCell ref="B14:J14"/>
    <mergeCell ref="B22:J22"/>
    <mergeCell ref="B30:J30"/>
    <mergeCell ref="B31:J31"/>
    <mergeCell ref="B35:J35"/>
    <mergeCell ref="B64:J64"/>
    <mergeCell ref="B65:J65"/>
    <mergeCell ref="B37:J37"/>
    <mergeCell ref="D38:F38"/>
    <mergeCell ref="H38:J38"/>
    <mergeCell ref="B40:J40"/>
    <mergeCell ref="B48:J48"/>
    <mergeCell ref="B56:J56"/>
  </mergeCells>
  <dataValidations count="1">
    <dataValidation type="list" allowBlank="1" showInputMessage="1" showErrorMessage="1" sqref="C7:C13 K7:K13 G7:G13 G23:G28 C23:C28 G15:G21 C15:C21 G57:G63 C57:C63 K41:K45 G49:G55 C49:C55 C41:C47 G41:G47" xr:uid="{7BDF4440-B26E-4916-8018-45C6567654E9}">
      <formula1>INDIRECT($C$4&amp;$T6)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C14E-7BBD-4D30-A967-221950CCCA09}">
  <dimension ref="A1:T65"/>
  <sheetViews>
    <sheetView topLeftCell="A36" workbookViewId="0">
      <selection activeCell="G10" sqref="G10"/>
    </sheetView>
  </sheetViews>
  <sheetFormatPr defaultColWidth="9.140625" defaultRowHeight="15.75" x14ac:dyDescent="0.25"/>
  <cols>
    <col min="1" max="1" width="29" style="76" bestFit="1" customWidth="1"/>
    <col min="2" max="2" width="15.7109375" style="77" customWidth="1"/>
    <col min="3" max="3" width="13" style="76" customWidth="1"/>
    <col min="4" max="4" width="5.140625" style="76" customWidth="1"/>
    <col min="5" max="5" width="6.5703125" style="76" customWidth="1"/>
    <col min="6" max="6" width="8.42578125" style="76" customWidth="1"/>
    <col min="7" max="7" width="11.28515625" style="76" customWidth="1"/>
    <col min="8" max="9" width="6" style="76" customWidth="1"/>
    <col min="10" max="10" width="9.140625" style="76"/>
    <col min="11" max="11" width="14.7109375" style="76" customWidth="1"/>
    <col min="12" max="14" width="8.85546875"/>
    <col min="15" max="17" width="9.140625" style="76"/>
    <col min="18" max="18" width="12.42578125" style="76" bestFit="1" customWidth="1"/>
    <col min="19" max="16384" width="9.140625" style="76"/>
  </cols>
  <sheetData>
    <row r="1" spans="1:20" ht="27" customHeight="1" x14ac:dyDescent="0.4">
      <c r="B1" s="147" t="s">
        <v>201</v>
      </c>
      <c r="C1" s="148"/>
      <c r="D1" s="148"/>
      <c r="E1" s="148"/>
      <c r="F1" s="148"/>
      <c r="G1" s="148"/>
      <c r="H1" s="148"/>
      <c r="I1" s="148"/>
      <c r="J1" s="149"/>
    </row>
    <row r="2" spans="1:20" ht="27" customHeight="1" x14ac:dyDescent="0.4">
      <c r="B2" s="150" t="str">
        <f>"DECLARATION SHEET – Match " &amp;'Match definition'!B1</f>
        <v>DECLARATION SHEET – Match One</v>
      </c>
      <c r="C2" s="151"/>
      <c r="D2" s="151"/>
      <c r="E2" s="151"/>
      <c r="F2" s="151"/>
      <c r="G2" s="151"/>
      <c r="H2" s="151"/>
      <c r="I2" s="151"/>
      <c r="J2" s="152"/>
    </row>
    <row r="3" spans="1:20" ht="24.75" customHeight="1" x14ac:dyDescent="0.4">
      <c r="B3" s="143" t="s">
        <v>202</v>
      </c>
      <c r="C3" s="144"/>
      <c r="D3" s="144"/>
      <c r="E3" s="144"/>
      <c r="F3" s="144"/>
      <c r="G3" s="144"/>
      <c r="H3" s="144"/>
      <c r="I3" s="144"/>
      <c r="J3" s="145"/>
    </row>
    <row r="4" spans="1:20" ht="19.5" customHeight="1" x14ac:dyDescent="0.3">
      <c r="B4" s="91" t="s">
        <v>203</v>
      </c>
      <c r="C4" s="85" t="s">
        <v>11</v>
      </c>
      <c r="D4" s="153" t="str">
        <f>"DATE: " &amp; TEXT(Match_Date,"dd/mm/yy")</f>
        <v>DATE: 19/11/23</v>
      </c>
      <c r="E4" s="154"/>
      <c r="F4" s="155"/>
      <c r="G4" s="84" t="s">
        <v>204</v>
      </c>
      <c r="H4" s="156" t="str">
        <f>C4</f>
        <v>Wenlock</v>
      </c>
      <c r="I4" s="157"/>
      <c r="J4" s="158"/>
      <c r="R4" s="78"/>
    </row>
    <row r="5" spans="1:20" ht="21" customHeight="1" x14ac:dyDescent="0.3">
      <c r="B5" s="91"/>
      <c r="C5" s="84" t="s">
        <v>205</v>
      </c>
      <c r="D5" s="86" t="s">
        <v>206</v>
      </c>
      <c r="E5" s="86" t="s">
        <v>207</v>
      </c>
      <c r="F5" s="86" t="s">
        <v>208</v>
      </c>
      <c r="G5" s="84" t="s">
        <v>209</v>
      </c>
      <c r="H5" s="86" t="s">
        <v>206</v>
      </c>
      <c r="I5" s="86" t="s">
        <v>207</v>
      </c>
      <c r="J5" s="88" t="s">
        <v>208</v>
      </c>
      <c r="K5" s="129" t="s">
        <v>210</v>
      </c>
      <c r="L5" s="130" t="s">
        <v>206</v>
      </c>
      <c r="M5" s="130" t="s">
        <v>207</v>
      </c>
      <c r="N5" s="131" t="s">
        <v>208</v>
      </c>
    </row>
    <row r="6" spans="1:20" ht="23.25" customHeight="1" x14ac:dyDescent="0.4">
      <c r="B6" s="143" t="str">
        <f>'Match definition'!B11</f>
        <v>U11 Girls</v>
      </c>
      <c r="C6" s="144"/>
      <c r="D6" s="144"/>
      <c r="E6" s="144"/>
      <c r="F6" s="144"/>
      <c r="G6" s="144"/>
      <c r="H6" s="144"/>
      <c r="I6" s="144"/>
      <c r="J6" s="145"/>
      <c r="T6" s="76" t="s">
        <v>211</v>
      </c>
    </row>
    <row r="7" spans="1:20" ht="37.5" x14ac:dyDescent="0.3">
      <c r="A7" s="76" t="str">
        <f>$C$4&amp;T7&amp;R7</f>
        <v>WenlockU11GirlsTrack Event 1</v>
      </c>
      <c r="B7" s="91" t="str">
        <f t="shared" ref="B7:B12" si="0">INDEX(All_events,MATCH(R7,Events_list,0),MATCH(S7,Age_list,0))</f>
        <v>2 Lap Hurdles</v>
      </c>
      <c r="C7" s="84" t="s">
        <v>179</v>
      </c>
      <c r="D7" s="84"/>
      <c r="E7" s="84"/>
      <c r="F7" s="84"/>
      <c r="G7" s="84"/>
      <c r="H7" s="84"/>
      <c r="I7" s="84"/>
      <c r="J7" s="87"/>
      <c r="K7" s="84"/>
      <c r="L7" s="84"/>
      <c r="M7" s="84"/>
      <c r="N7" s="87"/>
      <c r="R7" s="76" t="s">
        <v>80</v>
      </c>
      <c r="S7" s="76" t="str">
        <f>'Match definition'!B11</f>
        <v>U11 Girls</v>
      </c>
      <c r="T7" s="76" t="s">
        <v>211</v>
      </c>
    </row>
    <row r="8" spans="1:20" ht="37.5" x14ac:dyDescent="0.3">
      <c r="A8" s="76" t="str">
        <f t="shared" ref="A8:A12" si="1">$C$4&amp;T8&amp;R8</f>
        <v>WenlockU11GirlsTrack Event 2</v>
      </c>
      <c r="B8" s="91" t="str">
        <f t="shared" si="0"/>
        <v>2 Laps</v>
      </c>
      <c r="C8" s="84"/>
      <c r="D8" s="84"/>
      <c r="E8" s="84"/>
      <c r="F8" s="84"/>
      <c r="G8" s="84" t="s">
        <v>122</v>
      </c>
      <c r="H8" s="84"/>
      <c r="I8" s="84"/>
      <c r="J8" s="87"/>
      <c r="K8" s="84" t="s">
        <v>179</v>
      </c>
      <c r="L8" s="84"/>
      <c r="M8" s="84"/>
      <c r="N8" s="87"/>
      <c r="R8" s="76" t="s">
        <v>83</v>
      </c>
      <c r="S8" s="76" t="str">
        <f>S7</f>
        <v>U11 Girls</v>
      </c>
      <c r="T8" s="76" t="s">
        <v>211</v>
      </c>
    </row>
    <row r="9" spans="1:20" ht="18.75" x14ac:dyDescent="0.3">
      <c r="A9" s="76" t="str">
        <f t="shared" si="1"/>
        <v>WenlockU11GirlsTrack Event 3</v>
      </c>
      <c r="B9" s="91" t="str">
        <f t="shared" si="0"/>
        <v>3 Laps</v>
      </c>
      <c r="C9" s="84"/>
      <c r="D9" s="84"/>
      <c r="E9" s="84"/>
      <c r="F9" s="84"/>
      <c r="G9" s="84"/>
      <c r="H9" s="84"/>
      <c r="I9" s="84"/>
      <c r="J9" s="87"/>
      <c r="K9" s="84"/>
      <c r="L9" s="84"/>
      <c r="M9" s="84"/>
      <c r="N9" s="87"/>
      <c r="R9" s="76" t="s">
        <v>86</v>
      </c>
      <c r="S9" s="76" t="str">
        <f t="shared" ref="S9:S12" si="2">S8</f>
        <v>U11 Girls</v>
      </c>
      <c r="T9" s="76" t="s">
        <v>211</v>
      </c>
    </row>
    <row r="10" spans="1:20" ht="37.5" x14ac:dyDescent="0.3">
      <c r="A10" s="76" t="str">
        <f t="shared" si="1"/>
        <v>WenlockU11GirlsField Event 1</v>
      </c>
      <c r="B10" s="132" t="str">
        <f t="shared" si="0"/>
        <v>STANDING LONG JUMP</v>
      </c>
      <c r="C10" s="84" t="s">
        <v>139</v>
      </c>
      <c r="D10" s="84"/>
      <c r="E10" s="84"/>
      <c r="F10" s="84"/>
      <c r="G10" s="84" t="s">
        <v>171</v>
      </c>
      <c r="H10" s="84"/>
      <c r="I10" s="84"/>
      <c r="J10" s="87"/>
      <c r="K10" s="84" t="s">
        <v>186</v>
      </c>
      <c r="L10" s="84"/>
      <c r="M10" s="84"/>
      <c r="N10" s="87"/>
      <c r="R10" s="76" t="s">
        <v>90</v>
      </c>
      <c r="S10" s="76" t="str">
        <f t="shared" si="2"/>
        <v>U11 Girls</v>
      </c>
      <c r="T10" s="76" t="s">
        <v>211</v>
      </c>
    </row>
    <row r="11" spans="1:20" ht="15.75" customHeight="1" x14ac:dyDescent="0.3">
      <c r="A11" s="76" t="str">
        <f t="shared" si="1"/>
        <v>WenlockU11GirlsField Event 2</v>
      </c>
      <c r="B11" s="132" t="str">
        <f t="shared" si="0"/>
        <v>SPEED BOUNCE</v>
      </c>
      <c r="C11" s="84"/>
      <c r="D11" s="84"/>
      <c r="E11" s="84"/>
      <c r="F11" s="84"/>
      <c r="G11" s="84"/>
      <c r="H11" s="84"/>
      <c r="I11" s="84"/>
      <c r="J11" s="87"/>
      <c r="K11" s="84"/>
      <c r="L11" s="84"/>
      <c r="M11" s="84"/>
      <c r="N11" s="87"/>
      <c r="R11" s="76" t="s">
        <v>93</v>
      </c>
      <c r="S11" s="76" t="str">
        <f>S10</f>
        <v>U11 Girls</v>
      </c>
      <c r="T11" s="76" t="s">
        <v>211</v>
      </c>
    </row>
    <row r="12" spans="1:20" ht="38.25" customHeight="1" x14ac:dyDescent="0.3">
      <c r="A12" s="76" t="str">
        <f t="shared" si="1"/>
        <v>WenlockU11GirlsTrack Relay</v>
      </c>
      <c r="B12" s="91" t="str">
        <f t="shared" si="0"/>
        <v>4x2 Relay</v>
      </c>
      <c r="C12" s="84" t="s">
        <v>139</v>
      </c>
      <c r="D12" s="84"/>
      <c r="E12" s="84"/>
      <c r="F12" s="84"/>
      <c r="G12" s="84"/>
      <c r="H12" s="84"/>
      <c r="I12" s="84"/>
      <c r="J12" s="87"/>
      <c r="K12" s="84"/>
      <c r="L12" s="84"/>
      <c r="M12" s="84"/>
      <c r="N12" s="87"/>
      <c r="R12" s="76" t="s">
        <v>96</v>
      </c>
      <c r="S12" s="76" t="str">
        <f t="shared" si="2"/>
        <v>U11 Girls</v>
      </c>
      <c r="T12" s="76" t="s">
        <v>211</v>
      </c>
    </row>
    <row r="13" spans="1:20" ht="18.75" x14ac:dyDescent="0.3">
      <c r="B13" s="91"/>
      <c r="C13" s="84"/>
      <c r="D13" s="84"/>
      <c r="E13" s="84"/>
      <c r="F13" s="84"/>
      <c r="G13" s="84"/>
      <c r="H13" s="84"/>
      <c r="I13" s="84"/>
      <c r="J13" s="87"/>
      <c r="K13" s="84"/>
      <c r="L13" s="84"/>
      <c r="M13" s="84"/>
      <c r="N13" s="87"/>
      <c r="T13" s="76" t="s">
        <v>211</v>
      </c>
    </row>
    <row r="14" spans="1:20" ht="25.5" customHeight="1" x14ac:dyDescent="0.4">
      <c r="B14" s="143" t="str">
        <f>'Match definition'!D11</f>
        <v>U13 Girls</v>
      </c>
      <c r="C14" s="144"/>
      <c r="D14" s="144"/>
      <c r="E14" s="144"/>
      <c r="F14" s="144"/>
      <c r="G14" s="144"/>
      <c r="H14" s="144"/>
      <c r="I14" s="144"/>
      <c r="J14" s="145"/>
      <c r="T14" s="76" t="s">
        <v>212</v>
      </c>
    </row>
    <row r="15" spans="1:20" ht="18.75" x14ac:dyDescent="0.3">
      <c r="A15" s="76" t="str">
        <f>$C$4&amp;T15&amp;R15</f>
        <v>WenlockU13GirlsTrack Event 1</v>
      </c>
      <c r="B15" s="91" t="str">
        <f t="shared" ref="B15:B20" si="3">INDEX(All_events,MATCH(R15,Events_list,0),MATCH(S15,Age_list,0))</f>
        <v>2 Laps</v>
      </c>
      <c r="C15" s="84"/>
      <c r="D15" s="84"/>
      <c r="E15" s="84"/>
      <c r="F15" s="84"/>
      <c r="G15" s="84"/>
      <c r="H15" s="84"/>
      <c r="I15" s="84"/>
      <c r="J15" s="87"/>
      <c r="R15" s="76" t="s">
        <v>80</v>
      </c>
      <c r="S15" s="76" t="str">
        <f>'Match definition'!D11</f>
        <v>U13 Girls</v>
      </c>
      <c r="T15" s="76" t="s">
        <v>212</v>
      </c>
    </row>
    <row r="16" spans="1:20" ht="18.75" x14ac:dyDescent="0.3">
      <c r="A16" s="76" t="str">
        <f t="shared" ref="A16:A20" si="4">$C$4&amp;T16&amp;R16</f>
        <v>WenlockU13GirlsTrack Event 2</v>
      </c>
      <c r="B16" s="91" t="str">
        <f t="shared" si="3"/>
        <v>3 Laps</v>
      </c>
      <c r="C16" s="84"/>
      <c r="D16" s="84"/>
      <c r="E16" s="84"/>
      <c r="F16" s="84"/>
      <c r="G16" s="84"/>
      <c r="H16" s="84"/>
      <c r="I16" s="84"/>
      <c r="J16" s="87"/>
      <c r="R16" s="76" t="s">
        <v>83</v>
      </c>
      <c r="S16" s="76" t="str">
        <f>S15</f>
        <v>U13 Girls</v>
      </c>
      <c r="T16" s="76" t="s">
        <v>212</v>
      </c>
    </row>
    <row r="17" spans="1:20" ht="18.75" x14ac:dyDescent="0.3">
      <c r="A17" s="76" t="str">
        <f t="shared" si="4"/>
        <v>WenlockU13GirlsTrack Event 3</v>
      </c>
      <c r="B17" s="91" t="str">
        <f t="shared" si="3"/>
        <v>5 Laps</v>
      </c>
      <c r="C17" s="84"/>
      <c r="D17" s="84"/>
      <c r="E17" s="84"/>
      <c r="F17" s="84"/>
      <c r="G17" s="84"/>
      <c r="H17" s="84"/>
      <c r="I17" s="84"/>
      <c r="J17" s="87"/>
      <c r="R17" s="76" t="s">
        <v>86</v>
      </c>
      <c r="S17" s="76" t="str">
        <f t="shared" ref="S17:S21" si="5">S16</f>
        <v>U13 Girls</v>
      </c>
      <c r="T17" s="76" t="s">
        <v>212</v>
      </c>
    </row>
    <row r="18" spans="1:20" ht="18.75" x14ac:dyDescent="0.3">
      <c r="A18" s="76" t="str">
        <f t="shared" si="4"/>
        <v>WenlockU13GirlsField Event 1</v>
      </c>
      <c r="B18" s="91" t="str">
        <f t="shared" si="3"/>
        <v>STANDING TRIPLE JUMP</v>
      </c>
      <c r="C18" s="84"/>
      <c r="D18" s="84"/>
      <c r="E18" s="84"/>
      <c r="F18" s="84"/>
      <c r="G18" s="84"/>
      <c r="H18" s="84"/>
      <c r="I18" s="84"/>
      <c r="J18" s="87"/>
      <c r="R18" s="76" t="s">
        <v>90</v>
      </c>
      <c r="S18" s="76" t="str">
        <f t="shared" si="5"/>
        <v>U13 Girls</v>
      </c>
      <c r="T18" s="76" t="s">
        <v>212</v>
      </c>
    </row>
    <row r="19" spans="1:20" ht="32.25" x14ac:dyDescent="0.3">
      <c r="A19" s="76" t="str">
        <f t="shared" si="4"/>
        <v>WenlockU13GirlsField Event 2</v>
      </c>
      <c r="B19" s="91" t="str">
        <f t="shared" si="3"/>
        <v>VERTICAL JUMP</v>
      </c>
      <c r="C19" s="84"/>
      <c r="D19" s="84"/>
      <c r="E19" s="84"/>
      <c r="F19" s="84"/>
      <c r="G19" s="84"/>
      <c r="H19" s="84"/>
      <c r="I19" s="84"/>
      <c r="J19" s="87"/>
      <c r="R19" s="76" t="s">
        <v>93</v>
      </c>
      <c r="S19" s="76" t="str">
        <f t="shared" si="5"/>
        <v>U13 Girls</v>
      </c>
      <c r="T19" s="76" t="s">
        <v>212</v>
      </c>
    </row>
    <row r="20" spans="1:20" ht="18.75" x14ac:dyDescent="0.3">
      <c r="A20" s="76" t="str">
        <f t="shared" si="4"/>
        <v>WenlockU13GirlsTrack Relay</v>
      </c>
      <c r="B20" s="91" t="str">
        <f t="shared" si="3"/>
        <v>4x2 Relay</v>
      </c>
      <c r="C20" s="84"/>
      <c r="D20" s="84"/>
      <c r="E20" s="84"/>
      <c r="F20" s="84"/>
      <c r="G20" s="84"/>
      <c r="H20" s="84"/>
      <c r="I20" s="84"/>
      <c r="J20" s="87"/>
      <c r="R20" s="76" t="s">
        <v>96</v>
      </c>
      <c r="S20" s="76" t="str">
        <f t="shared" si="5"/>
        <v>U13 Girls</v>
      </c>
      <c r="T20" s="76" t="s">
        <v>212</v>
      </c>
    </row>
    <row r="21" spans="1:20" ht="18.75" x14ac:dyDescent="0.3">
      <c r="B21" s="91"/>
      <c r="C21" s="84"/>
      <c r="D21" s="84"/>
      <c r="E21" s="84"/>
      <c r="F21" s="84"/>
      <c r="G21" s="84"/>
      <c r="H21" s="84"/>
      <c r="I21" s="84"/>
      <c r="J21" s="87"/>
      <c r="S21" s="76" t="str">
        <f t="shared" si="5"/>
        <v>U13 Girls</v>
      </c>
      <c r="T21" s="76" t="s">
        <v>212</v>
      </c>
    </row>
    <row r="22" spans="1:20" ht="22.5" customHeight="1" x14ac:dyDescent="0.4">
      <c r="B22" s="143" t="str">
        <f>'Match definition'!F11</f>
        <v>U15 Girls</v>
      </c>
      <c r="C22" s="144"/>
      <c r="D22" s="144"/>
      <c r="E22" s="144"/>
      <c r="F22" s="144"/>
      <c r="G22" s="144"/>
      <c r="H22" s="144"/>
      <c r="I22" s="144"/>
      <c r="J22" s="145"/>
      <c r="T22" s="76" t="s">
        <v>213</v>
      </c>
    </row>
    <row r="23" spans="1:20" ht="18.75" x14ac:dyDescent="0.3">
      <c r="A23" s="76" t="str">
        <f>$C$4&amp;T23&amp;R23</f>
        <v>WenlockU15GirlsTrack Event 1</v>
      </c>
      <c r="B23" s="91" t="str">
        <f t="shared" ref="B23:B28" si="6">INDEX(All_events,MATCH(R23,Events_list,0),MATCH(S23,Age_list,0))</f>
        <v>2 Laps</v>
      </c>
      <c r="C23" s="84"/>
      <c r="D23" s="84"/>
      <c r="E23" s="84"/>
      <c r="F23" s="84"/>
      <c r="G23" s="84"/>
      <c r="H23" s="84"/>
      <c r="I23" s="84"/>
      <c r="J23" s="87"/>
      <c r="R23" s="76" t="s">
        <v>80</v>
      </c>
      <c r="S23" s="76" t="str">
        <f>'Match definition'!F11</f>
        <v>U15 Girls</v>
      </c>
      <c r="T23" s="76" t="s">
        <v>213</v>
      </c>
    </row>
    <row r="24" spans="1:20" ht="56.25" x14ac:dyDescent="0.3">
      <c r="A24" s="76" t="str">
        <f t="shared" ref="A24:A28" si="7">$C$4&amp;T24&amp;R24</f>
        <v>WenlockU15GirlsTrack Event 2</v>
      </c>
      <c r="B24" s="91" t="str">
        <f t="shared" si="6"/>
        <v>3 Laps</v>
      </c>
      <c r="C24" s="84" t="s">
        <v>159</v>
      </c>
      <c r="D24" s="84"/>
      <c r="E24" s="84"/>
      <c r="F24" s="84"/>
      <c r="G24" s="84" t="s">
        <v>182</v>
      </c>
      <c r="H24" s="84"/>
      <c r="I24" s="84"/>
      <c r="J24" s="87"/>
      <c r="R24" s="76" t="s">
        <v>83</v>
      </c>
      <c r="S24" s="76" t="str">
        <f>S23</f>
        <v>U15 Girls</v>
      </c>
      <c r="T24" s="76" t="s">
        <v>213</v>
      </c>
    </row>
    <row r="25" spans="1:20" ht="18.75" x14ac:dyDescent="0.3">
      <c r="A25" s="76" t="str">
        <f t="shared" si="7"/>
        <v>WenlockU15GirlsTrack Event 3</v>
      </c>
      <c r="B25" s="91" t="str">
        <f t="shared" si="6"/>
        <v>5 Laps</v>
      </c>
      <c r="C25" s="84"/>
      <c r="D25" s="84"/>
      <c r="E25" s="84"/>
      <c r="F25" s="84"/>
      <c r="G25" s="84"/>
      <c r="H25" s="84"/>
      <c r="I25" s="84"/>
      <c r="J25" s="87"/>
      <c r="R25" s="76" t="s">
        <v>86</v>
      </c>
      <c r="S25" s="76" t="str">
        <f t="shared" ref="S25:S29" si="8">S24</f>
        <v>U15 Girls</v>
      </c>
      <c r="T25" s="76" t="s">
        <v>213</v>
      </c>
    </row>
    <row r="26" spans="1:20" ht="37.5" x14ac:dyDescent="0.3">
      <c r="A26" s="76" t="str">
        <f t="shared" si="7"/>
        <v>WenlockU15GirlsField Event 1</v>
      </c>
      <c r="B26" s="91" t="str">
        <f t="shared" si="6"/>
        <v>SPEED BOUNCE</v>
      </c>
      <c r="C26" s="84" t="s">
        <v>143</v>
      </c>
      <c r="D26" s="84"/>
      <c r="E26" s="84"/>
      <c r="F26" s="84"/>
      <c r="G26" s="84" t="s">
        <v>187</v>
      </c>
      <c r="H26" s="84"/>
      <c r="I26" s="84"/>
      <c r="J26" s="87"/>
      <c r="R26" s="76" t="s">
        <v>90</v>
      </c>
      <c r="S26" s="76" t="str">
        <f t="shared" si="8"/>
        <v>U15 Girls</v>
      </c>
      <c r="T26" s="76" t="s">
        <v>213</v>
      </c>
    </row>
    <row r="27" spans="1:20" ht="37.5" x14ac:dyDescent="0.3">
      <c r="A27" s="76" t="str">
        <f t="shared" si="7"/>
        <v>WenlockU15GirlsField Event 2</v>
      </c>
      <c r="B27" s="91" t="str">
        <f t="shared" si="6"/>
        <v>SHOT</v>
      </c>
      <c r="C27" s="84"/>
      <c r="D27" s="84"/>
      <c r="E27" s="84"/>
      <c r="F27" s="84"/>
      <c r="G27" s="84" t="s">
        <v>187</v>
      </c>
      <c r="H27" s="84"/>
      <c r="I27" s="84"/>
      <c r="J27" s="87"/>
      <c r="R27" s="76" t="s">
        <v>93</v>
      </c>
      <c r="S27" s="76" t="str">
        <f t="shared" si="8"/>
        <v>U15 Girls</v>
      </c>
      <c r="T27" s="76" t="s">
        <v>213</v>
      </c>
    </row>
    <row r="28" spans="1:20" ht="18.75" x14ac:dyDescent="0.3">
      <c r="A28" s="76" t="str">
        <f t="shared" si="7"/>
        <v>WenlockU15GirlsTrack Relay</v>
      </c>
      <c r="B28" s="92" t="str">
        <f t="shared" si="6"/>
        <v>4x2 Relay</v>
      </c>
      <c r="C28" s="84"/>
      <c r="D28" s="89"/>
      <c r="E28" s="89"/>
      <c r="F28" s="89"/>
      <c r="G28" s="84"/>
      <c r="H28" s="89"/>
      <c r="I28" s="89"/>
      <c r="J28" s="90"/>
      <c r="R28" s="76" t="s">
        <v>96</v>
      </c>
      <c r="S28" s="76" t="str">
        <f t="shared" si="8"/>
        <v>U15 Girls</v>
      </c>
      <c r="T28" s="76" t="s">
        <v>213</v>
      </c>
    </row>
    <row r="29" spans="1:20" ht="18.75" customHeight="1" x14ac:dyDescent="0.3">
      <c r="B29" s="91"/>
      <c r="C29" s="84"/>
      <c r="D29" s="84"/>
      <c r="E29" s="84"/>
      <c r="F29" s="84"/>
      <c r="G29" s="84"/>
      <c r="H29" s="84"/>
      <c r="I29" s="84"/>
      <c r="J29" s="87"/>
      <c r="S29" s="76" t="str">
        <f t="shared" si="8"/>
        <v>U15 Girls</v>
      </c>
    </row>
    <row r="30" spans="1:20" ht="21" x14ac:dyDescent="0.35">
      <c r="B30" s="146" t="s">
        <v>214</v>
      </c>
      <c r="C30" s="146"/>
      <c r="D30" s="146"/>
      <c r="E30" s="146"/>
      <c r="F30" s="146"/>
      <c r="G30" s="146"/>
      <c r="H30" s="146"/>
      <c r="I30" s="146"/>
      <c r="J30" s="146"/>
    </row>
    <row r="31" spans="1:20" ht="21" x14ac:dyDescent="0.35">
      <c r="B31" s="146" t="s">
        <v>215</v>
      </c>
      <c r="C31" s="146"/>
      <c r="D31" s="146"/>
      <c r="E31" s="146"/>
      <c r="F31" s="146"/>
      <c r="G31" s="146"/>
      <c r="H31" s="146"/>
      <c r="I31" s="146"/>
      <c r="J31" s="146"/>
    </row>
    <row r="34" spans="1:20" x14ac:dyDescent="0.25">
      <c r="B34" s="93"/>
    </row>
    <row r="35" spans="1:20" ht="27" customHeight="1" x14ac:dyDescent="0.4">
      <c r="B35" s="151" t="s">
        <v>201</v>
      </c>
      <c r="C35" s="151"/>
      <c r="D35" s="151"/>
      <c r="E35" s="151"/>
      <c r="F35" s="151"/>
      <c r="G35" s="151"/>
      <c r="H35" s="151"/>
      <c r="I35" s="151"/>
      <c r="J35" s="151"/>
    </row>
    <row r="36" spans="1:20" ht="27" customHeight="1" x14ac:dyDescent="0.4">
      <c r="B36" s="151" t="str">
        <f>"DECLARATION SHEET – Match " &amp;'Match definition'!B38</f>
        <v xml:space="preserve">DECLARATION SHEET – Match </v>
      </c>
      <c r="C36" s="151"/>
      <c r="D36" s="151"/>
      <c r="E36" s="151"/>
      <c r="F36" s="151"/>
      <c r="G36" s="151"/>
      <c r="H36" s="151"/>
      <c r="I36" s="151"/>
      <c r="J36" s="151"/>
    </row>
    <row r="37" spans="1:20" ht="26.25" x14ac:dyDescent="0.4">
      <c r="B37" s="159" t="s">
        <v>216</v>
      </c>
      <c r="C37" s="159"/>
      <c r="D37" s="159"/>
      <c r="E37" s="159"/>
      <c r="F37" s="159"/>
      <c r="G37" s="159"/>
      <c r="H37" s="159"/>
      <c r="I37" s="159"/>
      <c r="J37" s="159"/>
    </row>
    <row r="38" spans="1:20" ht="19.5" customHeight="1" x14ac:dyDescent="0.3">
      <c r="B38" s="86" t="s">
        <v>203</v>
      </c>
      <c r="C38" s="85" t="str">
        <f>C4</f>
        <v>Wenlock</v>
      </c>
      <c r="D38" s="153" t="str">
        <f>"DATE: " &amp; TEXT(Match_Date,"dd/mm/yy")</f>
        <v>DATE: 19/11/23</v>
      </c>
      <c r="E38" s="154"/>
      <c r="F38" s="155"/>
      <c r="G38" s="84" t="s">
        <v>204</v>
      </c>
      <c r="H38" s="156" t="str">
        <f>C4</f>
        <v>Wenlock</v>
      </c>
      <c r="I38" s="157"/>
      <c r="J38" s="158"/>
      <c r="R38" s="78"/>
    </row>
    <row r="39" spans="1:20" ht="32.25" x14ac:dyDescent="0.3">
      <c r="B39" s="86"/>
      <c r="C39" s="84" t="s">
        <v>205</v>
      </c>
      <c r="D39" s="86" t="s">
        <v>206</v>
      </c>
      <c r="E39" s="86" t="s">
        <v>207</v>
      </c>
      <c r="F39" s="86" t="s">
        <v>208</v>
      </c>
      <c r="G39" s="84" t="s">
        <v>209</v>
      </c>
      <c r="H39" s="86" t="s">
        <v>206</v>
      </c>
      <c r="I39" s="86" t="s">
        <v>207</v>
      </c>
      <c r="J39" s="88" t="s">
        <v>208</v>
      </c>
      <c r="K39" s="129" t="s">
        <v>210</v>
      </c>
      <c r="L39" s="130" t="s">
        <v>206</v>
      </c>
      <c r="M39" s="130" t="s">
        <v>207</v>
      </c>
      <c r="N39" s="131" t="s">
        <v>208</v>
      </c>
    </row>
    <row r="40" spans="1:20" ht="26.25" x14ac:dyDescent="0.4">
      <c r="B40" s="159" t="str">
        <f>'Match definition'!C11</f>
        <v>U11 Boys</v>
      </c>
      <c r="C40" s="159"/>
      <c r="D40" s="159"/>
      <c r="E40" s="159"/>
      <c r="F40" s="159"/>
      <c r="G40" s="159"/>
      <c r="H40" s="159"/>
      <c r="I40" s="159"/>
      <c r="J40" s="159"/>
      <c r="T40" s="76" t="s">
        <v>217</v>
      </c>
    </row>
    <row r="41" spans="1:20" ht="37.5" x14ac:dyDescent="0.3">
      <c r="A41" s="76" t="str">
        <f>$C$4&amp;T41&amp;R41</f>
        <v>WenlockU11BoysTrack Event 1</v>
      </c>
      <c r="B41" s="86" t="str">
        <f t="shared" ref="B41:B46" si="9">INDEX(All_events,MATCH(R41,Events_list,0),MATCH(S41,Age_list,0))</f>
        <v>2 Lap Hurdles</v>
      </c>
      <c r="C41" s="84" t="s">
        <v>140</v>
      </c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7"/>
      <c r="R41" s="76" t="s">
        <v>80</v>
      </c>
      <c r="S41" s="76" t="str">
        <f>'Match definition'!C11</f>
        <v>U11 Boys</v>
      </c>
      <c r="T41" s="76" t="s">
        <v>217</v>
      </c>
    </row>
    <row r="42" spans="1:20" ht="18.75" x14ac:dyDescent="0.3">
      <c r="A42" s="76" t="str">
        <f t="shared" ref="A42:A46" si="10">$C$4&amp;T42&amp;R42</f>
        <v>WenlockU11BoysTrack Event 2</v>
      </c>
      <c r="B42" s="86" t="str">
        <f t="shared" si="9"/>
        <v>2 Laps</v>
      </c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7"/>
      <c r="R42" s="76" t="s">
        <v>83</v>
      </c>
      <c r="S42" s="76" t="str">
        <f>S41</f>
        <v>U11 Boys</v>
      </c>
      <c r="T42" s="76" t="s">
        <v>217</v>
      </c>
    </row>
    <row r="43" spans="1:20" ht="18.75" x14ac:dyDescent="0.3">
      <c r="A43" s="76" t="str">
        <f t="shared" si="10"/>
        <v>WenlockU11BoysTrack Event 3</v>
      </c>
      <c r="B43" s="86" t="str">
        <f t="shared" si="9"/>
        <v>3 Laps</v>
      </c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7"/>
      <c r="R43" s="76" t="s">
        <v>86</v>
      </c>
      <c r="S43" s="76" t="str">
        <f t="shared" ref="S43:S46" si="11">S42</f>
        <v>U11 Boys</v>
      </c>
      <c r="T43" s="76" t="s">
        <v>217</v>
      </c>
    </row>
    <row r="44" spans="1:20" ht="37.5" customHeight="1" x14ac:dyDescent="0.3">
      <c r="A44" s="76" t="str">
        <f t="shared" si="10"/>
        <v>WenlockU11BoysField Event 1</v>
      </c>
      <c r="B44" s="130" t="str">
        <f t="shared" si="9"/>
        <v>SPEED BOUNCE</v>
      </c>
      <c r="C44" s="84" t="s">
        <v>140</v>
      </c>
      <c r="D44" s="84"/>
      <c r="E44" s="84"/>
      <c r="F44" s="84"/>
      <c r="G44" s="84"/>
      <c r="H44" s="84"/>
      <c r="I44" s="84"/>
      <c r="J44" s="84"/>
      <c r="K44" s="84" t="s">
        <v>180</v>
      </c>
      <c r="L44" s="84"/>
      <c r="M44" s="84"/>
      <c r="N44" s="87"/>
      <c r="R44" s="76" t="s">
        <v>90</v>
      </c>
      <c r="S44" s="76" t="str">
        <f t="shared" si="11"/>
        <v>U11 Boys</v>
      </c>
      <c r="T44" s="76" t="s">
        <v>217</v>
      </c>
    </row>
    <row r="45" spans="1:20" ht="15.75" customHeight="1" x14ac:dyDescent="0.3">
      <c r="A45" s="76" t="str">
        <f t="shared" si="10"/>
        <v>WenlockU11BoysField Event 2</v>
      </c>
      <c r="B45" s="130" t="str">
        <f t="shared" si="9"/>
        <v>STANDING LONG JUMP</v>
      </c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7"/>
      <c r="R45" s="76" t="s">
        <v>93</v>
      </c>
      <c r="S45" s="76" t="str">
        <f t="shared" si="11"/>
        <v>U11 Boys</v>
      </c>
      <c r="T45" s="76" t="s">
        <v>217</v>
      </c>
    </row>
    <row r="46" spans="1:20" ht="18.75" x14ac:dyDescent="0.3">
      <c r="A46" s="76" t="str">
        <f t="shared" si="10"/>
        <v>WenlockU11BoysTrack Relay</v>
      </c>
      <c r="B46" s="86" t="str">
        <f t="shared" si="9"/>
        <v>4x2 Relay</v>
      </c>
      <c r="C46" s="84"/>
      <c r="D46" s="84"/>
      <c r="E46" s="84"/>
      <c r="F46" s="84"/>
      <c r="G46" s="84"/>
      <c r="H46" s="84"/>
      <c r="I46" s="84"/>
      <c r="J46" s="84"/>
      <c r="R46" s="76" t="s">
        <v>96</v>
      </c>
      <c r="S46" s="76" t="str">
        <f t="shared" si="11"/>
        <v>U11 Boys</v>
      </c>
      <c r="T46" s="76" t="s">
        <v>217</v>
      </c>
    </row>
    <row r="47" spans="1:20" ht="18.75" x14ac:dyDescent="0.3">
      <c r="B47" s="86"/>
      <c r="C47" s="84"/>
      <c r="D47" s="84"/>
      <c r="E47" s="84"/>
      <c r="F47" s="84"/>
      <c r="G47" s="84"/>
      <c r="H47" s="84"/>
      <c r="I47" s="84"/>
      <c r="J47" s="84"/>
      <c r="T47" s="76" t="s">
        <v>217</v>
      </c>
    </row>
    <row r="48" spans="1:20" ht="26.25" x14ac:dyDescent="0.4">
      <c r="B48" s="159" t="str">
        <f>'Match definition'!E11</f>
        <v>U13 Boys</v>
      </c>
      <c r="C48" s="159"/>
      <c r="D48" s="159"/>
      <c r="E48" s="159"/>
      <c r="F48" s="159"/>
      <c r="G48" s="159"/>
      <c r="H48" s="159"/>
      <c r="I48" s="159"/>
      <c r="J48" s="159"/>
      <c r="T48" s="76" t="s">
        <v>218</v>
      </c>
    </row>
    <row r="49" spans="1:20" ht="37.5" x14ac:dyDescent="0.3">
      <c r="A49" s="76" t="str">
        <f>$C$4&amp;T49&amp;R49</f>
        <v>WenlockU13BoysTrack Event 1</v>
      </c>
      <c r="B49" s="86" t="str">
        <f t="shared" ref="B49:B54" si="12">INDEX(All_events,MATCH(R49,Events_list,0),MATCH(S49,Age_list,0))</f>
        <v>2 Laps</v>
      </c>
      <c r="C49" s="84"/>
      <c r="D49" s="84"/>
      <c r="E49" s="84"/>
      <c r="F49" s="84"/>
      <c r="G49" s="84" t="s">
        <v>125</v>
      </c>
      <c r="H49" s="84"/>
      <c r="I49" s="84"/>
      <c r="J49" s="84"/>
      <c r="R49" s="76" t="s">
        <v>80</v>
      </c>
      <c r="S49" s="76" t="str">
        <f>'Match definition'!E11</f>
        <v>U13 Boys</v>
      </c>
      <c r="T49" s="76" t="s">
        <v>218</v>
      </c>
    </row>
    <row r="50" spans="1:20" ht="18.75" x14ac:dyDescent="0.3">
      <c r="A50" s="76" t="str">
        <f t="shared" ref="A50:A54" si="13">$C$4&amp;T50&amp;R50</f>
        <v>WenlockU13BoysTrack Event 2</v>
      </c>
      <c r="B50" s="86" t="str">
        <f t="shared" si="12"/>
        <v>3 Laps</v>
      </c>
      <c r="C50" s="84"/>
      <c r="D50" s="84"/>
      <c r="E50" s="84"/>
      <c r="F50" s="84"/>
      <c r="G50" s="84"/>
      <c r="H50" s="84"/>
      <c r="I50" s="84"/>
      <c r="J50" s="84"/>
      <c r="R50" s="76" t="s">
        <v>83</v>
      </c>
      <c r="S50" s="76" t="str">
        <f>S49</f>
        <v>U13 Boys</v>
      </c>
      <c r="T50" s="76" t="s">
        <v>218</v>
      </c>
    </row>
    <row r="51" spans="1:20" ht="56.25" x14ac:dyDescent="0.3">
      <c r="A51" s="76" t="str">
        <f t="shared" si="13"/>
        <v>WenlockU13BoysTrack Event 3</v>
      </c>
      <c r="B51" s="86" t="str">
        <f t="shared" si="12"/>
        <v>5 Laps</v>
      </c>
      <c r="C51" s="84" t="s">
        <v>181</v>
      </c>
      <c r="D51" s="84"/>
      <c r="E51" s="84"/>
      <c r="F51" s="84"/>
      <c r="G51" s="84" t="s">
        <v>125</v>
      </c>
      <c r="H51" s="84"/>
      <c r="I51" s="84"/>
      <c r="J51" s="84"/>
      <c r="R51" s="76" t="s">
        <v>86</v>
      </c>
      <c r="S51" s="76" t="str">
        <f t="shared" ref="S51:S55" si="14">S50</f>
        <v>U13 Boys</v>
      </c>
      <c r="T51" s="76" t="s">
        <v>218</v>
      </c>
    </row>
    <row r="52" spans="1:20" ht="32.25" x14ac:dyDescent="0.3">
      <c r="A52" s="76" t="str">
        <f t="shared" si="13"/>
        <v>WenlockU13BoysField Event 1</v>
      </c>
      <c r="B52" s="86" t="str">
        <f t="shared" si="12"/>
        <v>VERTICAL JUMP</v>
      </c>
      <c r="C52" s="84"/>
      <c r="D52" s="84"/>
      <c r="E52" s="84"/>
      <c r="F52" s="84"/>
      <c r="G52" s="84"/>
      <c r="H52" s="84"/>
      <c r="I52" s="84"/>
      <c r="J52" s="84"/>
      <c r="R52" s="76" t="s">
        <v>90</v>
      </c>
      <c r="S52" s="76" t="str">
        <f t="shared" si="14"/>
        <v>U13 Boys</v>
      </c>
      <c r="T52" s="76" t="s">
        <v>218</v>
      </c>
    </row>
    <row r="53" spans="1:20" ht="40.5" customHeight="1" x14ac:dyDescent="0.3">
      <c r="A53" s="76" t="str">
        <f t="shared" si="13"/>
        <v>WenlockU13BoysField Event 2</v>
      </c>
      <c r="B53" s="86" t="str">
        <f t="shared" si="12"/>
        <v>STANDING TRIPLE JUMP</v>
      </c>
      <c r="C53" s="84" t="s">
        <v>142</v>
      </c>
      <c r="D53" s="84"/>
      <c r="E53" s="84"/>
      <c r="F53" s="84"/>
      <c r="G53" s="84"/>
      <c r="H53" s="84"/>
      <c r="I53" s="84"/>
      <c r="J53" s="84"/>
      <c r="R53" s="76" t="s">
        <v>93</v>
      </c>
      <c r="S53" s="76" t="str">
        <f t="shared" si="14"/>
        <v>U13 Boys</v>
      </c>
      <c r="T53" s="76" t="s">
        <v>218</v>
      </c>
    </row>
    <row r="54" spans="1:20" ht="18.75" x14ac:dyDescent="0.3">
      <c r="A54" s="76" t="str">
        <f t="shared" si="13"/>
        <v>WenlockU13BoysTrack Relay</v>
      </c>
      <c r="B54" s="86" t="str">
        <f t="shared" si="12"/>
        <v>4x2 Relay</v>
      </c>
      <c r="C54" s="84"/>
      <c r="D54" s="84"/>
      <c r="E54" s="84"/>
      <c r="F54" s="84"/>
      <c r="G54" s="84"/>
      <c r="H54" s="84"/>
      <c r="I54" s="84"/>
      <c r="J54" s="84"/>
      <c r="R54" s="76" t="s">
        <v>96</v>
      </c>
      <c r="S54" s="76" t="str">
        <f t="shared" si="14"/>
        <v>U13 Boys</v>
      </c>
      <c r="T54" s="76" t="s">
        <v>218</v>
      </c>
    </row>
    <row r="55" spans="1:20" ht="18.75" x14ac:dyDescent="0.3">
      <c r="B55" s="86"/>
      <c r="C55" s="84"/>
      <c r="D55" s="84"/>
      <c r="E55" s="84"/>
      <c r="F55" s="84"/>
      <c r="G55" s="84"/>
      <c r="H55" s="84"/>
      <c r="I55" s="84"/>
      <c r="J55" s="84"/>
      <c r="S55" s="76" t="str">
        <f t="shared" si="14"/>
        <v>U13 Boys</v>
      </c>
      <c r="T55" s="76" t="s">
        <v>218</v>
      </c>
    </row>
    <row r="56" spans="1:20" ht="26.25" x14ac:dyDescent="0.4">
      <c r="B56" s="159" t="str">
        <f>'Match definition'!G11</f>
        <v>U15 Boys</v>
      </c>
      <c r="C56" s="159"/>
      <c r="D56" s="159"/>
      <c r="E56" s="159"/>
      <c r="F56" s="159"/>
      <c r="G56" s="159"/>
      <c r="H56" s="159"/>
      <c r="I56" s="159"/>
      <c r="J56" s="159"/>
      <c r="T56" s="76" t="s">
        <v>219</v>
      </c>
    </row>
    <row r="57" spans="1:20" ht="18.75" x14ac:dyDescent="0.3">
      <c r="A57" s="76" t="str">
        <f>$C$4&amp;T57&amp;R57</f>
        <v>WenlockU15BoysTrack Event 1</v>
      </c>
      <c r="B57" s="86" t="str">
        <f t="shared" ref="B57:B62" si="15">INDEX(All_events,MATCH(R57,Events_list,0),MATCH(S57,Age_list,0))</f>
        <v>2 Laps</v>
      </c>
      <c r="C57" s="84"/>
      <c r="D57" s="84"/>
      <c r="E57" s="84"/>
      <c r="F57" s="84"/>
      <c r="G57" s="84"/>
      <c r="H57" s="84"/>
      <c r="I57" s="84"/>
      <c r="J57" s="84"/>
      <c r="R57" s="76" t="s">
        <v>80</v>
      </c>
      <c r="S57" s="76" t="str">
        <f>'Match definition'!G11</f>
        <v>U15 Boys</v>
      </c>
      <c r="T57" s="76" t="s">
        <v>219</v>
      </c>
    </row>
    <row r="58" spans="1:20" ht="37.5" x14ac:dyDescent="0.3">
      <c r="A58" s="76" t="str">
        <f t="shared" ref="A58:A62" si="16">$C$4&amp;T58&amp;R58</f>
        <v>WenlockU15BoysTrack Event 2</v>
      </c>
      <c r="B58" s="86" t="str">
        <f t="shared" si="15"/>
        <v>3 Laps</v>
      </c>
      <c r="C58" s="84" t="s">
        <v>127</v>
      </c>
      <c r="D58" s="84"/>
      <c r="E58" s="84"/>
      <c r="F58" s="84"/>
      <c r="G58" s="84"/>
      <c r="H58" s="84"/>
      <c r="I58" s="84"/>
      <c r="J58" s="84"/>
      <c r="R58" s="76" t="s">
        <v>83</v>
      </c>
      <c r="S58" s="76" t="str">
        <f>S57</f>
        <v>U15 Boys</v>
      </c>
      <c r="T58" s="76" t="s">
        <v>219</v>
      </c>
    </row>
    <row r="59" spans="1:20" ht="18.75" x14ac:dyDescent="0.3">
      <c r="A59" s="76" t="str">
        <f t="shared" si="16"/>
        <v>WenlockU15BoysTrack Event 3</v>
      </c>
      <c r="B59" s="86" t="str">
        <f t="shared" si="15"/>
        <v>5 Laps</v>
      </c>
      <c r="C59" s="84"/>
      <c r="D59" s="84"/>
      <c r="E59" s="84"/>
      <c r="F59" s="84"/>
      <c r="G59" s="84"/>
      <c r="H59" s="84"/>
      <c r="I59" s="84"/>
      <c r="J59" s="84"/>
      <c r="R59" s="76" t="s">
        <v>86</v>
      </c>
      <c r="S59" s="76" t="str">
        <f t="shared" ref="S59:S63" si="17">S58</f>
        <v>U15 Boys</v>
      </c>
      <c r="T59" s="76" t="s">
        <v>219</v>
      </c>
    </row>
    <row r="60" spans="1:20" ht="37.5" x14ac:dyDescent="0.3">
      <c r="A60" s="76" t="str">
        <f t="shared" si="16"/>
        <v>WenlockU15BoysField Event 1</v>
      </c>
      <c r="B60" s="86" t="str">
        <f t="shared" si="15"/>
        <v>SHOT</v>
      </c>
      <c r="C60" s="84" t="s">
        <v>174</v>
      </c>
      <c r="D60" s="84"/>
      <c r="E60" s="84"/>
      <c r="F60" s="84"/>
      <c r="G60" s="84" t="s">
        <v>127</v>
      </c>
      <c r="H60" s="84"/>
      <c r="I60" s="84"/>
      <c r="J60" s="84"/>
      <c r="R60" s="76" t="s">
        <v>90</v>
      </c>
      <c r="S60" s="76" t="str">
        <f t="shared" si="17"/>
        <v>U15 Boys</v>
      </c>
      <c r="T60" s="76" t="s">
        <v>219</v>
      </c>
    </row>
    <row r="61" spans="1:20" ht="18.75" x14ac:dyDescent="0.3">
      <c r="A61" s="76" t="str">
        <f t="shared" si="16"/>
        <v>WenlockU15BoysField Event 2</v>
      </c>
      <c r="B61" s="86" t="str">
        <f t="shared" si="15"/>
        <v>SPEED BOUNCE</v>
      </c>
      <c r="C61" s="84"/>
      <c r="D61" s="84"/>
      <c r="E61" s="84"/>
      <c r="F61" s="84"/>
      <c r="G61" s="84"/>
      <c r="H61" s="84"/>
      <c r="I61" s="84"/>
      <c r="J61" s="84"/>
      <c r="R61" s="76" t="s">
        <v>93</v>
      </c>
      <c r="S61" s="76" t="str">
        <f t="shared" si="17"/>
        <v>U15 Boys</v>
      </c>
      <c r="T61" s="76" t="s">
        <v>219</v>
      </c>
    </row>
    <row r="62" spans="1:20" ht="37.5" x14ac:dyDescent="0.3">
      <c r="A62" s="76" t="str">
        <f t="shared" si="16"/>
        <v>WenlockU15BoysTrack Relay</v>
      </c>
      <c r="B62" s="86" t="str">
        <f t="shared" si="15"/>
        <v>4x2 Relay</v>
      </c>
      <c r="C62" s="84" t="s">
        <v>109</v>
      </c>
      <c r="D62" s="84"/>
      <c r="E62" s="84"/>
      <c r="F62" s="84"/>
      <c r="G62" s="84"/>
      <c r="H62" s="84"/>
      <c r="I62" s="84"/>
      <c r="J62" s="84"/>
      <c r="R62" s="76" t="s">
        <v>96</v>
      </c>
      <c r="S62" s="76" t="str">
        <f t="shared" si="17"/>
        <v>U15 Boys</v>
      </c>
      <c r="T62" s="76" t="s">
        <v>219</v>
      </c>
    </row>
    <row r="63" spans="1:20" ht="18.75" x14ac:dyDescent="0.3">
      <c r="B63" s="86"/>
      <c r="C63" s="84"/>
      <c r="D63" s="84"/>
      <c r="E63" s="84"/>
      <c r="F63" s="84"/>
      <c r="G63" s="84"/>
      <c r="H63" s="84"/>
      <c r="I63" s="84"/>
      <c r="J63" s="84"/>
      <c r="S63" s="76" t="str">
        <f t="shared" si="17"/>
        <v>U15 Boys</v>
      </c>
    </row>
    <row r="64" spans="1:20" ht="21.75" customHeight="1" x14ac:dyDescent="0.35">
      <c r="B64" s="146" t="s">
        <v>214</v>
      </c>
      <c r="C64" s="146"/>
      <c r="D64" s="146"/>
      <c r="E64" s="146"/>
      <c r="F64" s="146"/>
      <c r="G64" s="146"/>
      <c r="H64" s="146"/>
      <c r="I64" s="146"/>
      <c r="J64" s="146"/>
      <c r="K64" s="81"/>
      <c r="R64" s="82"/>
    </row>
    <row r="65" spans="2:18" ht="21" customHeight="1" x14ac:dyDescent="0.35">
      <c r="B65" s="146" t="s">
        <v>215</v>
      </c>
      <c r="C65" s="146"/>
      <c r="D65" s="146"/>
      <c r="E65" s="146"/>
      <c r="F65" s="146"/>
      <c r="G65" s="146"/>
      <c r="H65" s="146"/>
      <c r="I65" s="146"/>
      <c r="J65" s="146"/>
      <c r="K65" s="83"/>
      <c r="R65" s="79"/>
    </row>
  </sheetData>
  <mergeCells count="20">
    <mergeCell ref="B36:J36"/>
    <mergeCell ref="B1:J1"/>
    <mergeCell ref="B2:J2"/>
    <mergeCell ref="B3:J3"/>
    <mergeCell ref="D4:F4"/>
    <mergeCell ref="H4:J4"/>
    <mergeCell ref="B6:J6"/>
    <mergeCell ref="B14:J14"/>
    <mergeCell ref="B22:J22"/>
    <mergeCell ref="B30:J30"/>
    <mergeCell ref="B31:J31"/>
    <mergeCell ref="B35:J35"/>
    <mergeCell ref="B64:J64"/>
    <mergeCell ref="B65:J65"/>
    <mergeCell ref="B37:J37"/>
    <mergeCell ref="D38:F38"/>
    <mergeCell ref="H38:J38"/>
    <mergeCell ref="B40:J40"/>
    <mergeCell ref="B48:J48"/>
    <mergeCell ref="B56:J56"/>
  </mergeCells>
  <dataValidations count="1">
    <dataValidation type="list" allowBlank="1" showInputMessage="1" showErrorMessage="1" sqref="C7:C13 K7:K13 G7:G13 G23:G28 C23:C28 G15:G21 C15:C21 G57:G63 C57:C63 K41:K45 G49:G55 C49:C55 C41:C47 G41:G47" xr:uid="{078DAD5A-42AC-444A-879C-5E631F471632}">
      <formula1>INDIRECT($C$4&amp;$T6)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CE4E-45DB-46EB-B0CF-EDDF82073F6B}">
  <sheetPr>
    <tabColor theme="8"/>
  </sheetPr>
  <dimension ref="A1"/>
  <sheetViews>
    <sheetView workbookViewId="0">
      <selection activeCell="K25" sqref="K25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7763-8577-4959-AD69-1FE9F4DD58DE}">
  <dimension ref="A1:Q113"/>
  <sheetViews>
    <sheetView tabSelected="1" zoomScale="80" zoomScaleNormal="80" workbookViewId="0">
      <selection activeCell="P26" sqref="P26"/>
    </sheetView>
  </sheetViews>
  <sheetFormatPr defaultRowHeight="15" x14ac:dyDescent="0.25"/>
  <cols>
    <col min="1" max="2" width="42.7109375" style="20" bestFit="1" customWidth="1"/>
    <col min="3" max="3" width="11.42578125" style="29" bestFit="1" customWidth="1"/>
    <col min="4" max="5" width="9.140625" style="29"/>
    <col min="6" max="6" width="13.5703125" style="29" bestFit="1" customWidth="1"/>
    <col min="7" max="7" width="42.7109375" style="20" bestFit="1" customWidth="1"/>
    <col min="8" max="8" width="11.42578125" style="29" bestFit="1" customWidth="1"/>
    <col min="9" max="9" width="29.7109375" style="20" customWidth="1"/>
    <col min="10" max="10" width="13" style="27" bestFit="1" customWidth="1"/>
    <col min="15" max="15" width="11" bestFit="1" customWidth="1"/>
    <col min="19" max="19" width="8.85546875" bestFit="1" customWidth="1"/>
    <col min="23" max="23" width="0" hidden="1" customWidth="1"/>
  </cols>
  <sheetData>
    <row r="1" spans="1:17" x14ac:dyDescent="0.25">
      <c r="A1" s="34" t="s">
        <v>220</v>
      </c>
      <c r="B1" s="34" t="s">
        <v>221</v>
      </c>
      <c r="C1" s="36" t="s">
        <v>40</v>
      </c>
      <c r="D1" s="36" t="s">
        <v>41</v>
      </c>
      <c r="E1" s="36" t="s">
        <v>42</v>
      </c>
      <c r="F1" s="36" t="s">
        <v>222</v>
      </c>
      <c r="G1" s="34" t="s">
        <v>223</v>
      </c>
      <c r="H1" s="36" t="s">
        <v>224</v>
      </c>
      <c r="I1" s="34" t="s">
        <v>43</v>
      </c>
      <c r="J1" s="37" t="s">
        <v>225</v>
      </c>
      <c r="K1" s="49"/>
      <c r="L1" s="49" t="s">
        <v>226</v>
      </c>
      <c r="M1" s="49"/>
      <c r="O1" s="1" t="s">
        <v>227</v>
      </c>
    </row>
    <row r="2" spans="1:17" x14ac:dyDescent="0.25">
      <c r="A2" s="20" t="str">
        <f>B2&amp;C2&amp;D2&amp;E2&amp;G2&amp;H2</f>
        <v>OneOswestryU11GirlsSTANDING LONG JUMPA</v>
      </c>
      <c r="B2" s="20" t="str">
        <f t="shared" ref="B2:B33" si="0">Match_number</f>
        <v>One</v>
      </c>
      <c r="C2" s="29" t="s">
        <v>5</v>
      </c>
      <c r="D2" s="29" t="s">
        <v>45</v>
      </c>
      <c r="E2" s="29" t="s">
        <v>46</v>
      </c>
      <c r="F2" s="29" t="s">
        <v>90</v>
      </c>
      <c r="G2" s="20" t="str">
        <f t="shared" ref="G2:G33" si="1">INDEX(All_events,MATCH(F2,Events_list,0),MATCH(D2 &amp;" "&amp;E2,Age_list,0))</f>
        <v>STANDING LONG JUMP</v>
      </c>
      <c r="H2" s="29" t="s">
        <v>228</v>
      </c>
      <c r="I2" s="20" t="s">
        <v>498</v>
      </c>
      <c r="J2" s="27">
        <v>1.62</v>
      </c>
      <c r="L2">
        <f>IFERROR(IF(VALUE(J2)=0,0,J2),0)</f>
        <v>1.62</v>
      </c>
      <c r="O2" s="27" t="s">
        <v>229</v>
      </c>
    </row>
    <row r="3" spans="1:17" x14ac:dyDescent="0.25">
      <c r="A3" s="20" t="str">
        <f t="shared" ref="A3:A66" si="2">B3&amp;C3&amp;D3&amp;E3&amp;G3&amp;H3</f>
        <v>OneShrewsburyU11GirlsSTANDING LONG JUMPA</v>
      </c>
      <c r="B3" s="20" t="str">
        <f t="shared" si="0"/>
        <v>One</v>
      </c>
      <c r="C3" s="29" t="s">
        <v>7</v>
      </c>
      <c r="D3" s="29" t="s">
        <v>45</v>
      </c>
      <c r="E3" s="29" t="s">
        <v>46</v>
      </c>
      <c r="F3" s="29" t="s">
        <v>90</v>
      </c>
      <c r="G3" s="20" t="str">
        <f t="shared" si="1"/>
        <v>STANDING LONG JUMP</v>
      </c>
      <c r="H3" s="29" t="s">
        <v>228</v>
      </c>
      <c r="I3" s="20" t="s">
        <v>530</v>
      </c>
      <c r="J3" s="27">
        <v>1.88</v>
      </c>
      <c r="L3">
        <f t="shared" ref="L3:L66" si="3">IFERROR(IF(VALUE(J3)=0,0,J3),0)</f>
        <v>1.88</v>
      </c>
      <c r="O3" s="29" t="s">
        <v>230</v>
      </c>
    </row>
    <row r="4" spans="1:17" x14ac:dyDescent="0.25">
      <c r="A4" s="20" t="str">
        <f t="shared" si="2"/>
        <v>OneTelfordU11GirlsSTANDING LONG JUMPA</v>
      </c>
      <c r="B4" s="20" t="str">
        <f t="shared" si="0"/>
        <v>One</v>
      </c>
      <c r="C4" s="29" t="s">
        <v>9</v>
      </c>
      <c r="D4" s="29" t="s">
        <v>45</v>
      </c>
      <c r="E4" s="29" t="s">
        <v>46</v>
      </c>
      <c r="F4" s="29" t="s">
        <v>90</v>
      </c>
      <c r="G4" s="20" t="str">
        <f t="shared" si="1"/>
        <v>STANDING LONG JUMP</v>
      </c>
      <c r="H4" s="29" t="s">
        <v>228</v>
      </c>
      <c r="L4">
        <f t="shared" si="3"/>
        <v>0</v>
      </c>
      <c r="O4" s="20" t="s">
        <v>231</v>
      </c>
    </row>
    <row r="5" spans="1:17" x14ac:dyDescent="0.25">
      <c r="A5" s="20" t="str">
        <f t="shared" si="2"/>
        <v>OneWenlockU11GirlsSTANDING LONG JUMPA</v>
      </c>
      <c r="B5" s="20" t="str">
        <f t="shared" si="0"/>
        <v>One</v>
      </c>
      <c r="C5" s="29" t="s">
        <v>11</v>
      </c>
      <c r="D5" s="29" t="s">
        <v>45</v>
      </c>
      <c r="E5" s="29" t="s">
        <v>46</v>
      </c>
      <c r="F5" s="29" t="s">
        <v>90</v>
      </c>
      <c r="G5" s="20" t="str">
        <f t="shared" si="1"/>
        <v>STANDING LONG JUMP</v>
      </c>
      <c r="H5" s="29" t="s">
        <v>228</v>
      </c>
      <c r="L5">
        <f t="shared" si="3"/>
        <v>0</v>
      </c>
    </row>
    <row r="6" spans="1:17" x14ac:dyDescent="0.25">
      <c r="A6" s="20" t="str">
        <f t="shared" si="2"/>
        <v>OneOswestryU11GirlsSTANDING LONG JUMPB</v>
      </c>
      <c r="B6" s="20" t="str">
        <f t="shared" si="0"/>
        <v>One</v>
      </c>
      <c r="C6" s="29" t="s">
        <v>5</v>
      </c>
      <c r="D6" s="29" t="s">
        <v>45</v>
      </c>
      <c r="E6" s="29" t="s">
        <v>46</v>
      </c>
      <c r="F6" s="29" t="s">
        <v>90</v>
      </c>
      <c r="G6" s="20" t="str">
        <f t="shared" si="1"/>
        <v>STANDING LONG JUMP</v>
      </c>
      <c r="H6" s="29" t="s">
        <v>232</v>
      </c>
      <c r="L6">
        <f t="shared" si="3"/>
        <v>0</v>
      </c>
    </row>
    <row r="7" spans="1:17" x14ac:dyDescent="0.25">
      <c r="A7" s="20" t="str">
        <f t="shared" si="2"/>
        <v>OneShrewsburyU11GirlsSTANDING LONG JUMPB</v>
      </c>
      <c r="B7" s="20" t="str">
        <f t="shared" si="0"/>
        <v>One</v>
      </c>
      <c r="C7" s="29" t="s">
        <v>7</v>
      </c>
      <c r="D7" s="29" t="s">
        <v>45</v>
      </c>
      <c r="E7" s="29" t="s">
        <v>46</v>
      </c>
      <c r="F7" s="29" t="s">
        <v>90</v>
      </c>
      <c r="G7" s="20" t="str">
        <f t="shared" si="1"/>
        <v>STANDING LONG JUMP</v>
      </c>
      <c r="H7" s="29" t="s">
        <v>232</v>
      </c>
      <c r="I7" s="20" t="s">
        <v>483</v>
      </c>
      <c r="J7" s="27">
        <v>1.82</v>
      </c>
      <c r="L7">
        <f t="shared" si="3"/>
        <v>1.82</v>
      </c>
      <c r="Q7" t="str">
        <f>INDEX(Oswestry_DS!$B$7:$N$63,MATCH('Field Results Entry'!C2&amp;'Field Results Entry'!D2&amp;'Field Results Entry'!E2&amp;'Field Results Entry'!F2,Oswestry_DS!$A$7:$A$63,0),MATCH("NAME_"&amp;H2,Oswestry_DS!$C$5:$K$5,0))</f>
        <v>STANDING LONG JUMP</v>
      </c>
    </row>
    <row r="8" spans="1:17" x14ac:dyDescent="0.25">
      <c r="A8" s="20" t="str">
        <f t="shared" si="2"/>
        <v>OneTelfordU11GirlsSTANDING LONG JUMPB</v>
      </c>
      <c r="B8" s="20" t="str">
        <f t="shared" si="0"/>
        <v>One</v>
      </c>
      <c r="C8" s="29" t="s">
        <v>9</v>
      </c>
      <c r="D8" s="29" t="s">
        <v>45</v>
      </c>
      <c r="E8" s="29" t="s">
        <v>46</v>
      </c>
      <c r="F8" s="29" t="s">
        <v>90</v>
      </c>
      <c r="G8" s="20" t="str">
        <f t="shared" si="1"/>
        <v>STANDING LONG JUMP</v>
      </c>
      <c r="H8" s="29" t="s">
        <v>232</v>
      </c>
      <c r="L8">
        <f t="shared" si="3"/>
        <v>0</v>
      </c>
    </row>
    <row r="9" spans="1:17" x14ac:dyDescent="0.25">
      <c r="A9" s="20" t="str">
        <f t="shared" si="2"/>
        <v>OneWenlockU11GirlsSTANDING LONG JUMPB</v>
      </c>
      <c r="B9" s="20" t="str">
        <f t="shared" si="0"/>
        <v>One</v>
      </c>
      <c r="C9" s="29" t="s">
        <v>11</v>
      </c>
      <c r="D9" s="29" t="s">
        <v>45</v>
      </c>
      <c r="E9" s="29" t="s">
        <v>46</v>
      </c>
      <c r="F9" s="29" t="s">
        <v>90</v>
      </c>
      <c r="G9" s="20" t="str">
        <f t="shared" si="1"/>
        <v>STANDING LONG JUMP</v>
      </c>
      <c r="H9" s="29" t="s">
        <v>232</v>
      </c>
      <c r="L9">
        <f t="shared" si="3"/>
        <v>0</v>
      </c>
    </row>
    <row r="10" spans="1:17" x14ac:dyDescent="0.25">
      <c r="A10" s="20" t="str">
        <f t="shared" si="2"/>
        <v>OneOswestryU11GirlsSTANDING LONG JUMPC</v>
      </c>
      <c r="B10" s="20" t="str">
        <f t="shared" si="0"/>
        <v>One</v>
      </c>
      <c r="C10" s="29" t="s">
        <v>5</v>
      </c>
      <c r="D10" s="29" t="s">
        <v>45</v>
      </c>
      <c r="E10" s="29" t="s">
        <v>46</v>
      </c>
      <c r="F10" s="29" t="s">
        <v>90</v>
      </c>
      <c r="G10" s="20" t="str">
        <f t="shared" si="1"/>
        <v>STANDING LONG JUMP</v>
      </c>
      <c r="H10" s="29" t="s">
        <v>233</v>
      </c>
      <c r="L10">
        <f t="shared" si="3"/>
        <v>0</v>
      </c>
    </row>
    <row r="11" spans="1:17" x14ac:dyDescent="0.25">
      <c r="A11" s="20" t="str">
        <f t="shared" si="2"/>
        <v>OneShrewsburyU11GirlsSTANDING LONG JUMPC</v>
      </c>
      <c r="B11" s="20" t="str">
        <f t="shared" si="0"/>
        <v>One</v>
      </c>
      <c r="C11" s="29" t="s">
        <v>7</v>
      </c>
      <c r="D11" s="29" t="s">
        <v>45</v>
      </c>
      <c r="E11" s="29" t="s">
        <v>46</v>
      </c>
      <c r="F11" s="29" t="s">
        <v>90</v>
      </c>
      <c r="G11" s="20" t="str">
        <f t="shared" si="1"/>
        <v>STANDING LONG JUMP</v>
      </c>
      <c r="H11" s="29" t="s">
        <v>233</v>
      </c>
      <c r="I11" s="20" t="s">
        <v>538</v>
      </c>
      <c r="J11" s="27">
        <v>1.63</v>
      </c>
      <c r="L11">
        <f t="shared" si="3"/>
        <v>1.63</v>
      </c>
    </row>
    <row r="12" spans="1:17" x14ac:dyDescent="0.25">
      <c r="A12" s="20" t="str">
        <f t="shared" si="2"/>
        <v>OneTelfordU11GirlsSTANDING LONG JUMPC</v>
      </c>
      <c r="B12" s="20" t="str">
        <f t="shared" si="0"/>
        <v>One</v>
      </c>
      <c r="C12" s="29" t="s">
        <v>9</v>
      </c>
      <c r="D12" s="29" t="s">
        <v>45</v>
      </c>
      <c r="E12" s="29" t="s">
        <v>46</v>
      </c>
      <c r="F12" s="29" t="s">
        <v>90</v>
      </c>
      <c r="G12" s="20" t="str">
        <f t="shared" si="1"/>
        <v>STANDING LONG JUMP</v>
      </c>
      <c r="H12" s="29" t="s">
        <v>233</v>
      </c>
      <c r="L12">
        <f t="shared" si="3"/>
        <v>0</v>
      </c>
    </row>
    <row r="13" spans="1:17" x14ac:dyDescent="0.25">
      <c r="A13" s="20" t="str">
        <f t="shared" si="2"/>
        <v>OneWenlockU11GirlsSTANDING LONG JUMPC</v>
      </c>
      <c r="B13" s="20" t="str">
        <f t="shared" si="0"/>
        <v>One</v>
      </c>
      <c r="C13" s="29" t="s">
        <v>11</v>
      </c>
      <c r="D13" s="29" t="s">
        <v>45</v>
      </c>
      <c r="E13" s="29" t="s">
        <v>46</v>
      </c>
      <c r="F13" s="29" t="s">
        <v>90</v>
      </c>
      <c r="G13" s="20" t="str">
        <f t="shared" si="1"/>
        <v>STANDING LONG JUMP</v>
      </c>
      <c r="H13" s="29" t="s">
        <v>233</v>
      </c>
      <c r="L13">
        <f t="shared" si="3"/>
        <v>0</v>
      </c>
    </row>
    <row r="14" spans="1:17" x14ac:dyDescent="0.25">
      <c r="A14" s="20" t="str">
        <f t="shared" si="2"/>
        <v>OneOswestryU11GirlsSPEED BOUNCEA</v>
      </c>
      <c r="B14" s="20" t="str">
        <f t="shared" si="0"/>
        <v>One</v>
      </c>
      <c r="C14" s="29" t="s">
        <v>5</v>
      </c>
      <c r="D14" s="29" t="s">
        <v>45</v>
      </c>
      <c r="E14" s="29" t="s">
        <v>46</v>
      </c>
      <c r="F14" s="29" t="s">
        <v>93</v>
      </c>
      <c r="G14" s="20" t="str">
        <f t="shared" si="1"/>
        <v>SPEED BOUNCE</v>
      </c>
      <c r="H14" s="29" t="s">
        <v>228</v>
      </c>
      <c r="I14" s="20" t="s">
        <v>497</v>
      </c>
      <c r="J14" s="27">
        <v>5</v>
      </c>
      <c r="L14">
        <f t="shared" si="3"/>
        <v>5</v>
      </c>
    </row>
    <row r="15" spans="1:17" x14ac:dyDescent="0.25">
      <c r="A15" s="20" t="str">
        <f t="shared" si="2"/>
        <v>OneShrewsburyU11GirlsSPEED BOUNCEA</v>
      </c>
      <c r="B15" s="20" t="str">
        <f t="shared" si="0"/>
        <v>One</v>
      </c>
      <c r="C15" s="29" t="s">
        <v>7</v>
      </c>
      <c r="D15" s="29" t="s">
        <v>45</v>
      </c>
      <c r="E15" s="29" t="s">
        <v>46</v>
      </c>
      <c r="F15" s="29" t="s">
        <v>93</v>
      </c>
      <c r="G15" s="20" t="str">
        <f t="shared" si="1"/>
        <v>SPEED BOUNCE</v>
      </c>
      <c r="H15" s="29" t="s">
        <v>228</v>
      </c>
      <c r="I15" s="20" t="s">
        <v>528</v>
      </c>
      <c r="J15" s="27">
        <v>7</v>
      </c>
      <c r="L15">
        <f t="shared" si="3"/>
        <v>7</v>
      </c>
    </row>
    <row r="16" spans="1:17" x14ac:dyDescent="0.25">
      <c r="A16" s="20" t="str">
        <f t="shared" si="2"/>
        <v>OneTelfordU11GirlsSPEED BOUNCEA</v>
      </c>
      <c r="B16" s="20" t="str">
        <f t="shared" si="0"/>
        <v>One</v>
      </c>
      <c r="C16" s="29" t="s">
        <v>9</v>
      </c>
      <c r="D16" s="29" t="s">
        <v>45</v>
      </c>
      <c r="E16" s="29" t="s">
        <v>46</v>
      </c>
      <c r="F16" s="29" t="s">
        <v>93</v>
      </c>
      <c r="G16" s="20" t="str">
        <f t="shared" si="1"/>
        <v>SPEED BOUNCE</v>
      </c>
      <c r="H16" s="29" t="s">
        <v>228</v>
      </c>
      <c r="I16" s="20" t="s">
        <v>517</v>
      </c>
      <c r="J16" s="27">
        <v>8</v>
      </c>
      <c r="L16">
        <f t="shared" si="3"/>
        <v>8</v>
      </c>
    </row>
    <row r="17" spans="1:15" x14ac:dyDescent="0.25">
      <c r="A17" s="20" t="str">
        <f t="shared" si="2"/>
        <v>OneWenlockU11GirlsSPEED BOUNCEA</v>
      </c>
      <c r="B17" s="20" t="str">
        <f t="shared" si="0"/>
        <v>One</v>
      </c>
      <c r="C17" s="29" t="s">
        <v>11</v>
      </c>
      <c r="D17" s="29" t="s">
        <v>45</v>
      </c>
      <c r="E17" s="29" t="s">
        <v>46</v>
      </c>
      <c r="F17" s="29" t="s">
        <v>93</v>
      </c>
      <c r="G17" s="20" t="str">
        <f t="shared" si="1"/>
        <v>SPEED BOUNCE</v>
      </c>
      <c r="H17" s="29" t="s">
        <v>228</v>
      </c>
      <c r="L17">
        <f t="shared" si="3"/>
        <v>0</v>
      </c>
    </row>
    <row r="18" spans="1:15" x14ac:dyDescent="0.25">
      <c r="A18" s="20" t="str">
        <f t="shared" si="2"/>
        <v>OneOswestryU11GirlsSPEED BOUNCEB</v>
      </c>
      <c r="B18" s="20" t="str">
        <f t="shared" si="0"/>
        <v>One</v>
      </c>
      <c r="C18" s="29" t="s">
        <v>5</v>
      </c>
      <c r="D18" s="29" t="s">
        <v>45</v>
      </c>
      <c r="E18" s="29" t="s">
        <v>46</v>
      </c>
      <c r="F18" s="29" t="s">
        <v>93</v>
      </c>
      <c r="G18" s="20" t="str">
        <f t="shared" si="1"/>
        <v>SPEED BOUNCE</v>
      </c>
      <c r="H18" s="29" t="s">
        <v>232</v>
      </c>
      <c r="L18">
        <f t="shared" si="3"/>
        <v>0</v>
      </c>
    </row>
    <row r="19" spans="1:15" x14ac:dyDescent="0.25">
      <c r="A19" s="20" t="str">
        <f t="shared" si="2"/>
        <v>OneShrewsburyU11GirlsSPEED BOUNCEB</v>
      </c>
      <c r="B19" s="20" t="str">
        <f t="shared" si="0"/>
        <v>One</v>
      </c>
      <c r="C19" s="29" t="s">
        <v>7</v>
      </c>
      <c r="D19" s="29" t="s">
        <v>45</v>
      </c>
      <c r="E19" s="29" t="s">
        <v>46</v>
      </c>
      <c r="F19" s="29" t="s">
        <v>93</v>
      </c>
      <c r="G19" s="20" t="str">
        <f t="shared" si="1"/>
        <v>SPEED BOUNCE</v>
      </c>
      <c r="H19" s="29" t="s">
        <v>232</v>
      </c>
      <c r="I19" s="20" t="s">
        <v>529</v>
      </c>
      <c r="J19" s="27">
        <v>4</v>
      </c>
      <c r="L19">
        <f t="shared" si="3"/>
        <v>4</v>
      </c>
    </row>
    <row r="20" spans="1:15" x14ac:dyDescent="0.25">
      <c r="A20" s="20" t="str">
        <f t="shared" si="2"/>
        <v>OneTelfordU11GirlsSPEED BOUNCEB</v>
      </c>
      <c r="B20" s="20" t="str">
        <f t="shared" si="0"/>
        <v>One</v>
      </c>
      <c r="C20" s="29" t="s">
        <v>9</v>
      </c>
      <c r="D20" s="29" t="s">
        <v>45</v>
      </c>
      <c r="E20" s="29" t="s">
        <v>46</v>
      </c>
      <c r="F20" s="29" t="s">
        <v>93</v>
      </c>
      <c r="G20" s="20" t="str">
        <f t="shared" si="1"/>
        <v>SPEED BOUNCE</v>
      </c>
      <c r="H20" s="29" t="s">
        <v>232</v>
      </c>
      <c r="I20" s="20" t="s">
        <v>515</v>
      </c>
      <c r="J20" s="27">
        <v>6</v>
      </c>
      <c r="L20">
        <f t="shared" si="3"/>
        <v>6</v>
      </c>
    </row>
    <row r="21" spans="1:15" x14ac:dyDescent="0.25">
      <c r="A21" s="20" t="str">
        <f t="shared" si="2"/>
        <v>OneWenlockU11GirlsSPEED BOUNCEB</v>
      </c>
      <c r="B21" s="20" t="str">
        <f t="shared" si="0"/>
        <v>One</v>
      </c>
      <c r="C21" s="29" t="s">
        <v>11</v>
      </c>
      <c r="D21" s="29" t="s">
        <v>45</v>
      </c>
      <c r="E21" s="29" t="s">
        <v>46</v>
      </c>
      <c r="F21" s="29" t="s">
        <v>93</v>
      </c>
      <c r="G21" s="20" t="str">
        <f t="shared" si="1"/>
        <v>SPEED BOUNCE</v>
      </c>
      <c r="H21" s="29" t="s">
        <v>232</v>
      </c>
      <c r="L21">
        <f t="shared" si="3"/>
        <v>0</v>
      </c>
    </row>
    <row r="22" spans="1:15" x14ac:dyDescent="0.25">
      <c r="A22" s="20" t="str">
        <f t="shared" si="2"/>
        <v>OneOswestryU11GirlsSPEED BOUNCEC</v>
      </c>
      <c r="B22" s="20" t="str">
        <f t="shared" si="0"/>
        <v>One</v>
      </c>
      <c r="C22" s="29" t="s">
        <v>5</v>
      </c>
      <c r="D22" s="29" t="s">
        <v>45</v>
      </c>
      <c r="E22" s="29" t="s">
        <v>46</v>
      </c>
      <c r="F22" s="29" t="s">
        <v>93</v>
      </c>
      <c r="G22" s="20" t="str">
        <f t="shared" si="1"/>
        <v>SPEED BOUNCE</v>
      </c>
      <c r="H22" s="29" t="s">
        <v>233</v>
      </c>
      <c r="L22">
        <f t="shared" si="3"/>
        <v>0</v>
      </c>
    </row>
    <row r="23" spans="1:15" x14ac:dyDescent="0.25">
      <c r="A23" s="20" t="str">
        <f t="shared" si="2"/>
        <v>OneShrewsburyU11GirlsSPEED BOUNCEC</v>
      </c>
      <c r="B23" s="20" t="str">
        <f t="shared" si="0"/>
        <v>One</v>
      </c>
      <c r="C23" s="29" t="s">
        <v>7</v>
      </c>
      <c r="D23" s="29" t="s">
        <v>45</v>
      </c>
      <c r="E23" s="29" t="s">
        <v>46</v>
      </c>
      <c r="F23" s="29" t="s">
        <v>93</v>
      </c>
      <c r="G23" s="20" t="str">
        <f t="shared" si="1"/>
        <v>SPEED BOUNCE</v>
      </c>
      <c r="H23" s="29" t="s">
        <v>233</v>
      </c>
      <c r="I23" s="20" t="s">
        <v>531</v>
      </c>
      <c r="J23" s="27">
        <v>2</v>
      </c>
      <c r="L23">
        <f t="shared" si="3"/>
        <v>2</v>
      </c>
      <c r="M23" t="s">
        <v>547</v>
      </c>
      <c r="O23">
        <v>3</v>
      </c>
    </row>
    <row r="24" spans="1:15" x14ac:dyDescent="0.25">
      <c r="A24" s="20" t="str">
        <f t="shared" si="2"/>
        <v>OneTelfordU11GirlsSPEED BOUNCEC</v>
      </c>
      <c r="B24" s="20" t="str">
        <f t="shared" si="0"/>
        <v>One</v>
      </c>
      <c r="C24" s="29" t="s">
        <v>9</v>
      </c>
      <c r="D24" s="29" t="s">
        <v>45</v>
      </c>
      <c r="E24" s="29" t="s">
        <v>46</v>
      </c>
      <c r="F24" s="29" t="s">
        <v>93</v>
      </c>
      <c r="G24" s="20" t="str">
        <f t="shared" si="1"/>
        <v>SPEED BOUNCE</v>
      </c>
      <c r="H24" s="29" t="s">
        <v>233</v>
      </c>
      <c r="L24">
        <f t="shared" si="3"/>
        <v>0</v>
      </c>
    </row>
    <row r="25" spans="1:15" x14ac:dyDescent="0.25">
      <c r="A25" s="20" t="str">
        <f t="shared" si="2"/>
        <v>OneWenlockU11GirlsSPEED BOUNCEC</v>
      </c>
      <c r="B25" s="20" t="str">
        <f t="shared" si="0"/>
        <v>One</v>
      </c>
      <c r="C25" s="29" t="s">
        <v>11</v>
      </c>
      <c r="D25" s="29" t="s">
        <v>45</v>
      </c>
      <c r="E25" s="29" t="s">
        <v>46</v>
      </c>
      <c r="F25" s="29" t="s">
        <v>93</v>
      </c>
      <c r="G25" s="20" t="str">
        <f t="shared" si="1"/>
        <v>SPEED BOUNCE</v>
      </c>
      <c r="H25" s="29" t="s">
        <v>233</v>
      </c>
      <c r="L25">
        <f t="shared" si="3"/>
        <v>0</v>
      </c>
    </row>
    <row r="26" spans="1:15" x14ac:dyDescent="0.25">
      <c r="A26" s="20" t="str">
        <f t="shared" si="2"/>
        <v>OneOswestryU11BoysSPEED BOUNCEA</v>
      </c>
      <c r="B26" s="20" t="str">
        <f t="shared" si="0"/>
        <v>One</v>
      </c>
      <c r="C26" s="29" t="s">
        <v>5</v>
      </c>
      <c r="D26" s="29" t="s">
        <v>45</v>
      </c>
      <c r="E26" s="29" t="s">
        <v>62</v>
      </c>
      <c r="F26" s="29" t="s">
        <v>90</v>
      </c>
      <c r="G26" s="20" t="str">
        <f t="shared" si="1"/>
        <v>SPEED BOUNCE</v>
      </c>
      <c r="H26" s="29" t="s">
        <v>228</v>
      </c>
      <c r="I26" s="20" t="s">
        <v>493</v>
      </c>
      <c r="J26" s="27">
        <v>8</v>
      </c>
      <c r="L26">
        <f t="shared" si="3"/>
        <v>8</v>
      </c>
    </row>
    <row r="27" spans="1:15" x14ac:dyDescent="0.25">
      <c r="A27" s="20" t="str">
        <f t="shared" si="2"/>
        <v>OneShrewsburyU11BoysSPEED BOUNCEA</v>
      </c>
      <c r="B27" s="20" t="str">
        <f t="shared" si="0"/>
        <v>One</v>
      </c>
      <c r="C27" s="29" t="s">
        <v>7</v>
      </c>
      <c r="D27" s="29" t="s">
        <v>45</v>
      </c>
      <c r="E27" s="29" t="s">
        <v>62</v>
      </c>
      <c r="F27" s="29" t="s">
        <v>90</v>
      </c>
      <c r="G27" s="20" t="str">
        <f t="shared" si="1"/>
        <v>SPEED BOUNCE</v>
      </c>
      <c r="H27" s="29" t="s">
        <v>228</v>
      </c>
      <c r="L27">
        <f t="shared" si="3"/>
        <v>0</v>
      </c>
    </row>
    <row r="28" spans="1:15" x14ac:dyDescent="0.25">
      <c r="A28" s="20" t="str">
        <f t="shared" si="2"/>
        <v>OneTelfordU11BoysSPEED BOUNCEA</v>
      </c>
      <c r="B28" s="20" t="str">
        <f t="shared" si="0"/>
        <v>One</v>
      </c>
      <c r="C28" s="29" t="s">
        <v>9</v>
      </c>
      <c r="D28" s="29" t="s">
        <v>45</v>
      </c>
      <c r="E28" s="29" t="s">
        <v>62</v>
      </c>
      <c r="F28" s="29" t="s">
        <v>90</v>
      </c>
      <c r="G28" s="20" t="str">
        <f t="shared" si="1"/>
        <v>SPEED BOUNCE</v>
      </c>
      <c r="H28" s="29" t="s">
        <v>228</v>
      </c>
      <c r="I28" s="20" t="s">
        <v>509</v>
      </c>
      <c r="J28" s="27">
        <v>4</v>
      </c>
      <c r="L28">
        <f t="shared" si="3"/>
        <v>4</v>
      </c>
    </row>
    <row r="29" spans="1:15" ht="18.75" customHeight="1" x14ac:dyDescent="0.25">
      <c r="A29" s="20" t="str">
        <f t="shared" si="2"/>
        <v>OneWenlockU11BoysSPEED BOUNCEA</v>
      </c>
      <c r="B29" s="20" t="str">
        <f t="shared" si="0"/>
        <v>One</v>
      </c>
      <c r="C29" s="29" t="s">
        <v>11</v>
      </c>
      <c r="D29" s="29" t="s">
        <v>45</v>
      </c>
      <c r="E29" s="29" t="s">
        <v>62</v>
      </c>
      <c r="F29" s="29" t="s">
        <v>90</v>
      </c>
      <c r="G29" s="20" t="str">
        <f t="shared" si="1"/>
        <v>SPEED BOUNCE</v>
      </c>
      <c r="H29" s="29" t="s">
        <v>228</v>
      </c>
      <c r="I29" s="20" t="s">
        <v>479</v>
      </c>
      <c r="J29" s="27">
        <v>7</v>
      </c>
      <c r="L29">
        <f t="shared" si="3"/>
        <v>7</v>
      </c>
    </row>
    <row r="30" spans="1:15" x14ac:dyDescent="0.25">
      <c r="A30" s="20" t="str">
        <f t="shared" si="2"/>
        <v>OneOswestryU11BoysSPEED BOUNCEB</v>
      </c>
      <c r="B30" s="20" t="str">
        <f t="shared" si="0"/>
        <v>One</v>
      </c>
      <c r="C30" s="29" t="s">
        <v>5</v>
      </c>
      <c r="D30" s="29" t="s">
        <v>45</v>
      </c>
      <c r="E30" s="29" t="s">
        <v>62</v>
      </c>
      <c r="F30" s="29" t="s">
        <v>90</v>
      </c>
      <c r="G30" s="20" t="str">
        <f t="shared" si="1"/>
        <v>SPEED BOUNCE</v>
      </c>
      <c r="H30" s="29" t="s">
        <v>232</v>
      </c>
      <c r="I30" s="20" t="s">
        <v>500</v>
      </c>
      <c r="J30" s="27">
        <v>6</v>
      </c>
      <c r="L30">
        <f t="shared" si="3"/>
        <v>6</v>
      </c>
    </row>
    <row r="31" spans="1:15" x14ac:dyDescent="0.25">
      <c r="A31" s="20" t="str">
        <f t="shared" si="2"/>
        <v>OneShrewsburyU11BoysSPEED BOUNCEB</v>
      </c>
      <c r="B31" s="20" t="str">
        <f t="shared" si="0"/>
        <v>One</v>
      </c>
      <c r="C31" s="29" t="s">
        <v>7</v>
      </c>
      <c r="D31" s="29" t="s">
        <v>45</v>
      </c>
      <c r="E31" s="29" t="s">
        <v>62</v>
      </c>
      <c r="F31" s="29" t="s">
        <v>90</v>
      </c>
      <c r="G31" s="20" t="str">
        <f t="shared" si="1"/>
        <v>SPEED BOUNCE</v>
      </c>
      <c r="H31" s="29" t="s">
        <v>232</v>
      </c>
      <c r="I31" s="20" t="s">
        <v>537</v>
      </c>
      <c r="J31" s="27">
        <v>6</v>
      </c>
      <c r="L31">
        <f t="shared" si="3"/>
        <v>6</v>
      </c>
    </row>
    <row r="32" spans="1:15" x14ac:dyDescent="0.25">
      <c r="A32" s="20" t="str">
        <f t="shared" si="2"/>
        <v>OneTelfordU11BoysSPEED BOUNCEB</v>
      </c>
      <c r="B32" s="20" t="str">
        <f t="shared" si="0"/>
        <v>One</v>
      </c>
      <c r="C32" s="29" t="s">
        <v>9</v>
      </c>
      <c r="D32" s="29" t="s">
        <v>45</v>
      </c>
      <c r="E32" s="29" t="s">
        <v>62</v>
      </c>
      <c r="F32" s="29" t="s">
        <v>90</v>
      </c>
      <c r="G32" s="20" t="str">
        <f t="shared" si="1"/>
        <v>SPEED BOUNCE</v>
      </c>
      <c r="H32" s="29" t="s">
        <v>232</v>
      </c>
      <c r="L32">
        <f t="shared" si="3"/>
        <v>0</v>
      </c>
    </row>
    <row r="33" spans="1:12" x14ac:dyDescent="0.25">
      <c r="A33" s="20" t="str">
        <f t="shared" si="2"/>
        <v>OneWenlockU11BoysSPEED BOUNCEB</v>
      </c>
      <c r="B33" s="20" t="str">
        <f t="shared" si="0"/>
        <v>One</v>
      </c>
      <c r="C33" s="29" t="s">
        <v>11</v>
      </c>
      <c r="D33" s="29" t="s">
        <v>45</v>
      </c>
      <c r="E33" s="29" t="s">
        <v>62</v>
      </c>
      <c r="F33" s="29" t="s">
        <v>90</v>
      </c>
      <c r="G33" s="20" t="str">
        <f t="shared" si="1"/>
        <v>SPEED BOUNCE</v>
      </c>
      <c r="H33" s="29" t="s">
        <v>232</v>
      </c>
      <c r="I33" s="20" t="s">
        <v>507</v>
      </c>
      <c r="J33" s="27">
        <v>3</v>
      </c>
      <c r="L33">
        <f t="shared" si="3"/>
        <v>3</v>
      </c>
    </row>
    <row r="34" spans="1:12" x14ac:dyDescent="0.25">
      <c r="A34" s="20" t="str">
        <f t="shared" si="2"/>
        <v>OneOswestryU11BoysSPEED BOUNCEC</v>
      </c>
      <c r="B34" s="20" t="str">
        <f t="shared" ref="B34:B65" si="4">Match_number</f>
        <v>One</v>
      </c>
      <c r="C34" s="29" t="s">
        <v>5</v>
      </c>
      <c r="D34" s="29" t="s">
        <v>45</v>
      </c>
      <c r="E34" s="29" t="s">
        <v>62</v>
      </c>
      <c r="F34" s="29" t="s">
        <v>90</v>
      </c>
      <c r="G34" s="20" t="str">
        <f t="shared" ref="G34:G65" si="5">INDEX(All_events,MATCH(F34,Events_list,0),MATCH(D34 &amp;" "&amp;E34,Age_list,0))</f>
        <v>SPEED BOUNCE</v>
      </c>
      <c r="H34" s="29" t="s">
        <v>233</v>
      </c>
      <c r="I34" s="20" t="s">
        <v>496</v>
      </c>
      <c r="J34" s="27">
        <v>2</v>
      </c>
      <c r="L34">
        <f t="shared" si="3"/>
        <v>2</v>
      </c>
    </row>
    <row r="35" spans="1:12" x14ac:dyDescent="0.25">
      <c r="A35" s="20" t="str">
        <f t="shared" si="2"/>
        <v>OneShrewsburyU11BoysSPEED BOUNCEC</v>
      </c>
      <c r="B35" s="20" t="str">
        <f t="shared" si="4"/>
        <v>One</v>
      </c>
      <c r="C35" s="29" t="s">
        <v>7</v>
      </c>
      <c r="D35" s="29" t="s">
        <v>45</v>
      </c>
      <c r="E35" s="29" t="s">
        <v>62</v>
      </c>
      <c r="F35" s="29" t="s">
        <v>90</v>
      </c>
      <c r="G35" s="20" t="str">
        <f t="shared" si="5"/>
        <v>SPEED BOUNCE</v>
      </c>
      <c r="H35" s="29" t="s">
        <v>233</v>
      </c>
      <c r="L35">
        <f t="shared" si="3"/>
        <v>0</v>
      </c>
    </row>
    <row r="36" spans="1:12" x14ac:dyDescent="0.25">
      <c r="A36" s="20" t="str">
        <f t="shared" si="2"/>
        <v>OneTelfordU11BoysSPEED BOUNCEC</v>
      </c>
      <c r="B36" s="20" t="str">
        <f t="shared" si="4"/>
        <v>One</v>
      </c>
      <c r="C36" s="29" t="s">
        <v>9</v>
      </c>
      <c r="D36" s="29" t="s">
        <v>45</v>
      </c>
      <c r="E36" s="29" t="s">
        <v>62</v>
      </c>
      <c r="F36" s="29" t="s">
        <v>90</v>
      </c>
      <c r="G36" s="20" t="str">
        <f t="shared" si="5"/>
        <v>SPEED BOUNCE</v>
      </c>
      <c r="H36" s="29" t="s">
        <v>233</v>
      </c>
      <c r="L36">
        <f t="shared" si="3"/>
        <v>0</v>
      </c>
    </row>
    <row r="37" spans="1:12" x14ac:dyDescent="0.25">
      <c r="A37" s="20" t="str">
        <f t="shared" si="2"/>
        <v>OneWenlockU11BoysSPEED BOUNCEC</v>
      </c>
      <c r="B37" s="20" t="str">
        <f t="shared" si="4"/>
        <v>One</v>
      </c>
      <c r="C37" s="29" t="s">
        <v>11</v>
      </c>
      <c r="D37" s="29" t="s">
        <v>45</v>
      </c>
      <c r="E37" s="29" t="s">
        <v>62</v>
      </c>
      <c r="F37" s="29" t="s">
        <v>90</v>
      </c>
      <c r="G37" s="20" t="str">
        <f t="shared" si="5"/>
        <v>SPEED BOUNCE</v>
      </c>
      <c r="H37" s="29" t="s">
        <v>233</v>
      </c>
      <c r="L37">
        <f t="shared" si="3"/>
        <v>0</v>
      </c>
    </row>
    <row r="38" spans="1:12" x14ac:dyDescent="0.25">
      <c r="A38" s="20" t="str">
        <f t="shared" si="2"/>
        <v>OneOswestryU11BoysSTANDING LONG JUMPA</v>
      </c>
      <c r="B38" s="20" t="str">
        <f t="shared" si="4"/>
        <v>One</v>
      </c>
      <c r="C38" s="29" t="s">
        <v>5</v>
      </c>
      <c r="D38" s="29" t="s">
        <v>45</v>
      </c>
      <c r="E38" s="29" t="s">
        <v>62</v>
      </c>
      <c r="F38" s="29" t="s">
        <v>93</v>
      </c>
      <c r="G38" s="20" t="str">
        <f t="shared" si="5"/>
        <v>STANDING LONG JUMP</v>
      </c>
      <c r="H38" s="29" t="s">
        <v>228</v>
      </c>
      <c r="I38" s="20" t="s">
        <v>492</v>
      </c>
      <c r="J38" s="27">
        <v>1.36</v>
      </c>
      <c r="L38">
        <f t="shared" si="3"/>
        <v>1.36</v>
      </c>
    </row>
    <row r="39" spans="1:12" x14ac:dyDescent="0.25">
      <c r="A39" s="20" t="str">
        <f t="shared" si="2"/>
        <v>OneShrewsburyU11BoysSTANDING LONG JUMPA</v>
      </c>
      <c r="B39" s="20" t="str">
        <f t="shared" si="4"/>
        <v>One</v>
      </c>
      <c r="C39" s="29" t="s">
        <v>7</v>
      </c>
      <c r="D39" s="29" t="s">
        <v>45</v>
      </c>
      <c r="E39" s="29" t="s">
        <v>62</v>
      </c>
      <c r="F39" s="29" t="s">
        <v>93</v>
      </c>
      <c r="G39" s="20" t="str">
        <f t="shared" si="5"/>
        <v>STANDING LONG JUMP</v>
      </c>
      <c r="H39" s="29" t="s">
        <v>228</v>
      </c>
      <c r="I39" s="20" t="s">
        <v>535</v>
      </c>
      <c r="J39" s="27">
        <v>1.66</v>
      </c>
      <c r="L39">
        <f t="shared" si="3"/>
        <v>1.66</v>
      </c>
    </row>
    <row r="40" spans="1:12" x14ac:dyDescent="0.25">
      <c r="A40" s="20" t="str">
        <f t="shared" si="2"/>
        <v>OneTelfordU11BoysSTANDING LONG JUMPA</v>
      </c>
      <c r="B40" s="20" t="str">
        <f t="shared" si="4"/>
        <v>One</v>
      </c>
      <c r="C40" s="29" t="s">
        <v>9</v>
      </c>
      <c r="D40" s="29" t="s">
        <v>45</v>
      </c>
      <c r="E40" s="29" t="s">
        <v>62</v>
      </c>
      <c r="F40" s="29" t="s">
        <v>93</v>
      </c>
      <c r="G40" s="20" t="str">
        <f t="shared" si="5"/>
        <v>STANDING LONG JUMP</v>
      </c>
      <c r="H40" s="29" t="s">
        <v>228</v>
      </c>
      <c r="L40">
        <f t="shared" si="3"/>
        <v>0</v>
      </c>
    </row>
    <row r="41" spans="1:12" x14ac:dyDescent="0.25">
      <c r="A41" s="20" t="str">
        <f t="shared" si="2"/>
        <v>OneWenlockU11BoysSTANDING LONG JUMPA</v>
      </c>
      <c r="B41" s="20" t="str">
        <f t="shared" si="4"/>
        <v>One</v>
      </c>
      <c r="C41" s="29" t="s">
        <v>11</v>
      </c>
      <c r="D41" s="29" t="s">
        <v>45</v>
      </c>
      <c r="E41" s="29" t="s">
        <v>62</v>
      </c>
      <c r="F41" s="29" t="s">
        <v>93</v>
      </c>
      <c r="G41" s="20" t="str">
        <f t="shared" si="5"/>
        <v>STANDING LONG JUMP</v>
      </c>
      <c r="H41" s="29" t="s">
        <v>228</v>
      </c>
      <c r="I41" s="20" t="s">
        <v>505</v>
      </c>
      <c r="J41" s="27">
        <v>1.62</v>
      </c>
      <c r="L41">
        <f t="shared" si="3"/>
        <v>1.62</v>
      </c>
    </row>
    <row r="42" spans="1:12" x14ac:dyDescent="0.25">
      <c r="A42" s="20" t="str">
        <f t="shared" si="2"/>
        <v>OneOswestryU11BoysSTANDING LONG JUMPB</v>
      </c>
      <c r="B42" s="20" t="str">
        <f t="shared" si="4"/>
        <v>One</v>
      </c>
      <c r="C42" s="29" t="s">
        <v>5</v>
      </c>
      <c r="D42" s="29" t="s">
        <v>45</v>
      </c>
      <c r="E42" s="29" t="s">
        <v>62</v>
      </c>
      <c r="F42" s="29" t="s">
        <v>93</v>
      </c>
      <c r="G42" s="20" t="str">
        <f t="shared" si="5"/>
        <v>STANDING LONG JUMP</v>
      </c>
      <c r="H42" s="29" t="s">
        <v>232</v>
      </c>
      <c r="I42" s="20" t="s">
        <v>494</v>
      </c>
      <c r="J42" s="27">
        <v>1.76</v>
      </c>
      <c r="L42">
        <f t="shared" si="3"/>
        <v>1.76</v>
      </c>
    </row>
    <row r="43" spans="1:12" x14ac:dyDescent="0.25">
      <c r="A43" s="20" t="str">
        <f t="shared" si="2"/>
        <v>OneShrewsburyU11BoysSTANDING LONG JUMPB</v>
      </c>
      <c r="B43" s="20" t="str">
        <f t="shared" si="4"/>
        <v>One</v>
      </c>
      <c r="C43" s="29" t="s">
        <v>7</v>
      </c>
      <c r="D43" s="29" t="s">
        <v>45</v>
      </c>
      <c r="E43" s="29" t="s">
        <v>62</v>
      </c>
      <c r="F43" s="29" t="s">
        <v>93</v>
      </c>
      <c r="G43" s="20" t="str">
        <f t="shared" si="5"/>
        <v>STANDING LONG JUMP</v>
      </c>
      <c r="H43" s="29" t="s">
        <v>232</v>
      </c>
      <c r="I43" s="20" t="s">
        <v>536</v>
      </c>
      <c r="J43" s="27">
        <v>1.38</v>
      </c>
      <c r="L43">
        <f t="shared" si="3"/>
        <v>1.38</v>
      </c>
    </row>
    <row r="44" spans="1:12" x14ac:dyDescent="0.25">
      <c r="A44" s="20" t="str">
        <f t="shared" si="2"/>
        <v>OneTelfordU11BoysSTANDING LONG JUMPB</v>
      </c>
      <c r="B44" s="20" t="str">
        <f t="shared" si="4"/>
        <v>One</v>
      </c>
      <c r="C44" s="29" t="s">
        <v>9</v>
      </c>
      <c r="D44" s="29" t="s">
        <v>45</v>
      </c>
      <c r="E44" s="29" t="s">
        <v>62</v>
      </c>
      <c r="F44" s="29" t="s">
        <v>93</v>
      </c>
      <c r="G44" s="20" t="str">
        <f t="shared" si="5"/>
        <v>STANDING LONG JUMP</v>
      </c>
      <c r="H44" s="29" t="s">
        <v>232</v>
      </c>
      <c r="L44">
        <f t="shared" si="3"/>
        <v>0</v>
      </c>
    </row>
    <row r="45" spans="1:12" x14ac:dyDescent="0.25">
      <c r="A45" s="20" t="str">
        <f t="shared" si="2"/>
        <v>OneWenlockU11BoysSTANDING LONG JUMPB</v>
      </c>
      <c r="B45" s="20" t="str">
        <f t="shared" si="4"/>
        <v>One</v>
      </c>
      <c r="C45" s="29" t="s">
        <v>11</v>
      </c>
      <c r="D45" s="29" t="s">
        <v>45</v>
      </c>
      <c r="E45" s="29" t="s">
        <v>62</v>
      </c>
      <c r="F45" s="29" t="s">
        <v>93</v>
      </c>
      <c r="G45" s="20" t="str">
        <f t="shared" si="5"/>
        <v>STANDING LONG JUMP</v>
      </c>
      <c r="H45" s="29" t="s">
        <v>232</v>
      </c>
      <c r="I45" s="20" t="s">
        <v>506</v>
      </c>
      <c r="J45" s="27">
        <v>1.32</v>
      </c>
      <c r="L45">
        <f t="shared" si="3"/>
        <v>1.32</v>
      </c>
    </row>
    <row r="46" spans="1:12" x14ac:dyDescent="0.25">
      <c r="A46" s="20" t="str">
        <f t="shared" si="2"/>
        <v>OneOswestryU11BoysSTANDING LONG JUMPC</v>
      </c>
      <c r="B46" s="20" t="str">
        <f t="shared" si="4"/>
        <v>One</v>
      </c>
      <c r="C46" s="29" t="s">
        <v>5</v>
      </c>
      <c r="D46" s="29" t="s">
        <v>45</v>
      </c>
      <c r="E46" s="29" t="s">
        <v>62</v>
      </c>
      <c r="F46" s="29" t="s">
        <v>93</v>
      </c>
      <c r="G46" s="20" t="str">
        <f t="shared" si="5"/>
        <v>STANDING LONG JUMP</v>
      </c>
      <c r="H46" s="29" t="s">
        <v>233</v>
      </c>
      <c r="I46" s="20" t="s">
        <v>495</v>
      </c>
      <c r="J46" s="27">
        <v>1.84</v>
      </c>
      <c r="L46">
        <f t="shared" si="3"/>
        <v>1.84</v>
      </c>
    </row>
    <row r="47" spans="1:12" x14ac:dyDescent="0.25">
      <c r="A47" s="20" t="str">
        <f t="shared" si="2"/>
        <v>OneShrewsburyU11BoysSTANDING LONG JUMPC</v>
      </c>
      <c r="B47" s="20" t="str">
        <f t="shared" si="4"/>
        <v>One</v>
      </c>
      <c r="C47" s="29" t="s">
        <v>7</v>
      </c>
      <c r="D47" s="29" t="s">
        <v>45</v>
      </c>
      <c r="E47" s="29" t="s">
        <v>62</v>
      </c>
      <c r="F47" s="29" t="s">
        <v>93</v>
      </c>
      <c r="G47" s="20" t="str">
        <f t="shared" si="5"/>
        <v>STANDING LONG JUMP</v>
      </c>
      <c r="H47" s="29" t="s">
        <v>233</v>
      </c>
      <c r="L47">
        <f t="shared" si="3"/>
        <v>0</v>
      </c>
    </row>
    <row r="48" spans="1:12" x14ac:dyDescent="0.25">
      <c r="A48" s="20" t="str">
        <f t="shared" si="2"/>
        <v>OneTelfordU11BoysSTANDING LONG JUMPC</v>
      </c>
      <c r="B48" s="20" t="str">
        <f t="shared" si="4"/>
        <v>One</v>
      </c>
      <c r="C48" s="29" t="s">
        <v>9</v>
      </c>
      <c r="D48" s="29" t="s">
        <v>45</v>
      </c>
      <c r="E48" s="29" t="s">
        <v>62</v>
      </c>
      <c r="F48" s="29" t="s">
        <v>93</v>
      </c>
      <c r="G48" s="20" t="str">
        <f t="shared" si="5"/>
        <v>STANDING LONG JUMP</v>
      </c>
      <c r="H48" s="29" t="s">
        <v>233</v>
      </c>
      <c r="L48">
        <f t="shared" si="3"/>
        <v>0</v>
      </c>
    </row>
    <row r="49" spans="1:15" x14ac:dyDescent="0.25">
      <c r="A49" s="20" t="str">
        <f t="shared" si="2"/>
        <v>OneWenlockU11BoysSTANDING LONG JUMPC</v>
      </c>
      <c r="B49" s="20" t="str">
        <f t="shared" si="4"/>
        <v>One</v>
      </c>
      <c r="C49" s="29" t="s">
        <v>11</v>
      </c>
      <c r="D49" s="29" t="s">
        <v>45</v>
      </c>
      <c r="E49" s="29" t="s">
        <v>62</v>
      </c>
      <c r="F49" s="29" t="s">
        <v>93</v>
      </c>
      <c r="G49" s="20" t="str">
        <f t="shared" si="5"/>
        <v>STANDING LONG JUMP</v>
      </c>
      <c r="H49" s="29" t="s">
        <v>233</v>
      </c>
      <c r="L49">
        <f t="shared" si="3"/>
        <v>0</v>
      </c>
    </row>
    <row r="50" spans="1:15" x14ac:dyDescent="0.25">
      <c r="A50" s="20" t="str">
        <f t="shared" si="2"/>
        <v>OneOswestryU13GirlsSTANDING TRIPLE JUMPA</v>
      </c>
      <c r="B50" s="20" t="str">
        <f t="shared" si="4"/>
        <v>One</v>
      </c>
      <c r="C50" s="29" t="s">
        <v>5</v>
      </c>
      <c r="D50" s="29" t="s">
        <v>87</v>
      </c>
      <c r="E50" s="29" t="s">
        <v>46</v>
      </c>
      <c r="F50" s="29" t="s">
        <v>90</v>
      </c>
      <c r="G50" s="20" t="str">
        <f t="shared" si="5"/>
        <v>STANDING TRIPLE JUMP</v>
      </c>
      <c r="H50" s="29" t="s">
        <v>228</v>
      </c>
      <c r="I50" s="20" t="s">
        <v>474</v>
      </c>
      <c r="J50" s="27">
        <v>5.46</v>
      </c>
      <c r="L50">
        <f t="shared" si="3"/>
        <v>5.46</v>
      </c>
    </row>
    <row r="51" spans="1:15" x14ac:dyDescent="0.25">
      <c r="A51" s="20" t="str">
        <f t="shared" si="2"/>
        <v>OneShrewsburyU13GirlsSTANDING TRIPLE JUMPA</v>
      </c>
      <c r="B51" s="20" t="str">
        <f t="shared" si="4"/>
        <v>One</v>
      </c>
      <c r="C51" s="29" t="s">
        <v>7</v>
      </c>
      <c r="D51" s="29" t="s">
        <v>87</v>
      </c>
      <c r="E51" s="29" t="s">
        <v>46</v>
      </c>
      <c r="F51" s="29" t="s">
        <v>90</v>
      </c>
      <c r="G51" s="20" t="str">
        <f t="shared" si="5"/>
        <v>STANDING TRIPLE JUMP</v>
      </c>
      <c r="H51" s="29" t="s">
        <v>228</v>
      </c>
      <c r="L51">
        <f t="shared" si="3"/>
        <v>0</v>
      </c>
    </row>
    <row r="52" spans="1:15" x14ac:dyDescent="0.25">
      <c r="A52" s="20" t="str">
        <f t="shared" si="2"/>
        <v>OneTelfordU13GirlsSTANDING TRIPLE JUMPA</v>
      </c>
      <c r="B52" s="20" t="str">
        <f t="shared" si="4"/>
        <v>One</v>
      </c>
      <c r="C52" s="29" t="s">
        <v>9</v>
      </c>
      <c r="D52" s="29" t="s">
        <v>87</v>
      </c>
      <c r="E52" s="29" t="s">
        <v>46</v>
      </c>
      <c r="F52" s="29" t="s">
        <v>90</v>
      </c>
      <c r="G52" s="20" t="str">
        <f t="shared" si="5"/>
        <v>STANDING TRIPLE JUMP</v>
      </c>
      <c r="H52" s="29" t="s">
        <v>228</v>
      </c>
      <c r="I52" s="20" t="s">
        <v>520</v>
      </c>
      <c r="J52" s="27">
        <v>5.32</v>
      </c>
      <c r="L52">
        <f t="shared" si="3"/>
        <v>5.32</v>
      </c>
      <c r="N52" s="27"/>
      <c r="O52" s="27"/>
    </row>
    <row r="53" spans="1:15" x14ac:dyDescent="0.25">
      <c r="A53" s="20" t="str">
        <f t="shared" si="2"/>
        <v>OneWenlockU13GirlsSTANDING TRIPLE JUMPA</v>
      </c>
      <c r="B53" s="20" t="str">
        <f t="shared" si="4"/>
        <v>One</v>
      </c>
      <c r="C53" s="29" t="s">
        <v>11</v>
      </c>
      <c r="D53" s="29" t="s">
        <v>87</v>
      </c>
      <c r="E53" s="29" t="s">
        <v>46</v>
      </c>
      <c r="F53" s="29" t="s">
        <v>90</v>
      </c>
      <c r="G53" s="20" t="str">
        <f t="shared" si="5"/>
        <v>STANDING TRIPLE JUMP</v>
      </c>
      <c r="H53" s="29" t="s">
        <v>228</v>
      </c>
      <c r="I53" s="20" t="s">
        <v>478</v>
      </c>
      <c r="J53" s="27">
        <v>5.22</v>
      </c>
      <c r="L53">
        <f t="shared" si="3"/>
        <v>5.22</v>
      </c>
    </row>
    <row r="54" spans="1:15" x14ac:dyDescent="0.25">
      <c r="A54" s="20" t="str">
        <f t="shared" si="2"/>
        <v>OneOswestryU13GirlsSTANDING TRIPLE JUMPB</v>
      </c>
      <c r="B54" s="20" t="str">
        <f t="shared" si="4"/>
        <v>One</v>
      </c>
      <c r="C54" s="29" t="s">
        <v>5</v>
      </c>
      <c r="D54" s="29" t="s">
        <v>87</v>
      </c>
      <c r="E54" s="29" t="s">
        <v>46</v>
      </c>
      <c r="F54" s="29" t="s">
        <v>90</v>
      </c>
      <c r="G54" s="20" t="str">
        <f t="shared" si="5"/>
        <v>STANDING TRIPLE JUMP</v>
      </c>
      <c r="H54" s="29" t="s">
        <v>232</v>
      </c>
      <c r="I54" s="20" t="s">
        <v>501</v>
      </c>
      <c r="L54">
        <f t="shared" si="3"/>
        <v>0</v>
      </c>
    </row>
    <row r="55" spans="1:15" x14ac:dyDescent="0.25">
      <c r="A55" s="20" t="str">
        <f t="shared" si="2"/>
        <v>OneShrewsburyU13GirlsSTANDING TRIPLE JUMPB</v>
      </c>
      <c r="B55" s="20" t="str">
        <f t="shared" si="4"/>
        <v>One</v>
      </c>
      <c r="C55" s="29" t="s">
        <v>7</v>
      </c>
      <c r="D55" s="29" t="s">
        <v>87</v>
      </c>
      <c r="E55" s="29" t="s">
        <v>46</v>
      </c>
      <c r="F55" s="29" t="s">
        <v>90</v>
      </c>
      <c r="G55" s="20" t="str">
        <f t="shared" si="5"/>
        <v>STANDING TRIPLE JUMP</v>
      </c>
      <c r="H55" s="29" t="s">
        <v>232</v>
      </c>
      <c r="L55">
        <f t="shared" si="3"/>
        <v>0</v>
      </c>
    </row>
    <row r="56" spans="1:15" x14ac:dyDescent="0.25">
      <c r="A56" s="20" t="str">
        <f t="shared" si="2"/>
        <v>OneTelfordU13GirlsSTANDING TRIPLE JUMPB</v>
      </c>
      <c r="B56" s="20" t="str">
        <f t="shared" si="4"/>
        <v>One</v>
      </c>
      <c r="C56" s="29" t="s">
        <v>9</v>
      </c>
      <c r="D56" s="29" t="s">
        <v>87</v>
      </c>
      <c r="E56" s="29" t="s">
        <v>46</v>
      </c>
      <c r="F56" s="29" t="s">
        <v>90</v>
      </c>
      <c r="G56" s="20" t="str">
        <f t="shared" si="5"/>
        <v>STANDING TRIPLE JUMP</v>
      </c>
      <c r="H56" s="29" t="s">
        <v>232</v>
      </c>
      <c r="I56" s="20" t="s">
        <v>522</v>
      </c>
      <c r="J56" s="27">
        <v>6.08</v>
      </c>
      <c r="L56">
        <f t="shared" si="3"/>
        <v>6.08</v>
      </c>
    </row>
    <row r="57" spans="1:15" x14ac:dyDescent="0.25">
      <c r="A57" s="20" t="str">
        <f t="shared" si="2"/>
        <v>OneWenlockU13GirlsSTANDING TRIPLE JUMPB</v>
      </c>
      <c r="B57" s="20" t="str">
        <f t="shared" si="4"/>
        <v>One</v>
      </c>
      <c r="C57" s="29" t="s">
        <v>11</v>
      </c>
      <c r="D57" s="29" t="s">
        <v>87</v>
      </c>
      <c r="E57" s="29" t="s">
        <v>46</v>
      </c>
      <c r="F57" s="29" t="s">
        <v>90</v>
      </c>
      <c r="G57" s="20" t="str">
        <f t="shared" si="5"/>
        <v>STANDING TRIPLE JUMP</v>
      </c>
      <c r="H57" s="29" t="s">
        <v>232</v>
      </c>
      <c r="I57" s="20" t="s">
        <v>527</v>
      </c>
      <c r="J57" s="27">
        <v>4.68</v>
      </c>
      <c r="L57">
        <f t="shared" si="3"/>
        <v>4.68</v>
      </c>
    </row>
    <row r="58" spans="1:15" x14ac:dyDescent="0.25">
      <c r="A58" s="20" t="str">
        <f t="shared" si="2"/>
        <v>OneOswestryU13GirlsVERTICAL JUMPA</v>
      </c>
      <c r="B58" s="20" t="str">
        <f t="shared" si="4"/>
        <v>One</v>
      </c>
      <c r="C58" s="29" t="s">
        <v>5</v>
      </c>
      <c r="D58" s="29" t="s">
        <v>87</v>
      </c>
      <c r="E58" s="29" t="s">
        <v>46</v>
      </c>
      <c r="F58" s="29" t="s">
        <v>93</v>
      </c>
      <c r="G58" s="20" t="str">
        <f t="shared" si="5"/>
        <v>VERTICAL JUMP</v>
      </c>
      <c r="H58" s="29" t="s">
        <v>228</v>
      </c>
      <c r="I58" s="20" t="s">
        <v>481</v>
      </c>
      <c r="J58" s="27">
        <v>45</v>
      </c>
      <c r="L58">
        <f t="shared" si="3"/>
        <v>45</v>
      </c>
    </row>
    <row r="59" spans="1:15" x14ac:dyDescent="0.25">
      <c r="A59" s="20" t="str">
        <f t="shared" si="2"/>
        <v>OneShrewsburyU13GirlsVERTICAL JUMPA</v>
      </c>
      <c r="B59" s="20" t="str">
        <f t="shared" si="4"/>
        <v>One</v>
      </c>
      <c r="C59" s="29" t="s">
        <v>7</v>
      </c>
      <c r="D59" s="29" t="s">
        <v>87</v>
      </c>
      <c r="E59" s="29" t="s">
        <v>46</v>
      </c>
      <c r="F59" s="29" t="s">
        <v>93</v>
      </c>
      <c r="G59" s="20" t="str">
        <f t="shared" si="5"/>
        <v>VERTICAL JUMP</v>
      </c>
      <c r="H59" s="29" t="s">
        <v>228</v>
      </c>
      <c r="L59">
        <f t="shared" si="3"/>
        <v>0</v>
      </c>
    </row>
    <row r="60" spans="1:15" x14ac:dyDescent="0.25">
      <c r="A60" s="20" t="str">
        <f t="shared" si="2"/>
        <v>OneTelfordU13GirlsVERTICAL JUMPA</v>
      </c>
      <c r="B60" s="20" t="str">
        <f t="shared" si="4"/>
        <v>One</v>
      </c>
      <c r="C60" s="29" t="s">
        <v>9</v>
      </c>
      <c r="D60" s="29" t="s">
        <v>87</v>
      </c>
      <c r="E60" s="29" t="s">
        <v>46</v>
      </c>
      <c r="F60" s="29" t="s">
        <v>93</v>
      </c>
      <c r="G60" s="20" t="str">
        <f t="shared" si="5"/>
        <v>VERTICAL JUMP</v>
      </c>
      <c r="H60" s="29" t="s">
        <v>228</v>
      </c>
      <c r="I60" s="20" t="s">
        <v>488</v>
      </c>
      <c r="J60" s="27">
        <v>42</v>
      </c>
      <c r="L60">
        <f t="shared" si="3"/>
        <v>42</v>
      </c>
    </row>
    <row r="61" spans="1:15" x14ac:dyDescent="0.25">
      <c r="A61" s="20" t="str">
        <f t="shared" si="2"/>
        <v>OneWenlockU13GirlsVERTICAL JUMPA</v>
      </c>
      <c r="B61" s="20" t="str">
        <f t="shared" si="4"/>
        <v>One</v>
      </c>
      <c r="C61" s="29" t="s">
        <v>11</v>
      </c>
      <c r="D61" s="29" t="s">
        <v>87</v>
      </c>
      <c r="E61" s="29" t="s">
        <v>46</v>
      </c>
      <c r="F61" s="29" t="s">
        <v>93</v>
      </c>
      <c r="G61" s="20" t="str">
        <f t="shared" si="5"/>
        <v>VERTICAL JUMP</v>
      </c>
      <c r="H61" s="29" t="s">
        <v>228</v>
      </c>
      <c r="I61" s="20" t="s">
        <v>486</v>
      </c>
      <c r="J61" s="27">
        <v>33</v>
      </c>
      <c r="L61">
        <f t="shared" si="3"/>
        <v>33</v>
      </c>
    </row>
    <row r="62" spans="1:15" x14ac:dyDescent="0.25">
      <c r="A62" s="20" t="str">
        <f t="shared" si="2"/>
        <v>OneOswestryU13GirlsVERTICAL JUMPB</v>
      </c>
      <c r="B62" s="20" t="str">
        <f t="shared" si="4"/>
        <v>One</v>
      </c>
      <c r="C62" s="29" t="s">
        <v>5</v>
      </c>
      <c r="D62" s="29" t="s">
        <v>87</v>
      </c>
      <c r="E62" s="29" t="s">
        <v>46</v>
      </c>
      <c r="F62" s="29" t="s">
        <v>93</v>
      </c>
      <c r="G62" s="20" t="str">
        <f t="shared" si="5"/>
        <v>VERTICAL JUMP</v>
      </c>
      <c r="H62" s="29" t="s">
        <v>232</v>
      </c>
      <c r="I62" s="20" t="s">
        <v>499</v>
      </c>
      <c r="J62" s="27">
        <v>36</v>
      </c>
      <c r="L62">
        <f t="shared" si="3"/>
        <v>36</v>
      </c>
    </row>
    <row r="63" spans="1:15" x14ac:dyDescent="0.25">
      <c r="A63" s="20" t="str">
        <f t="shared" si="2"/>
        <v>OneShrewsburyU13GirlsVERTICAL JUMPB</v>
      </c>
      <c r="B63" s="20" t="str">
        <f t="shared" si="4"/>
        <v>One</v>
      </c>
      <c r="C63" s="29" t="s">
        <v>7</v>
      </c>
      <c r="D63" s="29" t="s">
        <v>87</v>
      </c>
      <c r="E63" s="29" t="s">
        <v>46</v>
      </c>
      <c r="F63" s="29" t="s">
        <v>93</v>
      </c>
      <c r="G63" s="20" t="str">
        <f t="shared" si="5"/>
        <v>VERTICAL JUMP</v>
      </c>
      <c r="H63" s="29" t="s">
        <v>232</v>
      </c>
      <c r="L63">
        <f t="shared" si="3"/>
        <v>0</v>
      </c>
    </row>
    <row r="64" spans="1:15" x14ac:dyDescent="0.25">
      <c r="A64" s="20" t="str">
        <f t="shared" si="2"/>
        <v>OneTelfordU13GirlsVERTICAL JUMPB</v>
      </c>
      <c r="B64" s="20" t="str">
        <f t="shared" si="4"/>
        <v>One</v>
      </c>
      <c r="C64" s="29" t="s">
        <v>9</v>
      </c>
      <c r="D64" s="29" t="s">
        <v>87</v>
      </c>
      <c r="E64" s="29" t="s">
        <v>46</v>
      </c>
      <c r="F64" s="29" t="s">
        <v>93</v>
      </c>
      <c r="G64" s="20" t="str">
        <f t="shared" si="5"/>
        <v>VERTICAL JUMP</v>
      </c>
      <c r="H64" s="29" t="s">
        <v>232</v>
      </c>
      <c r="I64" s="20" t="s">
        <v>514</v>
      </c>
      <c r="J64" s="27">
        <v>44</v>
      </c>
      <c r="L64">
        <f t="shared" si="3"/>
        <v>44</v>
      </c>
      <c r="N64" s="27"/>
      <c r="O64" s="27"/>
    </row>
    <row r="65" spans="1:12" x14ac:dyDescent="0.25">
      <c r="A65" s="20" t="str">
        <f t="shared" si="2"/>
        <v>OneWenlockU13GirlsVERTICAL JUMPB</v>
      </c>
      <c r="B65" s="20" t="str">
        <f t="shared" si="4"/>
        <v>One</v>
      </c>
      <c r="C65" s="29" t="s">
        <v>11</v>
      </c>
      <c r="D65" s="29" t="s">
        <v>87</v>
      </c>
      <c r="E65" s="29" t="s">
        <v>46</v>
      </c>
      <c r="F65" s="29" t="s">
        <v>93</v>
      </c>
      <c r="G65" s="20" t="str">
        <f t="shared" si="5"/>
        <v>VERTICAL JUMP</v>
      </c>
      <c r="H65" s="29" t="s">
        <v>232</v>
      </c>
      <c r="L65">
        <f t="shared" si="3"/>
        <v>0</v>
      </c>
    </row>
    <row r="66" spans="1:12" x14ac:dyDescent="0.25">
      <c r="A66" s="20" t="str">
        <f t="shared" si="2"/>
        <v>OneOswestryU13BoysVERTICAL JUMPA</v>
      </c>
      <c r="B66" s="20" t="str">
        <f t="shared" ref="B66:B97" si="6">Match_number</f>
        <v>One</v>
      </c>
      <c r="C66" s="29" t="s">
        <v>5</v>
      </c>
      <c r="D66" s="29" t="s">
        <v>87</v>
      </c>
      <c r="E66" s="29" t="s">
        <v>62</v>
      </c>
      <c r="F66" s="29" t="s">
        <v>90</v>
      </c>
      <c r="G66" s="20" t="str">
        <f t="shared" ref="G66:G97" si="7">INDEX(All_events,MATCH(F66,Events_list,0),MATCH(D66 &amp;" "&amp;E66,Age_list,0))</f>
        <v>VERTICAL JUMP</v>
      </c>
      <c r="H66" s="29" t="s">
        <v>228</v>
      </c>
      <c r="L66">
        <f t="shared" si="3"/>
        <v>0</v>
      </c>
    </row>
    <row r="67" spans="1:12" x14ac:dyDescent="0.25">
      <c r="A67" s="20" t="str">
        <f t="shared" ref="A67:A113" si="8">B67&amp;C67&amp;D67&amp;E67&amp;G67&amp;H67</f>
        <v>OneShrewsburyU13BoysVERTICAL JUMPA</v>
      </c>
      <c r="B67" s="20" t="str">
        <f t="shared" si="6"/>
        <v>One</v>
      </c>
      <c r="C67" s="29" t="s">
        <v>7</v>
      </c>
      <c r="D67" s="29" t="s">
        <v>87</v>
      </c>
      <c r="E67" s="29" t="s">
        <v>62</v>
      </c>
      <c r="F67" s="29" t="s">
        <v>90</v>
      </c>
      <c r="G67" s="20" t="str">
        <f t="shared" si="7"/>
        <v>VERTICAL JUMP</v>
      </c>
      <c r="H67" s="29" t="s">
        <v>228</v>
      </c>
      <c r="I67" s="20" t="s">
        <v>532</v>
      </c>
      <c r="J67" s="27">
        <v>47</v>
      </c>
      <c r="L67">
        <f t="shared" ref="L67:L113" si="9">IFERROR(IF(VALUE(J67)=0,0,J67),0)</f>
        <v>47</v>
      </c>
    </row>
    <row r="68" spans="1:12" x14ac:dyDescent="0.25">
      <c r="A68" s="20" t="str">
        <f t="shared" si="8"/>
        <v>OneTelfordU13BoysVERTICAL JUMPA</v>
      </c>
      <c r="B68" s="20" t="str">
        <f t="shared" si="6"/>
        <v>One</v>
      </c>
      <c r="C68" s="29" t="s">
        <v>9</v>
      </c>
      <c r="D68" s="29" t="s">
        <v>87</v>
      </c>
      <c r="E68" s="29" t="s">
        <v>62</v>
      </c>
      <c r="F68" s="29" t="s">
        <v>90</v>
      </c>
      <c r="G68" s="20" t="str">
        <f t="shared" si="7"/>
        <v>VERTICAL JUMP</v>
      </c>
      <c r="H68" s="29" t="s">
        <v>228</v>
      </c>
      <c r="I68" s="20" t="s">
        <v>491</v>
      </c>
      <c r="J68" s="27">
        <v>40</v>
      </c>
      <c r="L68">
        <f t="shared" si="9"/>
        <v>40</v>
      </c>
    </row>
    <row r="69" spans="1:12" x14ac:dyDescent="0.25">
      <c r="A69" s="20" t="str">
        <f t="shared" si="8"/>
        <v>OneWenlockU13BoysVERTICAL JUMPA</v>
      </c>
      <c r="B69" s="20" t="str">
        <f t="shared" si="6"/>
        <v>One</v>
      </c>
      <c r="C69" s="29" t="s">
        <v>11</v>
      </c>
      <c r="D69" s="29" t="s">
        <v>87</v>
      </c>
      <c r="E69" s="29" t="s">
        <v>62</v>
      </c>
      <c r="F69" s="29" t="s">
        <v>90</v>
      </c>
      <c r="G69" s="20" t="str">
        <f t="shared" si="7"/>
        <v>VERTICAL JUMP</v>
      </c>
      <c r="H69" s="29" t="s">
        <v>228</v>
      </c>
      <c r="I69" s="20" t="s">
        <v>487</v>
      </c>
      <c r="J69" s="27">
        <v>43</v>
      </c>
      <c r="L69">
        <f t="shared" si="9"/>
        <v>43</v>
      </c>
    </row>
    <row r="70" spans="1:12" x14ac:dyDescent="0.25">
      <c r="A70" s="20" t="str">
        <f t="shared" si="8"/>
        <v>OneOswestryU13BoysVERTICAL JUMPB</v>
      </c>
      <c r="B70" s="20" t="str">
        <f t="shared" si="6"/>
        <v>One</v>
      </c>
      <c r="C70" s="29" t="s">
        <v>5</v>
      </c>
      <c r="D70" s="29" t="s">
        <v>87</v>
      </c>
      <c r="E70" s="29" t="s">
        <v>62</v>
      </c>
      <c r="F70" s="29" t="s">
        <v>90</v>
      </c>
      <c r="G70" s="20" t="str">
        <f t="shared" si="7"/>
        <v>VERTICAL JUMP</v>
      </c>
      <c r="H70" s="29" t="s">
        <v>232</v>
      </c>
      <c r="L70">
        <f t="shared" si="9"/>
        <v>0</v>
      </c>
    </row>
    <row r="71" spans="1:12" x14ac:dyDescent="0.25">
      <c r="A71" s="20" t="str">
        <f t="shared" si="8"/>
        <v>OneShrewsburyU13BoysVERTICAL JUMPB</v>
      </c>
      <c r="B71" s="20" t="str">
        <f t="shared" si="6"/>
        <v>One</v>
      </c>
      <c r="C71" s="29" t="s">
        <v>7</v>
      </c>
      <c r="D71" s="29" t="s">
        <v>87</v>
      </c>
      <c r="E71" s="29" t="s">
        <v>62</v>
      </c>
      <c r="F71" s="29" t="s">
        <v>90</v>
      </c>
      <c r="G71" s="20" t="str">
        <f t="shared" si="7"/>
        <v>VERTICAL JUMP</v>
      </c>
      <c r="H71" s="29" t="s">
        <v>232</v>
      </c>
      <c r="I71" s="20" t="s">
        <v>468</v>
      </c>
      <c r="J71" s="27">
        <v>37</v>
      </c>
      <c r="L71">
        <f t="shared" si="9"/>
        <v>37</v>
      </c>
    </row>
    <row r="72" spans="1:12" x14ac:dyDescent="0.25">
      <c r="A72" s="20" t="str">
        <f t="shared" si="8"/>
        <v>OneTelfordU13BoysVERTICAL JUMPB</v>
      </c>
      <c r="B72" s="20" t="str">
        <f t="shared" si="6"/>
        <v>One</v>
      </c>
      <c r="C72" s="29" t="s">
        <v>9</v>
      </c>
      <c r="D72" s="29" t="s">
        <v>87</v>
      </c>
      <c r="E72" s="29" t="s">
        <v>62</v>
      </c>
      <c r="F72" s="29" t="s">
        <v>90</v>
      </c>
      <c r="G72" s="20" t="str">
        <f t="shared" si="7"/>
        <v>VERTICAL JUMP</v>
      </c>
      <c r="H72" s="29" t="s">
        <v>232</v>
      </c>
      <c r="I72" s="20" t="s">
        <v>470</v>
      </c>
      <c r="J72" s="27">
        <v>48</v>
      </c>
      <c r="L72">
        <f t="shared" si="9"/>
        <v>48</v>
      </c>
    </row>
    <row r="73" spans="1:12" x14ac:dyDescent="0.25">
      <c r="A73" s="20" t="str">
        <f t="shared" si="8"/>
        <v>OneWenlockU13BoysVERTICAL JUMPB</v>
      </c>
      <c r="B73" s="20" t="str">
        <f t="shared" si="6"/>
        <v>One</v>
      </c>
      <c r="C73" s="29" t="s">
        <v>11</v>
      </c>
      <c r="D73" s="29" t="s">
        <v>87</v>
      </c>
      <c r="E73" s="29" t="s">
        <v>62</v>
      </c>
      <c r="F73" s="29" t="s">
        <v>90</v>
      </c>
      <c r="G73" s="20" t="str">
        <f t="shared" si="7"/>
        <v>VERTICAL JUMP</v>
      </c>
      <c r="H73" s="29" t="s">
        <v>232</v>
      </c>
      <c r="L73">
        <f t="shared" si="9"/>
        <v>0</v>
      </c>
    </row>
    <row r="74" spans="1:12" x14ac:dyDescent="0.25">
      <c r="A74" s="20" t="str">
        <f t="shared" si="8"/>
        <v>OneOswestryU13BoysSTANDING TRIPLE JUMPA</v>
      </c>
      <c r="B74" s="20" t="str">
        <f t="shared" si="6"/>
        <v>One</v>
      </c>
      <c r="C74" s="29" t="s">
        <v>5</v>
      </c>
      <c r="D74" s="29" t="s">
        <v>87</v>
      </c>
      <c r="E74" s="29" t="s">
        <v>62</v>
      </c>
      <c r="F74" s="29" t="s">
        <v>93</v>
      </c>
      <c r="G74" s="20" t="str">
        <f t="shared" si="7"/>
        <v>STANDING TRIPLE JUMP</v>
      </c>
      <c r="H74" s="29" t="s">
        <v>228</v>
      </c>
      <c r="I74" s="20" t="s">
        <v>467</v>
      </c>
      <c r="J74" s="27">
        <v>4.4800000000000004</v>
      </c>
      <c r="L74">
        <f t="shared" si="9"/>
        <v>4.4800000000000004</v>
      </c>
    </row>
    <row r="75" spans="1:12" x14ac:dyDescent="0.25">
      <c r="A75" s="20" t="str">
        <f t="shared" si="8"/>
        <v>OneShrewsburyU13BoysSTANDING TRIPLE JUMPA</v>
      </c>
      <c r="B75" s="20" t="str">
        <f t="shared" si="6"/>
        <v>One</v>
      </c>
      <c r="C75" s="29" t="s">
        <v>7</v>
      </c>
      <c r="D75" s="29" t="s">
        <v>87</v>
      </c>
      <c r="E75" s="29" t="s">
        <v>62</v>
      </c>
      <c r="F75" s="29" t="s">
        <v>93</v>
      </c>
      <c r="G75" s="20" t="str">
        <f t="shared" si="7"/>
        <v>STANDING TRIPLE JUMP</v>
      </c>
      <c r="H75" s="29" t="s">
        <v>228</v>
      </c>
      <c r="L75">
        <f t="shared" si="9"/>
        <v>0</v>
      </c>
    </row>
    <row r="76" spans="1:12" x14ac:dyDescent="0.25">
      <c r="A76" s="20" t="str">
        <f t="shared" si="8"/>
        <v>OneTelfordU13BoysSTANDING TRIPLE JUMPA</v>
      </c>
      <c r="B76" s="20" t="str">
        <f t="shared" si="6"/>
        <v>One</v>
      </c>
      <c r="C76" s="29" t="s">
        <v>9</v>
      </c>
      <c r="D76" s="29" t="s">
        <v>87</v>
      </c>
      <c r="E76" s="29" t="s">
        <v>62</v>
      </c>
      <c r="F76" s="29" t="s">
        <v>93</v>
      </c>
      <c r="G76" s="20" t="str">
        <f t="shared" si="7"/>
        <v>STANDING TRIPLE JUMP</v>
      </c>
      <c r="H76" s="29" t="s">
        <v>228</v>
      </c>
      <c r="I76" s="20" t="s">
        <v>490</v>
      </c>
      <c r="J76" s="27">
        <v>5.54</v>
      </c>
      <c r="L76">
        <f t="shared" si="9"/>
        <v>5.54</v>
      </c>
    </row>
    <row r="77" spans="1:12" x14ac:dyDescent="0.25">
      <c r="A77" s="20" t="str">
        <f t="shared" si="8"/>
        <v>OneWenlockU13BoysSTANDING TRIPLE JUMPA</v>
      </c>
      <c r="B77" s="20" t="str">
        <f t="shared" si="6"/>
        <v>One</v>
      </c>
      <c r="C77" s="29" t="s">
        <v>11</v>
      </c>
      <c r="D77" s="29" t="s">
        <v>87</v>
      </c>
      <c r="E77" s="29" t="s">
        <v>62</v>
      </c>
      <c r="F77" s="29" t="s">
        <v>93</v>
      </c>
      <c r="G77" s="20" t="str">
        <f t="shared" si="7"/>
        <v>STANDING TRIPLE JUMP</v>
      </c>
      <c r="H77" s="29" t="s">
        <v>228</v>
      </c>
      <c r="I77" s="20" t="s">
        <v>473</v>
      </c>
      <c r="J77" s="27">
        <v>5.56</v>
      </c>
      <c r="L77">
        <f t="shared" si="9"/>
        <v>5.56</v>
      </c>
    </row>
    <row r="78" spans="1:12" x14ac:dyDescent="0.25">
      <c r="A78" s="20" t="str">
        <f t="shared" si="8"/>
        <v>OneOswestryU13BoysSTANDING TRIPLE JUMPB</v>
      </c>
      <c r="B78" s="20" t="str">
        <f t="shared" si="6"/>
        <v>One</v>
      </c>
      <c r="C78" s="29" t="s">
        <v>5</v>
      </c>
      <c r="D78" s="29" t="s">
        <v>87</v>
      </c>
      <c r="E78" s="29" t="s">
        <v>62</v>
      </c>
      <c r="F78" s="29" t="s">
        <v>93</v>
      </c>
      <c r="G78" s="20" t="str">
        <f t="shared" si="7"/>
        <v>STANDING TRIPLE JUMP</v>
      </c>
      <c r="H78" s="29" t="s">
        <v>232</v>
      </c>
      <c r="L78">
        <f t="shared" si="9"/>
        <v>0</v>
      </c>
    </row>
    <row r="79" spans="1:12" x14ac:dyDescent="0.25">
      <c r="A79" s="20" t="str">
        <f t="shared" si="8"/>
        <v>OneShrewsburyU13BoysSTANDING TRIPLE JUMPB</v>
      </c>
      <c r="B79" s="20" t="str">
        <f t="shared" si="6"/>
        <v>One</v>
      </c>
      <c r="C79" s="29" t="s">
        <v>7</v>
      </c>
      <c r="D79" s="29" t="s">
        <v>87</v>
      </c>
      <c r="E79" s="29" t="s">
        <v>62</v>
      </c>
      <c r="F79" s="29" t="s">
        <v>93</v>
      </c>
      <c r="G79" s="20" t="str">
        <f t="shared" si="7"/>
        <v>STANDING TRIPLE JUMP</v>
      </c>
      <c r="H79" s="29" t="s">
        <v>232</v>
      </c>
      <c r="L79">
        <f t="shared" si="9"/>
        <v>0</v>
      </c>
    </row>
    <row r="80" spans="1:12" x14ac:dyDescent="0.25">
      <c r="A80" s="20" t="str">
        <f t="shared" si="8"/>
        <v>OneTelfordU13BoysSTANDING TRIPLE JUMPB</v>
      </c>
      <c r="B80" s="20" t="str">
        <f t="shared" si="6"/>
        <v>One</v>
      </c>
      <c r="C80" s="29" t="s">
        <v>9</v>
      </c>
      <c r="D80" s="29" t="s">
        <v>87</v>
      </c>
      <c r="E80" s="29" t="s">
        <v>62</v>
      </c>
      <c r="F80" s="29" t="s">
        <v>93</v>
      </c>
      <c r="G80" s="20" t="str">
        <f t="shared" si="7"/>
        <v>STANDING TRIPLE JUMP</v>
      </c>
      <c r="H80" s="29" t="s">
        <v>232</v>
      </c>
      <c r="I80" s="20" t="s">
        <v>70</v>
      </c>
      <c r="J80" s="27">
        <v>5.18</v>
      </c>
      <c r="L80">
        <f t="shared" si="9"/>
        <v>5.18</v>
      </c>
    </row>
    <row r="81" spans="1:12" x14ac:dyDescent="0.25">
      <c r="A81" s="20" t="str">
        <f t="shared" si="8"/>
        <v>OneWenlockU13BoysSTANDING TRIPLE JUMPB</v>
      </c>
      <c r="B81" s="20" t="str">
        <f t="shared" si="6"/>
        <v>One</v>
      </c>
      <c r="C81" s="29" t="s">
        <v>11</v>
      </c>
      <c r="D81" s="29" t="s">
        <v>87</v>
      </c>
      <c r="E81" s="29" t="s">
        <v>62</v>
      </c>
      <c r="F81" s="29" t="s">
        <v>93</v>
      </c>
      <c r="G81" s="20" t="str">
        <f t="shared" si="7"/>
        <v>STANDING TRIPLE JUMP</v>
      </c>
      <c r="H81" s="29" t="s">
        <v>232</v>
      </c>
      <c r="I81" s="20" t="s">
        <v>489</v>
      </c>
      <c r="J81" s="27">
        <v>4.38</v>
      </c>
      <c r="L81">
        <f t="shared" si="9"/>
        <v>4.38</v>
      </c>
    </row>
    <row r="82" spans="1:12" x14ac:dyDescent="0.25">
      <c r="A82" s="20" t="str">
        <f t="shared" si="8"/>
        <v>OneOswestryU15GirlsSPEED BOUNCEA</v>
      </c>
      <c r="B82" s="20" t="str">
        <f t="shared" si="6"/>
        <v>One</v>
      </c>
      <c r="C82" s="29" t="s">
        <v>5</v>
      </c>
      <c r="D82" s="29" t="s">
        <v>145</v>
      </c>
      <c r="E82" s="29" t="s">
        <v>46</v>
      </c>
      <c r="F82" s="29" t="s">
        <v>90</v>
      </c>
      <c r="G82" s="20" t="str">
        <f t="shared" si="7"/>
        <v>SPEED BOUNCE</v>
      </c>
      <c r="H82" s="29" t="s">
        <v>228</v>
      </c>
      <c r="I82" s="20" t="s">
        <v>503</v>
      </c>
      <c r="J82" s="27">
        <v>76</v>
      </c>
      <c r="L82">
        <f t="shared" si="9"/>
        <v>76</v>
      </c>
    </row>
    <row r="83" spans="1:12" x14ac:dyDescent="0.25">
      <c r="A83" s="20" t="str">
        <f t="shared" si="8"/>
        <v>OneShrewsburyU15GirlsSPEED BOUNCEA</v>
      </c>
      <c r="B83" s="20" t="str">
        <f t="shared" si="6"/>
        <v>One</v>
      </c>
      <c r="C83" s="29" t="s">
        <v>7</v>
      </c>
      <c r="D83" s="29" t="s">
        <v>145</v>
      </c>
      <c r="E83" s="29" t="s">
        <v>46</v>
      </c>
      <c r="F83" s="29" t="s">
        <v>90</v>
      </c>
      <c r="G83" s="20" t="str">
        <f t="shared" si="7"/>
        <v>SPEED BOUNCE</v>
      </c>
      <c r="H83" s="29" t="s">
        <v>228</v>
      </c>
      <c r="L83">
        <f t="shared" si="9"/>
        <v>0</v>
      </c>
    </row>
    <row r="84" spans="1:12" x14ac:dyDescent="0.25">
      <c r="A84" s="20" t="str">
        <f t="shared" si="8"/>
        <v>OneTelfordU15GirlsSPEED BOUNCEA</v>
      </c>
      <c r="B84" s="20" t="str">
        <f t="shared" si="6"/>
        <v>One</v>
      </c>
      <c r="C84" s="29" t="s">
        <v>9</v>
      </c>
      <c r="D84" s="29" t="s">
        <v>145</v>
      </c>
      <c r="E84" s="29" t="s">
        <v>46</v>
      </c>
      <c r="F84" s="29" t="s">
        <v>90</v>
      </c>
      <c r="G84" s="20" t="str">
        <f t="shared" si="7"/>
        <v>SPEED BOUNCE</v>
      </c>
      <c r="H84" s="29" t="s">
        <v>228</v>
      </c>
      <c r="I84" s="20" t="s">
        <v>525</v>
      </c>
      <c r="J84" s="27">
        <v>62</v>
      </c>
      <c r="L84">
        <f t="shared" si="9"/>
        <v>62</v>
      </c>
    </row>
    <row r="85" spans="1:12" x14ac:dyDescent="0.25">
      <c r="A85" s="20" t="str">
        <f t="shared" si="8"/>
        <v>OneWenlockU15GirlsSPEED BOUNCEA</v>
      </c>
      <c r="B85" s="20" t="str">
        <f t="shared" si="6"/>
        <v>One</v>
      </c>
      <c r="C85" s="29" t="s">
        <v>11</v>
      </c>
      <c r="D85" s="29" t="s">
        <v>145</v>
      </c>
      <c r="E85" s="29" t="s">
        <v>46</v>
      </c>
      <c r="F85" s="29" t="s">
        <v>90</v>
      </c>
      <c r="G85" s="20" t="str">
        <f t="shared" si="7"/>
        <v>SPEED BOUNCE</v>
      </c>
      <c r="H85" s="29" t="s">
        <v>228</v>
      </c>
      <c r="L85">
        <f t="shared" si="9"/>
        <v>0</v>
      </c>
    </row>
    <row r="86" spans="1:12" x14ac:dyDescent="0.25">
      <c r="A86" s="20" t="str">
        <f t="shared" si="8"/>
        <v>OneOswestryU15GirlsSPEED BOUNCEB</v>
      </c>
      <c r="B86" s="20" t="str">
        <f t="shared" si="6"/>
        <v>One</v>
      </c>
      <c r="C86" s="29" t="s">
        <v>5</v>
      </c>
      <c r="D86" s="29" t="s">
        <v>145</v>
      </c>
      <c r="E86" s="29" t="s">
        <v>46</v>
      </c>
      <c r="F86" s="29" t="s">
        <v>90</v>
      </c>
      <c r="G86" s="20" t="str">
        <f t="shared" si="7"/>
        <v>SPEED BOUNCE</v>
      </c>
      <c r="H86" s="29" t="s">
        <v>232</v>
      </c>
      <c r="I86" s="20" t="s">
        <v>59</v>
      </c>
      <c r="J86" s="27">
        <v>70</v>
      </c>
      <c r="L86">
        <f t="shared" si="9"/>
        <v>70</v>
      </c>
    </row>
    <row r="87" spans="1:12" x14ac:dyDescent="0.25">
      <c r="A87" s="20" t="str">
        <f t="shared" si="8"/>
        <v>OneShrewsburyU15GirlsSPEED BOUNCEB</v>
      </c>
      <c r="B87" s="20" t="str">
        <f t="shared" si="6"/>
        <v>One</v>
      </c>
      <c r="C87" s="29" t="s">
        <v>7</v>
      </c>
      <c r="D87" s="29" t="s">
        <v>145</v>
      </c>
      <c r="E87" s="29" t="s">
        <v>46</v>
      </c>
      <c r="F87" s="29" t="s">
        <v>90</v>
      </c>
      <c r="G87" s="20" t="str">
        <f t="shared" si="7"/>
        <v>SPEED BOUNCE</v>
      </c>
      <c r="H87" s="29" t="s">
        <v>232</v>
      </c>
      <c r="L87">
        <f t="shared" si="9"/>
        <v>0</v>
      </c>
    </row>
    <row r="88" spans="1:12" x14ac:dyDescent="0.25">
      <c r="A88" s="20" t="str">
        <f t="shared" si="8"/>
        <v>OneTelfordU15GirlsSPEED BOUNCEB</v>
      </c>
      <c r="B88" s="20" t="str">
        <f t="shared" si="6"/>
        <v>One</v>
      </c>
      <c r="C88" s="29" t="s">
        <v>9</v>
      </c>
      <c r="D88" s="29" t="s">
        <v>145</v>
      </c>
      <c r="E88" s="29" t="s">
        <v>46</v>
      </c>
      <c r="F88" s="29" t="s">
        <v>90</v>
      </c>
      <c r="G88" s="20" t="str">
        <f t="shared" si="7"/>
        <v>SPEED BOUNCE</v>
      </c>
      <c r="H88" s="29" t="s">
        <v>232</v>
      </c>
      <c r="I88" s="20" t="s">
        <v>524</v>
      </c>
      <c r="J88" s="27">
        <v>64</v>
      </c>
      <c r="L88">
        <f t="shared" si="9"/>
        <v>64</v>
      </c>
    </row>
    <row r="89" spans="1:12" x14ac:dyDescent="0.25">
      <c r="A89" s="20" t="str">
        <f t="shared" si="8"/>
        <v>OneWenlockU15GirlsSPEED BOUNCEB</v>
      </c>
      <c r="B89" s="20" t="str">
        <f t="shared" si="6"/>
        <v>One</v>
      </c>
      <c r="C89" s="29" t="s">
        <v>11</v>
      </c>
      <c r="D89" s="29" t="s">
        <v>145</v>
      </c>
      <c r="E89" s="29" t="s">
        <v>46</v>
      </c>
      <c r="F89" s="29" t="s">
        <v>90</v>
      </c>
      <c r="G89" s="20" t="str">
        <f t="shared" si="7"/>
        <v>SPEED BOUNCE</v>
      </c>
      <c r="H89" s="29" t="s">
        <v>232</v>
      </c>
      <c r="L89">
        <f t="shared" si="9"/>
        <v>0</v>
      </c>
    </row>
    <row r="90" spans="1:12" x14ac:dyDescent="0.25">
      <c r="A90" s="20" t="str">
        <f t="shared" si="8"/>
        <v>OneOswestryU15GirlsSHOTA</v>
      </c>
      <c r="B90" s="20" t="str">
        <f t="shared" si="6"/>
        <v>One</v>
      </c>
      <c r="C90" s="29" t="s">
        <v>5</v>
      </c>
      <c r="D90" s="29" t="s">
        <v>145</v>
      </c>
      <c r="E90" s="29" t="s">
        <v>46</v>
      </c>
      <c r="F90" s="29" t="s">
        <v>93</v>
      </c>
      <c r="G90" s="20" t="str">
        <f t="shared" si="7"/>
        <v>SHOT</v>
      </c>
      <c r="H90" s="29" t="s">
        <v>228</v>
      </c>
      <c r="I90" s="20" t="s">
        <v>504</v>
      </c>
      <c r="J90" s="27">
        <v>4.0999999999999996</v>
      </c>
      <c r="L90">
        <f t="shared" si="9"/>
        <v>4.0999999999999996</v>
      </c>
    </row>
    <row r="91" spans="1:12" x14ac:dyDescent="0.25">
      <c r="A91" s="20" t="str">
        <f t="shared" si="8"/>
        <v>OneShrewsburyU15GirlsSHOTA</v>
      </c>
      <c r="B91" s="20" t="str">
        <f t="shared" si="6"/>
        <v>One</v>
      </c>
      <c r="C91" s="29" t="s">
        <v>7</v>
      </c>
      <c r="D91" s="29" t="s">
        <v>145</v>
      </c>
      <c r="E91" s="29" t="s">
        <v>46</v>
      </c>
      <c r="F91" s="29" t="s">
        <v>93</v>
      </c>
      <c r="G91" s="20" t="str">
        <f t="shared" si="7"/>
        <v>SHOT</v>
      </c>
      <c r="H91" s="29" t="s">
        <v>228</v>
      </c>
      <c r="L91">
        <f t="shared" si="9"/>
        <v>0</v>
      </c>
    </row>
    <row r="92" spans="1:12" x14ac:dyDescent="0.25">
      <c r="A92" s="20" t="str">
        <f t="shared" si="8"/>
        <v>OneTelfordU15GirlsSHOTA</v>
      </c>
      <c r="B92" s="20" t="str">
        <f t="shared" si="6"/>
        <v>One</v>
      </c>
      <c r="C92" s="29" t="s">
        <v>9</v>
      </c>
      <c r="D92" s="29" t="s">
        <v>145</v>
      </c>
      <c r="E92" s="29" t="s">
        <v>46</v>
      </c>
      <c r="F92" s="29" t="s">
        <v>93</v>
      </c>
      <c r="G92" s="20" t="str">
        <f t="shared" si="7"/>
        <v>SHOT</v>
      </c>
      <c r="H92" s="29" t="s">
        <v>228</v>
      </c>
      <c r="I92" s="20" t="s">
        <v>523</v>
      </c>
      <c r="J92" s="27">
        <v>6.04</v>
      </c>
      <c r="L92">
        <f t="shared" si="9"/>
        <v>6.04</v>
      </c>
    </row>
    <row r="93" spans="1:12" x14ac:dyDescent="0.25">
      <c r="A93" s="20" t="str">
        <f t="shared" si="8"/>
        <v>OneWenlockU15GirlsSHOTA</v>
      </c>
      <c r="B93" s="20" t="str">
        <f t="shared" si="6"/>
        <v>One</v>
      </c>
      <c r="C93" s="29" t="s">
        <v>11</v>
      </c>
      <c r="D93" s="29" t="s">
        <v>145</v>
      </c>
      <c r="E93" s="29" t="s">
        <v>46</v>
      </c>
      <c r="F93" s="29" t="s">
        <v>93</v>
      </c>
      <c r="G93" s="20" t="str">
        <f t="shared" si="7"/>
        <v>SHOT</v>
      </c>
      <c r="H93" s="29" t="s">
        <v>228</v>
      </c>
      <c r="L93">
        <f t="shared" si="9"/>
        <v>0</v>
      </c>
    </row>
    <row r="94" spans="1:12" x14ac:dyDescent="0.25">
      <c r="A94" s="20" t="str">
        <f t="shared" si="8"/>
        <v>OneOswestryU15GirlsSHOTB</v>
      </c>
      <c r="B94" s="20" t="str">
        <f t="shared" si="6"/>
        <v>One</v>
      </c>
      <c r="C94" s="29" t="s">
        <v>5</v>
      </c>
      <c r="D94" s="29" t="s">
        <v>145</v>
      </c>
      <c r="E94" s="29" t="s">
        <v>46</v>
      </c>
      <c r="F94" s="29" t="s">
        <v>93</v>
      </c>
      <c r="G94" s="20" t="str">
        <f t="shared" si="7"/>
        <v>SHOT</v>
      </c>
      <c r="H94" s="29" t="s">
        <v>232</v>
      </c>
      <c r="I94" s="20" t="s">
        <v>502</v>
      </c>
      <c r="J94" s="27">
        <v>4.71</v>
      </c>
      <c r="L94">
        <f t="shared" si="9"/>
        <v>4.71</v>
      </c>
    </row>
    <row r="95" spans="1:12" x14ac:dyDescent="0.25">
      <c r="A95" s="20" t="str">
        <f t="shared" si="8"/>
        <v>OneShrewsburyU15GirlsSHOTB</v>
      </c>
      <c r="B95" s="20" t="str">
        <f t="shared" si="6"/>
        <v>One</v>
      </c>
      <c r="C95" s="29" t="s">
        <v>7</v>
      </c>
      <c r="D95" s="29" t="s">
        <v>145</v>
      </c>
      <c r="E95" s="29" t="s">
        <v>46</v>
      </c>
      <c r="F95" s="29" t="s">
        <v>93</v>
      </c>
      <c r="G95" s="20" t="str">
        <f t="shared" si="7"/>
        <v>SHOT</v>
      </c>
      <c r="H95" s="29" t="s">
        <v>232</v>
      </c>
      <c r="L95">
        <f t="shared" si="9"/>
        <v>0</v>
      </c>
    </row>
    <row r="96" spans="1:12" x14ac:dyDescent="0.25">
      <c r="A96" s="20" t="str">
        <f t="shared" si="8"/>
        <v>OneTelfordU15GirlsSHOTB</v>
      </c>
      <c r="B96" s="20" t="str">
        <f t="shared" si="6"/>
        <v>One</v>
      </c>
      <c r="C96" s="29" t="s">
        <v>9</v>
      </c>
      <c r="D96" s="29" t="s">
        <v>145</v>
      </c>
      <c r="E96" s="29" t="s">
        <v>46</v>
      </c>
      <c r="F96" s="29" t="s">
        <v>93</v>
      </c>
      <c r="G96" s="20" t="str">
        <f t="shared" si="7"/>
        <v>SHOT</v>
      </c>
      <c r="H96" s="29" t="s">
        <v>232</v>
      </c>
      <c r="I96" s="20" t="s">
        <v>191</v>
      </c>
      <c r="J96" s="27">
        <v>7.18</v>
      </c>
      <c r="L96">
        <f t="shared" si="9"/>
        <v>7.18</v>
      </c>
    </row>
    <row r="97" spans="1:12" x14ac:dyDescent="0.25">
      <c r="A97" s="20" t="str">
        <f t="shared" si="8"/>
        <v>OneWenlockU15GirlsSHOTB</v>
      </c>
      <c r="B97" s="20" t="str">
        <f t="shared" si="6"/>
        <v>One</v>
      </c>
      <c r="C97" s="29" t="s">
        <v>11</v>
      </c>
      <c r="D97" s="29" t="s">
        <v>145</v>
      </c>
      <c r="E97" s="29" t="s">
        <v>46</v>
      </c>
      <c r="F97" s="29" t="s">
        <v>93</v>
      </c>
      <c r="G97" s="20" t="str">
        <f t="shared" si="7"/>
        <v>SHOT</v>
      </c>
      <c r="H97" s="29" t="s">
        <v>232</v>
      </c>
      <c r="L97">
        <f t="shared" si="9"/>
        <v>0</v>
      </c>
    </row>
    <row r="98" spans="1:12" x14ac:dyDescent="0.25">
      <c r="A98" s="20" t="str">
        <f t="shared" si="8"/>
        <v>OneOswestryU15BoysSHOTA</v>
      </c>
      <c r="B98" s="20" t="str">
        <f t="shared" ref="B98:B113" si="10">Match_number</f>
        <v>One</v>
      </c>
      <c r="C98" s="29" t="s">
        <v>5</v>
      </c>
      <c r="D98" s="29" t="s">
        <v>145</v>
      </c>
      <c r="E98" s="29" t="s">
        <v>62</v>
      </c>
      <c r="F98" s="29" t="s">
        <v>90</v>
      </c>
      <c r="G98" s="20" t="str">
        <f t="shared" ref="G98:G113" si="11">INDEX(All_events,MATCH(F98,Events_list,0),MATCH(D98 &amp;" "&amp;E98,Age_list,0))</f>
        <v>SHOT</v>
      </c>
      <c r="H98" s="29" t="s">
        <v>228</v>
      </c>
      <c r="L98">
        <f t="shared" si="9"/>
        <v>0</v>
      </c>
    </row>
    <row r="99" spans="1:12" x14ac:dyDescent="0.25">
      <c r="A99" s="20" t="str">
        <f t="shared" si="8"/>
        <v>OneShrewsburyU15BoysSHOTA</v>
      </c>
      <c r="B99" s="20" t="str">
        <f t="shared" si="10"/>
        <v>One</v>
      </c>
      <c r="C99" s="29" t="s">
        <v>7</v>
      </c>
      <c r="D99" s="29" t="s">
        <v>145</v>
      </c>
      <c r="E99" s="29" t="s">
        <v>62</v>
      </c>
      <c r="F99" s="29" t="s">
        <v>90</v>
      </c>
      <c r="G99" s="20" t="str">
        <f t="shared" si="11"/>
        <v>SHOT</v>
      </c>
      <c r="H99" s="29" t="s">
        <v>228</v>
      </c>
      <c r="L99">
        <f t="shared" si="9"/>
        <v>0</v>
      </c>
    </row>
    <row r="100" spans="1:12" x14ac:dyDescent="0.25">
      <c r="A100" s="20" t="str">
        <f t="shared" si="8"/>
        <v>OneTelfordU15BoysSHOTA</v>
      </c>
      <c r="B100" s="20" t="str">
        <f t="shared" si="10"/>
        <v>One</v>
      </c>
      <c r="C100" s="29" t="s">
        <v>9</v>
      </c>
      <c r="D100" s="29" t="s">
        <v>145</v>
      </c>
      <c r="E100" s="29" t="s">
        <v>62</v>
      </c>
      <c r="F100" s="29" t="s">
        <v>90</v>
      </c>
      <c r="G100" s="20" t="str">
        <f t="shared" si="11"/>
        <v>SHOT</v>
      </c>
      <c r="H100" s="29" t="s">
        <v>228</v>
      </c>
      <c r="I100" s="20" t="s">
        <v>131</v>
      </c>
      <c r="J100" s="27">
        <v>7.12</v>
      </c>
      <c r="L100">
        <f t="shared" si="9"/>
        <v>7.12</v>
      </c>
    </row>
    <row r="101" spans="1:12" x14ac:dyDescent="0.25">
      <c r="A101" s="20" t="str">
        <f t="shared" si="8"/>
        <v>OneWenlockU15BoysSHOTA</v>
      </c>
      <c r="B101" s="20" t="str">
        <f t="shared" si="10"/>
        <v>One</v>
      </c>
      <c r="C101" s="29" t="s">
        <v>11</v>
      </c>
      <c r="D101" s="29" t="s">
        <v>145</v>
      </c>
      <c r="E101" s="29" t="s">
        <v>62</v>
      </c>
      <c r="F101" s="29" t="s">
        <v>90</v>
      </c>
      <c r="G101" s="20" t="str">
        <f t="shared" si="11"/>
        <v>SHOT</v>
      </c>
      <c r="H101" s="29" t="s">
        <v>228</v>
      </c>
      <c r="I101" s="20" t="s">
        <v>480</v>
      </c>
      <c r="J101" s="27">
        <v>6.32</v>
      </c>
      <c r="L101">
        <f t="shared" si="9"/>
        <v>6.32</v>
      </c>
    </row>
    <row r="102" spans="1:12" x14ac:dyDescent="0.25">
      <c r="A102" s="20" t="str">
        <f t="shared" si="8"/>
        <v>OneOswestryU15BoysSHOTB</v>
      </c>
      <c r="B102" s="20" t="str">
        <f t="shared" si="10"/>
        <v>One</v>
      </c>
      <c r="C102" s="29" t="s">
        <v>5</v>
      </c>
      <c r="D102" s="29" t="s">
        <v>145</v>
      </c>
      <c r="E102" s="29" t="s">
        <v>62</v>
      </c>
      <c r="F102" s="29" t="s">
        <v>90</v>
      </c>
      <c r="G102" s="20" t="str">
        <f t="shared" si="11"/>
        <v>SHOT</v>
      </c>
      <c r="H102" s="29" t="s">
        <v>232</v>
      </c>
      <c r="L102">
        <f t="shared" si="9"/>
        <v>0</v>
      </c>
    </row>
    <row r="103" spans="1:12" x14ac:dyDescent="0.25">
      <c r="A103" s="20" t="str">
        <f t="shared" si="8"/>
        <v>OneShrewsburyU15BoysSHOTB</v>
      </c>
      <c r="B103" s="20" t="str">
        <f t="shared" si="10"/>
        <v>One</v>
      </c>
      <c r="C103" s="29" t="s">
        <v>7</v>
      </c>
      <c r="D103" s="29" t="s">
        <v>145</v>
      </c>
      <c r="E103" s="29" t="s">
        <v>62</v>
      </c>
      <c r="F103" s="29" t="s">
        <v>90</v>
      </c>
      <c r="G103" s="20" t="str">
        <f t="shared" si="11"/>
        <v>SHOT</v>
      </c>
      <c r="H103" s="29" t="s">
        <v>232</v>
      </c>
      <c r="L103">
        <f t="shared" si="9"/>
        <v>0</v>
      </c>
    </row>
    <row r="104" spans="1:12" x14ac:dyDescent="0.25">
      <c r="A104" s="20" t="str">
        <f t="shared" si="8"/>
        <v>OneTelfordU15BoysSHOTB</v>
      </c>
      <c r="B104" s="20" t="str">
        <f t="shared" si="10"/>
        <v>One</v>
      </c>
      <c r="C104" s="29" t="s">
        <v>9</v>
      </c>
      <c r="D104" s="29" t="s">
        <v>145</v>
      </c>
      <c r="E104" s="29" t="s">
        <v>62</v>
      </c>
      <c r="F104" s="29" t="s">
        <v>90</v>
      </c>
      <c r="G104" s="20" t="str">
        <f t="shared" si="11"/>
        <v>SHOT</v>
      </c>
      <c r="H104" s="29" t="s">
        <v>232</v>
      </c>
      <c r="L104">
        <f t="shared" si="9"/>
        <v>0</v>
      </c>
    </row>
    <row r="105" spans="1:12" x14ac:dyDescent="0.25">
      <c r="A105" s="20" t="str">
        <f t="shared" si="8"/>
        <v>OneWenlockU15BoysSHOTB</v>
      </c>
      <c r="B105" s="20" t="str">
        <f t="shared" si="10"/>
        <v>One</v>
      </c>
      <c r="C105" s="29" t="s">
        <v>11</v>
      </c>
      <c r="D105" s="29" t="s">
        <v>145</v>
      </c>
      <c r="E105" s="29" t="s">
        <v>62</v>
      </c>
      <c r="F105" s="29" t="s">
        <v>90</v>
      </c>
      <c r="G105" s="20" t="str">
        <f t="shared" si="11"/>
        <v>SHOT</v>
      </c>
      <c r="H105" s="29" t="s">
        <v>232</v>
      </c>
      <c r="L105">
        <f t="shared" si="9"/>
        <v>0</v>
      </c>
    </row>
    <row r="106" spans="1:12" x14ac:dyDescent="0.25">
      <c r="A106" s="20" t="str">
        <f t="shared" si="8"/>
        <v>OneOswestryU15BoysSPEED BOUNCEA</v>
      </c>
      <c r="B106" s="20" t="str">
        <f t="shared" si="10"/>
        <v>One</v>
      </c>
      <c r="C106" s="29" t="s">
        <v>5</v>
      </c>
      <c r="D106" s="29" t="s">
        <v>145</v>
      </c>
      <c r="E106" s="29" t="s">
        <v>62</v>
      </c>
      <c r="F106" s="29" t="s">
        <v>93</v>
      </c>
      <c r="G106" s="20" t="str">
        <f t="shared" si="11"/>
        <v>SPEED BOUNCE</v>
      </c>
      <c r="H106" s="29" t="s">
        <v>228</v>
      </c>
      <c r="I106" s="20" t="s">
        <v>66</v>
      </c>
      <c r="J106" s="27">
        <v>80</v>
      </c>
      <c r="L106">
        <f t="shared" si="9"/>
        <v>80</v>
      </c>
    </row>
    <row r="107" spans="1:12" x14ac:dyDescent="0.25">
      <c r="A107" s="20" t="str">
        <f t="shared" si="8"/>
        <v>OneShrewsburyU15BoysSPEED BOUNCEA</v>
      </c>
      <c r="B107" s="20" t="str">
        <f t="shared" si="10"/>
        <v>One</v>
      </c>
      <c r="C107" s="29" t="s">
        <v>7</v>
      </c>
      <c r="D107" s="29" t="s">
        <v>145</v>
      </c>
      <c r="E107" s="29" t="s">
        <v>62</v>
      </c>
      <c r="F107" s="29" t="s">
        <v>93</v>
      </c>
      <c r="G107" s="20" t="str">
        <f t="shared" si="11"/>
        <v>SPEED BOUNCE</v>
      </c>
      <c r="H107" s="29" t="s">
        <v>228</v>
      </c>
      <c r="I107" s="20" t="s">
        <v>533</v>
      </c>
      <c r="J107" s="27">
        <v>61</v>
      </c>
      <c r="L107">
        <f t="shared" si="9"/>
        <v>61</v>
      </c>
    </row>
    <row r="108" spans="1:12" x14ac:dyDescent="0.25">
      <c r="A108" s="20" t="str">
        <f t="shared" si="8"/>
        <v>OneTelfordU15BoysSPEED BOUNCEA</v>
      </c>
      <c r="B108" s="20" t="str">
        <f t="shared" si="10"/>
        <v>One</v>
      </c>
      <c r="C108" s="29" t="s">
        <v>9</v>
      </c>
      <c r="D108" s="29" t="s">
        <v>145</v>
      </c>
      <c r="E108" s="29" t="s">
        <v>62</v>
      </c>
      <c r="F108" s="29" t="s">
        <v>93</v>
      </c>
      <c r="G108" s="20" t="str">
        <f t="shared" si="11"/>
        <v>SPEED BOUNCE</v>
      </c>
      <c r="H108" s="29" t="s">
        <v>228</v>
      </c>
      <c r="I108" s="20" t="s">
        <v>512</v>
      </c>
      <c r="J108" s="27">
        <v>59</v>
      </c>
      <c r="L108">
        <f t="shared" si="9"/>
        <v>59</v>
      </c>
    </row>
    <row r="109" spans="1:12" x14ac:dyDescent="0.25">
      <c r="A109" s="20" t="str">
        <f t="shared" si="8"/>
        <v>OneWenlockU15BoysSPEED BOUNCEA</v>
      </c>
      <c r="B109" s="20" t="str">
        <f t="shared" si="10"/>
        <v>One</v>
      </c>
      <c r="C109" s="29" t="s">
        <v>11</v>
      </c>
      <c r="D109" s="29" t="s">
        <v>145</v>
      </c>
      <c r="E109" s="29" t="s">
        <v>62</v>
      </c>
      <c r="F109" s="29" t="s">
        <v>93</v>
      </c>
      <c r="G109" s="20" t="str">
        <f t="shared" si="11"/>
        <v>SPEED BOUNCE</v>
      </c>
      <c r="H109" s="29" t="s">
        <v>228</v>
      </c>
      <c r="L109">
        <f t="shared" si="9"/>
        <v>0</v>
      </c>
    </row>
    <row r="110" spans="1:12" x14ac:dyDescent="0.25">
      <c r="A110" s="20" t="str">
        <f t="shared" si="8"/>
        <v>OneOswestryU15BoysSPEED BOUNCEB</v>
      </c>
      <c r="B110" s="20" t="str">
        <f t="shared" si="10"/>
        <v>One</v>
      </c>
      <c r="C110" s="29" t="s">
        <v>5</v>
      </c>
      <c r="D110" s="29" t="s">
        <v>145</v>
      </c>
      <c r="E110" s="29" t="s">
        <v>62</v>
      </c>
      <c r="F110" s="29" t="s">
        <v>93</v>
      </c>
      <c r="G110" s="20" t="str">
        <f t="shared" si="11"/>
        <v>SPEED BOUNCE</v>
      </c>
      <c r="H110" s="29" t="s">
        <v>232</v>
      </c>
      <c r="I110" s="20" t="s">
        <v>68</v>
      </c>
      <c r="J110" s="27">
        <v>65</v>
      </c>
      <c r="L110">
        <f t="shared" si="9"/>
        <v>65</v>
      </c>
    </row>
    <row r="111" spans="1:12" x14ac:dyDescent="0.25">
      <c r="A111" s="20" t="str">
        <f t="shared" si="8"/>
        <v>OneShrewsburyU15BoysSPEED BOUNCEB</v>
      </c>
      <c r="B111" s="20" t="str">
        <f t="shared" si="10"/>
        <v>One</v>
      </c>
      <c r="C111" s="29" t="s">
        <v>7</v>
      </c>
      <c r="D111" s="29" t="s">
        <v>145</v>
      </c>
      <c r="E111" s="29" t="s">
        <v>62</v>
      </c>
      <c r="F111" s="29" t="s">
        <v>93</v>
      </c>
      <c r="G111" s="20" t="str">
        <f t="shared" si="11"/>
        <v>SPEED BOUNCE</v>
      </c>
      <c r="H111" s="29" t="s">
        <v>232</v>
      </c>
      <c r="L111">
        <f t="shared" si="9"/>
        <v>0</v>
      </c>
    </row>
    <row r="112" spans="1:12" x14ac:dyDescent="0.25">
      <c r="A112" s="20" t="str">
        <f t="shared" si="8"/>
        <v>OneTelfordU15BoysSPEED BOUNCEB</v>
      </c>
      <c r="B112" s="20" t="str">
        <f t="shared" si="10"/>
        <v>One</v>
      </c>
      <c r="C112" s="29" t="s">
        <v>9</v>
      </c>
      <c r="D112" s="29" t="s">
        <v>145</v>
      </c>
      <c r="E112" s="29" t="s">
        <v>62</v>
      </c>
      <c r="F112" s="29" t="s">
        <v>93</v>
      </c>
      <c r="G112" s="20" t="str">
        <f t="shared" si="11"/>
        <v>SPEED BOUNCE</v>
      </c>
      <c r="H112" s="29" t="s">
        <v>232</v>
      </c>
      <c r="L112">
        <f t="shared" si="9"/>
        <v>0</v>
      </c>
    </row>
    <row r="113" spans="1:12" x14ac:dyDescent="0.25">
      <c r="A113" s="20" t="str">
        <f t="shared" si="8"/>
        <v>OneWenlockU15BoysSPEED BOUNCEB</v>
      </c>
      <c r="B113" s="20" t="str">
        <f t="shared" si="10"/>
        <v>One</v>
      </c>
      <c r="C113" s="29" t="s">
        <v>11</v>
      </c>
      <c r="D113" s="29" t="s">
        <v>145</v>
      </c>
      <c r="E113" s="29" t="s">
        <v>62</v>
      </c>
      <c r="F113" s="29" t="s">
        <v>93</v>
      </c>
      <c r="G113" s="20" t="str">
        <f t="shared" si="11"/>
        <v>SPEED BOUNCE</v>
      </c>
      <c r="H113" s="29" t="s">
        <v>232</v>
      </c>
      <c r="L113">
        <f t="shared" si="9"/>
        <v>0</v>
      </c>
    </row>
  </sheetData>
  <sortState xmlns:xlrd2="http://schemas.microsoft.com/office/spreadsheetml/2017/richdata2" ref="C2:H113">
    <sortCondition ref="D2:D113"/>
    <sortCondition descending="1" ref="E2:E113"/>
    <sortCondition ref="F2:F113"/>
    <sortCondition ref="H2:H113"/>
  </sortState>
  <phoneticPr fontId="24" type="noConversion"/>
  <dataValidations count="3">
    <dataValidation type="list" allowBlank="1" showInputMessage="1" showErrorMessage="1" sqref="N64 N52" xr:uid="{931E5116-BDA5-42CD-BFC8-E14731B0B7AF}">
      <formula1>INDIRECT($C52&amp;$D52&amp;$E52)</formula1>
    </dataValidation>
    <dataValidation type="list" allowBlank="1" showInputMessage="1" sqref="I2:I64 I67:I113" xr:uid="{2F4F69C3-F005-4C93-986E-2C0DDD5C172A}">
      <formula1>INDIRECT($C2&amp;$D2&amp;$E2)</formula1>
    </dataValidation>
    <dataValidation type="list" allowBlank="1" showInputMessage="1" sqref="I65" xr:uid="{2C39166D-F4FA-416C-8E3E-38F380E9E213}">
      <formula1>INDIRECT($C66&amp;$D66&amp;$E66)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4B76-80F9-48BC-A72B-8DCAA9752781}">
  <dimension ref="A1:Q169"/>
  <sheetViews>
    <sheetView zoomScale="80" zoomScaleNormal="80" workbookViewId="0">
      <selection activeCell="I17" sqref="I17"/>
    </sheetView>
  </sheetViews>
  <sheetFormatPr defaultRowHeight="15" x14ac:dyDescent="0.25"/>
  <cols>
    <col min="1" max="1" width="59.85546875" customWidth="1"/>
    <col min="2" max="2" width="35.85546875" customWidth="1"/>
    <col min="3" max="3" width="11.42578125" style="29" bestFit="1" customWidth="1"/>
    <col min="4" max="5" width="9.140625" style="29"/>
    <col min="6" max="6" width="13.5703125" style="29" bestFit="1" customWidth="1"/>
    <col min="7" max="7" width="35.85546875" customWidth="1"/>
    <col min="8" max="8" width="13.5703125" style="29" bestFit="1" customWidth="1"/>
    <col min="9" max="9" width="20.7109375" customWidth="1"/>
    <col min="10" max="10" width="12.140625" style="27" customWidth="1"/>
    <col min="14" max="14" width="17.85546875" customWidth="1"/>
    <col min="15" max="15" width="9.140625" style="27"/>
    <col min="19" max="19" width="8.85546875" bestFit="1" customWidth="1"/>
    <col min="23" max="23" width="0" hidden="1" customWidth="1"/>
  </cols>
  <sheetData>
    <row r="1" spans="1:15" x14ac:dyDescent="0.25">
      <c r="A1" s="34" t="s">
        <v>220</v>
      </c>
      <c r="B1" s="34" t="s">
        <v>221</v>
      </c>
      <c r="C1" s="36" t="s">
        <v>40</v>
      </c>
      <c r="D1" s="36" t="s">
        <v>41</v>
      </c>
      <c r="E1" s="36" t="s">
        <v>42</v>
      </c>
      <c r="F1" s="36" t="s">
        <v>222</v>
      </c>
      <c r="G1" s="34" t="s">
        <v>223</v>
      </c>
      <c r="H1" s="36" t="s">
        <v>224</v>
      </c>
      <c r="I1" s="34" t="s">
        <v>43</v>
      </c>
      <c r="J1" s="37" t="s">
        <v>234</v>
      </c>
      <c r="K1" s="19"/>
      <c r="M1" t="s">
        <v>234</v>
      </c>
      <c r="O1" s="37" t="s">
        <v>235</v>
      </c>
    </row>
    <row r="2" spans="1:15" x14ac:dyDescent="0.25">
      <c r="A2" s="20" t="str">
        <f>B2&amp;C2&amp;D2&amp;E2&amp;G2&amp;H2</f>
        <v>OneOswestryU11Girls2 Lap HurdlesA</v>
      </c>
      <c r="B2" s="20" t="str">
        <f t="shared" ref="B2:B33" si="0">Match_number</f>
        <v>One</v>
      </c>
      <c r="C2" s="29" t="s">
        <v>5</v>
      </c>
      <c r="D2" s="29" t="s">
        <v>45</v>
      </c>
      <c r="E2" s="29" t="s">
        <v>46</v>
      </c>
      <c r="F2" s="29" t="s">
        <v>80</v>
      </c>
      <c r="G2" s="20" t="str">
        <f t="shared" ref="G2:G33" si="1">INDEX(All_events,MATCH(F2,Events_list,0),MATCH(D2 &amp;" "&amp;E2,Age_list,0))</f>
        <v>2 Lap Hurdles</v>
      </c>
      <c r="H2" s="29" t="s">
        <v>228</v>
      </c>
      <c r="I2" s="20" t="s">
        <v>497</v>
      </c>
      <c r="J2" s="55">
        <v>3.5879629629629635E-4</v>
      </c>
      <c r="K2" s="19">
        <f t="shared" ref="K2:K7" si="2">VALUE(J2)</f>
        <v>3.5879629629629635E-4</v>
      </c>
      <c r="L2">
        <f>K2/(24*60*60)</f>
        <v>4.1527349108367632E-9</v>
      </c>
      <c r="M2">
        <f>IF(K2&lt;1,K2,L2)</f>
        <v>3.5879629629629635E-4</v>
      </c>
      <c r="N2" s="57">
        <f>IFERROR(M2,"")</f>
        <v>3.5879629629629635E-4</v>
      </c>
    </row>
    <row r="3" spans="1:15" x14ac:dyDescent="0.25">
      <c r="A3" s="20" t="str">
        <f t="shared" ref="A3:A66" si="3">B3&amp;C3&amp;D3&amp;E3&amp;G3&amp;H3</f>
        <v>OneShrewsburyU11Girls2 Lap HurdlesA</v>
      </c>
      <c r="B3" s="20" t="str">
        <f t="shared" si="0"/>
        <v>One</v>
      </c>
      <c r="C3" s="29" t="s">
        <v>7</v>
      </c>
      <c r="D3" s="29" t="s">
        <v>45</v>
      </c>
      <c r="E3" s="29" t="s">
        <v>46</v>
      </c>
      <c r="F3" s="29" t="s">
        <v>80</v>
      </c>
      <c r="G3" s="20" t="str">
        <f t="shared" si="1"/>
        <v>2 Lap Hurdles</v>
      </c>
      <c r="H3" s="29" t="s">
        <v>228</v>
      </c>
      <c r="I3" s="20" t="s">
        <v>528</v>
      </c>
      <c r="J3" s="55">
        <v>3.2418981481481486E-4</v>
      </c>
      <c r="K3" s="19">
        <f t="shared" si="2"/>
        <v>3.2418981481481486E-4</v>
      </c>
      <c r="L3">
        <f t="shared" ref="L3:L66" si="4">K3/(24*60*60)</f>
        <v>3.7521969307270236E-9</v>
      </c>
      <c r="M3">
        <f t="shared" ref="M3:M66" si="5">IF(K3&lt;1,K3,L3)</f>
        <v>3.2418981481481486E-4</v>
      </c>
      <c r="N3" s="57">
        <f t="shared" ref="N3:N66" si="6">IFERROR(M3,"")</f>
        <v>3.2418981481481486E-4</v>
      </c>
    </row>
    <row r="4" spans="1:15" x14ac:dyDescent="0.25">
      <c r="A4" s="20" t="str">
        <f t="shared" si="3"/>
        <v>OneTelfordU11Girls2 Lap HurdlesA</v>
      </c>
      <c r="B4" s="20" t="str">
        <f t="shared" si="0"/>
        <v>One</v>
      </c>
      <c r="C4" s="29" t="s">
        <v>9</v>
      </c>
      <c r="D4" s="29" t="s">
        <v>45</v>
      </c>
      <c r="E4" s="29" t="s">
        <v>46</v>
      </c>
      <c r="F4" s="29" t="s">
        <v>80</v>
      </c>
      <c r="G4" s="20" t="str">
        <f t="shared" si="1"/>
        <v>2 Lap Hurdles</v>
      </c>
      <c r="H4" s="29" t="s">
        <v>228</v>
      </c>
      <c r="I4" s="20" t="s">
        <v>515</v>
      </c>
      <c r="J4" s="55">
        <v>3.1354166666666667E-4</v>
      </c>
      <c r="K4" s="19">
        <f t="shared" si="2"/>
        <v>3.1354166666666667E-4</v>
      </c>
      <c r="L4">
        <f t="shared" si="4"/>
        <v>3.6289544753086419E-9</v>
      </c>
      <c r="M4">
        <f t="shared" si="5"/>
        <v>3.1354166666666667E-4</v>
      </c>
      <c r="N4" s="57">
        <f t="shared" si="6"/>
        <v>3.1354166666666667E-4</v>
      </c>
    </row>
    <row r="5" spans="1:15" x14ac:dyDescent="0.25">
      <c r="A5" s="20" t="str">
        <f t="shared" si="3"/>
        <v>OneWenlockU11Girls2 Lap HurdlesA</v>
      </c>
      <c r="B5" s="20" t="str">
        <f>Match_number</f>
        <v>One</v>
      </c>
      <c r="C5" s="29" t="s">
        <v>11</v>
      </c>
      <c r="D5" s="29" t="s">
        <v>45</v>
      </c>
      <c r="E5" s="29" t="s">
        <v>46</v>
      </c>
      <c r="F5" s="29" t="s">
        <v>80</v>
      </c>
      <c r="G5" s="20" t="str">
        <f t="shared" si="1"/>
        <v>2 Lap Hurdles</v>
      </c>
      <c r="H5" s="29" t="s">
        <v>228</v>
      </c>
      <c r="I5" s="20" t="s">
        <v>526</v>
      </c>
      <c r="J5" s="55">
        <v>3.8240740740740742E-4</v>
      </c>
      <c r="K5" s="19">
        <f t="shared" si="2"/>
        <v>3.8240740740740742E-4</v>
      </c>
      <c r="L5">
        <f t="shared" si="4"/>
        <v>4.4260116598079564E-9</v>
      </c>
      <c r="M5">
        <f t="shared" si="5"/>
        <v>3.8240740740740742E-4</v>
      </c>
      <c r="N5" s="57">
        <f t="shared" si="6"/>
        <v>3.8240740740740742E-4</v>
      </c>
    </row>
    <row r="6" spans="1:15" x14ac:dyDescent="0.25">
      <c r="A6" s="20" t="str">
        <f t="shared" si="3"/>
        <v>OneOswestryU11Girls2 Lap HurdlesB</v>
      </c>
      <c r="B6" s="20" t="str">
        <f t="shared" si="0"/>
        <v>One</v>
      </c>
      <c r="C6" s="29" t="s">
        <v>5</v>
      </c>
      <c r="D6" s="29" t="s">
        <v>45</v>
      </c>
      <c r="E6" s="29" t="s">
        <v>46</v>
      </c>
      <c r="F6" s="29" t="s">
        <v>80</v>
      </c>
      <c r="G6" s="20" t="str">
        <f t="shared" si="1"/>
        <v>2 Lap Hurdles</v>
      </c>
      <c r="H6" s="29" t="s">
        <v>232</v>
      </c>
      <c r="I6" s="20"/>
      <c r="J6" s="55"/>
      <c r="K6" s="19">
        <f t="shared" si="2"/>
        <v>0</v>
      </c>
      <c r="L6">
        <f t="shared" si="4"/>
        <v>0</v>
      </c>
      <c r="M6">
        <f t="shared" si="5"/>
        <v>0</v>
      </c>
      <c r="N6" s="57">
        <f t="shared" si="6"/>
        <v>0</v>
      </c>
    </row>
    <row r="7" spans="1:15" x14ac:dyDescent="0.25">
      <c r="A7" s="20" t="str">
        <f t="shared" si="3"/>
        <v>OneShrewsburyU11Girls2 Lap HurdlesB</v>
      </c>
      <c r="B7" s="20" t="str">
        <f t="shared" si="0"/>
        <v>One</v>
      </c>
      <c r="C7" s="29" t="s">
        <v>7</v>
      </c>
      <c r="D7" s="29" t="s">
        <v>45</v>
      </c>
      <c r="E7" s="29" t="s">
        <v>46</v>
      </c>
      <c r="F7" s="29" t="s">
        <v>80</v>
      </c>
      <c r="G7" s="20" t="str">
        <f t="shared" si="1"/>
        <v>2 Lap Hurdles</v>
      </c>
      <c r="H7" s="29" t="s">
        <v>232</v>
      </c>
      <c r="I7" s="20" t="s">
        <v>530</v>
      </c>
      <c r="J7" s="55">
        <v>3.2060185185185186E-4</v>
      </c>
      <c r="K7" s="19">
        <f t="shared" si="2"/>
        <v>3.2060185185185186E-4</v>
      </c>
      <c r="L7">
        <f t="shared" si="4"/>
        <v>3.7106695816186557E-9</v>
      </c>
      <c r="M7">
        <f t="shared" si="5"/>
        <v>3.2060185185185186E-4</v>
      </c>
      <c r="N7" s="57">
        <f t="shared" si="6"/>
        <v>3.2060185185185186E-4</v>
      </c>
    </row>
    <row r="8" spans="1:15" x14ac:dyDescent="0.25">
      <c r="A8" s="20" t="str">
        <f t="shared" si="3"/>
        <v>OneTelfordU11Girls2 Lap HurdlesB</v>
      </c>
      <c r="B8" s="20" t="str">
        <f t="shared" si="0"/>
        <v>One</v>
      </c>
      <c r="C8" s="29" t="s">
        <v>9</v>
      </c>
      <c r="D8" s="29" t="s">
        <v>45</v>
      </c>
      <c r="E8" s="29" t="s">
        <v>46</v>
      </c>
      <c r="F8" s="29" t="s">
        <v>80</v>
      </c>
      <c r="G8" s="20" t="str">
        <f t="shared" si="1"/>
        <v>2 Lap Hurdles</v>
      </c>
      <c r="H8" s="29" t="s">
        <v>232</v>
      </c>
      <c r="I8" s="20" t="s">
        <v>517</v>
      </c>
      <c r="J8" s="55">
        <v>3.2523148148148152E-4</v>
      </c>
      <c r="K8" s="19">
        <f>VALUE(J8)</f>
        <v>3.2523148148148152E-4</v>
      </c>
      <c r="L8">
        <f t="shared" si="4"/>
        <v>3.7642532578875174E-9</v>
      </c>
      <c r="M8">
        <f t="shared" si="5"/>
        <v>3.2523148148148152E-4</v>
      </c>
      <c r="N8" s="57">
        <f t="shared" si="6"/>
        <v>3.2523148148148152E-4</v>
      </c>
      <c r="O8" s="55"/>
    </row>
    <row r="9" spans="1:15" x14ac:dyDescent="0.25">
      <c r="A9" s="20" t="str">
        <f t="shared" si="3"/>
        <v>OneWenlockU11Girls2 Lap HurdlesB</v>
      </c>
      <c r="B9" s="20" t="str">
        <f t="shared" si="0"/>
        <v>One</v>
      </c>
      <c r="C9" s="29" t="s">
        <v>11</v>
      </c>
      <c r="D9" s="29" t="s">
        <v>45</v>
      </c>
      <c r="E9" s="29" t="s">
        <v>46</v>
      </c>
      <c r="F9" s="29" t="s">
        <v>80</v>
      </c>
      <c r="G9" s="20" t="str">
        <f t="shared" si="1"/>
        <v>2 Lap Hurdles</v>
      </c>
      <c r="H9" s="29" t="s">
        <v>232</v>
      </c>
      <c r="I9" s="20"/>
      <c r="J9" s="55"/>
      <c r="K9" s="19">
        <f t="shared" ref="K9:K72" si="7">VALUE(J9)</f>
        <v>0</v>
      </c>
      <c r="L9">
        <f t="shared" si="4"/>
        <v>0</v>
      </c>
      <c r="M9">
        <f t="shared" si="5"/>
        <v>0</v>
      </c>
      <c r="N9" s="57">
        <f t="shared" si="6"/>
        <v>0</v>
      </c>
    </row>
    <row r="10" spans="1:15" x14ac:dyDescent="0.25">
      <c r="A10" s="20" t="str">
        <f t="shared" si="3"/>
        <v>OneOswestryU11Girls2 LapsA</v>
      </c>
      <c r="B10" s="20" t="str">
        <f t="shared" si="0"/>
        <v>One</v>
      </c>
      <c r="C10" s="29" t="s">
        <v>5</v>
      </c>
      <c r="D10" s="29" t="s">
        <v>45</v>
      </c>
      <c r="E10" s="29" t="s">
        <v>46</v>
      </c>
      <c r="F10" s="29" t="s">
        <v>83</v>
      </c>
      <c r="G10" s="20" t="str">
        <f t="shared" si="1"/>
        <v>2 Laps</v>
      </c>
      <c r="H10" s="29" t="s">
        <v>228</v>
      </c>
      <c r="I10" s="20" t="s">
        <v>498</v>
      </c>
      <c r="J10" s="55">
        <v>3.1712962962962961E-4</v>
      </c>
      <c r="K10" s="19">
        <f t="shared" si="7"/>
        <v>3.1712962962962961E-4</v>
      </c>
      <c r="L10">
        <f t="shared" si="4"/>
        <v>3.6704818244170094E-9</v>
      </c>
      <c r="M10">
        <f t="shared" si="5"/>
        <v>3.1712962962962961E-4</v>
      </c>
      <c r="N10" s="57">
        <f t="shared" si="6"/>
        <v>3.1712962962962961E-4</v>
      </c>
    </row>
    <row r="11" spans="1:15" x14ac:dyDescent="0.25">
      <c r="A11" s="20" t="str">
        <f t="shared" si="3"/>
        <v>OneShrewsburyU11Girls2 LapsA</v>
      </c>
      <c r="B11" s="20" t="str">
        <f t="shared" si="0"/>
        <v>One</v>
      </c>
      <c r="C11" s="29" t="s">
        <v>7</v>
      </c>
      <c r="D11" s="29" t="s">
        <v>45</v>
      </c>
      <c r="E11" s="29" t="s">
        <v>46</v>
      </c>
      <c r="F11" s="29" t="s">
        <v>83</v>
      </c>
      <c r="G11" s="20" t="str">
        <f t="shared" si="1"/>
        <v>2 Laps</v>
      </c>
      <c r="H11" s="29" t="s">
        <v>228</v>
      </c>
      <c r="I11" s="20" t="s">
        <v>483</v>
      </c>
      <c r="J11" s="55">
        <v>2.8703703703703703E-4</v>
      </c>
      <c r="K11" s="19">
        <f t="shared" si="7"/>
        <v>2.8703703703703703E-4</v>
      </c>
      <c r="L11">
        <f t="shared" si="4"/>
        <v>3.3221879286694103E-9</v>
      </c>
      <c r="M11">
        <f t="shared" si="5"/>
        <v>2.8703703703703703E-4</v>
      </c>
      <c r="N11" s="57">
        <f t="shared" si="6"/>
        <v>2.8703703703703703E-4</v>
      </c>
    </row>
    <row r="12" spans="1:15" x14ac:dyDescent="0.25">
      <c r="A12" s="20" t="str">
        <f t="shared" si="3"/>
        <v>OneTelfordU11Girls2 LapsA</v>
      </c>
      <c r="B12" s="20" t="str">
        <f t="shared" si="0"/>
        <v>One</v>
      </c>
      <c r="C12" s="29" t="s">
        <v>9</v>
      </c>
      <c r="D12" s="29" t="s">
        <v>45</v>
      </c>
      <c r="E12" s="29" t="s">
        <v>46</v>
      </c>
      <c r="F12" s="29" t="s">
        <v>83</v>
      </c>
      <c r="G12" s="20" t="str">
        <f t="shared" si="1"/>
        <v>2 Laps</v>
      </c>
      <c r="H12" s="29" t="s">
        <v>228</v>
      </c>
      <c r="I12" s="20" t="s">
        <v>484</v>
      </c>
      <c r="J12" s="55">
        <v>2.9513888888888889E-4</v>
      </c>
      <c r="K12" s="19">
        <f t="shared" si="7"/>
        <v>2.9513888888888889E-4</v>
      </c>
      <c r="L12">
        <f t="shared" si="4"/>
        <v>3.4159593621399178E-9</v>
      </c>
      <c r="M12">
        <f t="shared" si="5"/>
        <v>2.9513888888888889E-4</v>
      </c>
      <c r="N12" s="57">
        <f t="shared" si="6"/>
        <v>2.9513888888888889E-4</v>
      </c>
    </row>
    <row r="13" spans="1:15" x14ac:dyDescent="0.25">
      <c r="A13" s="20" t="str">
        <f t="shared" si="3"/>
        <v>OneWenlockU11Girls2 LapsA</v>
      </c>
      <c r="B13" s="20" t="str">
        <f t="shared" si="0"/>
        <v>One</v>
      </c>
      <c r="C13" s="29" t="s">
        <v>11</v>
      </c>
      <c r="D13" s="29" t="s">
        <v>45</v>
      </c>
      <c r="E13" s="29" t="s">
        <v>46</v>
      </c>
      <c r="F13" s="29" t="s">
        <v>83</v>
      </c>
      <c r="G13" s="20" t="str">
        <f t="shared" si="1"/>
        <v>2 Laps</v>
      </c>
      <c r="H13" s="29" t="s">
        <v>228</v>
      </c>
      <c r="I13" s="20" t="s">
        <v>526</v>
      </c>
      <c r="J13" s="55">
        <v>3.4606481481481484E-4</v>
      </c>
      <c r="K13" s="19">
        <f t="shared" si="7"/>
        <v>3.4606481481481484E-4</v>
      </c>
      <c r="L13">
        <f t="shared" si="4"/>
        <v>4.0053798010973937E-9</v>
      </c>
      <c r="M13">
        <f t="shared" si="5"/>
        <v>3.4606481481481484E-4</v>
      </c>
      <c r="N13" s="57">
        <f t="shared" si="6"/>
        <v>3.4606481481481484E-4</v>
      </c>
    </row>
    <row r="14" spans="1:15" x14ac:dyDescent="0.25">
      <c r="A14" s="20" t="str">
        <f t="shared" si="3"/>
        <v>OneOswestryU11Girls2 LapsB</v>
      </c>
      <c r="B14" s="20" t="str">
        <f t="shared" si="0"/>
        <v>One</v>
      </c>
      <c r="C14" s="29" t="s">
        <v>5</v>
      </c>
      <c r="D14" s="29" t="s">
        <v>45</v>
      </c>
      <c r="E14" s="29" t="s">
        <v>46</v>
      </c>
      <c r="F14" s="29" t="s">
        <v>83</v>
      </c>
      <c r="G14" s="20" t="str">
        <f t="shared" si="1"/>
        <v>2 Laps</v>
      </c>
      <c r="H14" s="29" t="s">
        <v>232</v>
      </c>
      <c r="I14" s="20"/>
      <c r="J14" s="55"/>
      <c r="K14" s="19">
        <f t="shared" si="7"/>
        <v>0</v>
      </c>
      <c r="L14">
        <f t="shared" si="4"/>
        <v>0</v>
      </c>
      <c r="M14">
        <f t="shared" si="5"/>
        <v>0</v>
      </c>
      <c r="N14" s="57">
        <f t="shared" si="6"/>
        <v>0</v>
      </c>
    </row>
    <row r="15" spans="1:15" x14ac:dyDescent="0.25">
      <c r="A15" s="20" t="str">
        <f t="shared" si="3"/>
        <v>OneShrewsburyU11Girls2 LapsB</v>
      </c>
      <c r="B15" s="20" t="str">
        <f t="shared" si="0"/>
        <v>One</v>
      </c>
      <c r="C15" s="29" t="s">
        <v>7</v>
      </c>
      <c r="D15" s="29" t="s">
        <v>45</v>
      </c>
      <c r="E15" s="29" t="s">
        <v>46</v>
      </c>
      <c r="F15" s="29" t="s">
        <v>83</v>
      </c>
      <c r="G15" s="20" t="str">
        <f t="shared" si="1"/>
        <v>2 Laps</v>
      </c>
      <c r="H15" s="29" t="s">
        <v>232</v>
      </c>
      <c r="I15" s="20" t="s">
        <v>531</v>
      </c>
      <c r="J15" s="55">
        <v>3.1597222222222221E-4</v>
      </c>
      <c r="K15" s="19">
        <f t="shared" si="7"/>
        <v>3.1597222222222221E-4</v>
      </c>
      <c r="L15">
        <f t="shared" si="4"/>
        <v>3.6570859053497941E-9</v>
      </c>
      <c r="M15">
        <f t="shared" si="5"/>
        <v>3.1597222222222221E-4</v>
      </c>
      <c r="N15" s="57">
        <f t="shared" si="6"/>
        <v>3.1597222222222221E-4</v>
      </c>
      <c r="O15" s="55"/>
    </row>
    <row r="16" spans="1:15" x14ac:dyDescent="0.25">
      <c r="A16" s="20" t="str">
        <f t="shared" si="3"/>
        <v>OneTelfordU11Girls2 LapsB</v>
      </c>
      <c r="B16" s="20" t="str">
        <f t="shared" si="0"/>
        <v>One</v>
      </c>
      <c r="C16" s="29" t="s">
        <v>9</v>
      </c>
      <c r="D16" s="29" t="s">
        <v>45</v>
      </c>
      <c r="E16" s="29" t="s">
        <v>46</v>
      </c>
      <c r="F16" s="29" t="s">
        <v>83</v>
      </c>
      <c r="G16" s="20" t="str">
        <f t="shared" si="1"/>
        <v>2 Laps</v>
      </c>
      <c r="H16" s="29" t="s">
        <v>232</v>
      </c>
      <c r="I16" s="20"/>
      <c r="J16" s="55"/>
      <c r="K16" s="19">
        <f t="shared" si="7"/>
        <v>0</v>
      </c>
      <c r="L16">
        <f t="shared" si="4"/>
        <v>0</v>
      </c>
      <c r="M16">
        <f t="shared" si="5"/>
        <v>0</v>
      </c>
      <c r="N16" s="57">
        <f t="shared" si="6"/>
        <v>0</v>
      </c>
    </row>
    <row r="17" spans="1:15" x14ac:dyDescent="0.25">
      <c r="A17" s="20" t="str">
        <f t="shared" si="3"/>
        <v>OneWenlockU11Girls2 LapsB</v>
      </c>
      <c r="B17" s="20" t="str">
        <f t="shared" si="0"/>
        <v>One</v>
      </c>
      <c r="C17" s="29" t="s">
        <v>11</v>
      </c>
      <c r="D17" s="29" t="s">
        <v>45</v>
      </c>
      <c r="E17" s="29" t="s">
        <v>46</v>
      </c>
      <c r="F17" s="29" t="s">
        <v>83</v>
      </c>
      <c r="G17" s="20" t="str">
        <f t="shared" si="1"/>
        <v>2 Laps</v>
      </c>
      <c r="H17" s="29" t="s">
        <v>232</v>
      </c>
      <c r="I17" s="20"/>
      <c r="J17" s="55"/>
      <c r="K17" s="19">
        <f t="shared" si="7"/>
        <v>0</v>
      </c>
      <c r="L17">
        <f t="shared" si="4"/>
        <v>0</v>
      </c>
      <c r="M17">
        <f t="shared" si="5"/>
        <v>0</v>
      </c>
      <c r="N17" s="57">
        <f t="shared" si="6"/>
        <v>0</v>
      </c>
    </row>
    <row r="18" spans="1:15" x14ac:dyDescent="0.25">
      <c r="A18" s="20" t="str">
        <f t="shared" si="3"/>
        <v>OneOswestryU11Girls3 LapsA</v>
      </c>
      <c r="B18" s="20" t="str">
        <f t="shared" si="0"/>
        <v>One</v>
      </c>
      <c r="C18" s="29" t="s">
        <v>5</v>
      </c>
      <c r="D18" s="29" t="s">
        <v>45</v>
      </c>
      <c r="E18" s="29" t="s">
        <v>46</v>
      </c>
      <c r="F18" s="29" t="s">
        <v>86</v>
      </c>
      <c r="G18" s="20" t="str">
        <f t="shared" si="1"/>
        <v>3 Laps</v>
      </c>
      <c r="H18" s="29" t="s">
        <v>228</v>
      </c>
      <c r="I18" s="20"/>
      <c r="J18" s="55"/>
      <c r="K18" s="19">
        <f t="shared" si="7"/>
        <v>0</v>
      </c>
      <c r="L18">
        <f t="shared" si="4"/>
        <v>0</v>
      </c>
      <c r="M18">
        <f t="shared" si="5"/>
        <v>0</v>
      </c>
      <c r="N18" s="57">
        <f t="shared" si="6"/>
        <v>0</v>
      </c>
    </row>
    <row r="19" spans="1:15" x14ac:dyDescent="0.25">
      <c r="A19" s="20" t="str">
        <f t="shared" si="3"/>
        <v>OneShrewsburyU11Girls3 LapsA</v>
      </c>
      <c r="B19" s="20" t="str">
        <f t="shared" si="0"/>
        <v>One</v>
      </c>
      <c r="C19" s="29" t="s">
        <v>7</v>
      </c>
      <c r="D19" s="29" t="s">
        <v>45</v>
      </c>
      <c r="E19" s="29" t="s">
        <v>46</v>
      </c>
      <c r="F19" s="29" t="s">
        <v>86</v>
      </c>
      <c r="G19" s="20" t="str">
        <f t="shared" si="1"/>
        <v>3 Laps</v>
      </c>
      <c r="H19" s="29" t="s">
        <v>228</v>
      </c>
      <c r="I19" s="20" t="s">
        <v>529</v>
      </c>
      <c r="J19" s="55">
        <v>5.2199074074074073E-4</v>
      </c>
      <c r="K19" s="19">
        <f t="shared" si="7"/>
        <v>5.2199074074074073E-4</v>
      </c>
      <c r="L19">
        <f t="shared" si="4"/>
        <v>6.0415594993141289E-9</v>
      </c>
      <c r="M19">
        <f t="shared" si="5"/>
        <v>5.2199074074074073E-4</v>
      </c>
      <c r="N19" s="57">
        <f t="shared" si="6"/>
        <v>5.2199074074074073E-4</v>
      </c>
    </row>
    <row r="20" spans="1:15" x14ac:dyDescent="0.25">
      <c r="A20" s="20" t="str">
        <f t="shared" si="3"/>
        <v>OneTelfordU11Girls3 LapsA</v>
      </c>
      <c r="B20" s="20" t="str">
        <f t="shared" si="0"/>
        <v>One</v>
      </c>
      <c r="C20" s="29" t="s">
        <v>9</v>
      </c>
      <c r="D20" s="29" t="s">
        <v>45</v>
      </c>
      <c r="E20" s="29" t="s">
        <v>46</v>
      </c>
      <c r="F20" s="29" t="s">
        <v>86</v>
      </c>
      <c r="G20" s="20" t="str">
        <f t="shared" si="1"/>
        <v>3 Laps</v>
      </c>
      <c r="H20" s="29" t="s">
        <v>228</v>
      </c>
      <c r="I20" s="20" t="s">
        <v>484</v>
      </c>
      <c r="J20" s="55">
        <v>4.6875000000000004E-4</v>
      </c>
      <c r="K20" s="19">
        <f t="shared" si="7"/>
        <v>4.6875000000000004E-4</v>
      </c>
      <c r="L20">
        <f t="shared" si="4"/>
        <v>5.4253472222222225E-9</v>
      </c>
      <c r="M20">
        <f t="shared" si="5"/>
        <v>4.6875000000000004E-4</v>
      </c>
      <c r="N20" s="57">
        <f t="shared" si="6"/>
        <v>4.6875000000000004E-4</v>
      </c>
      <c r="O20" s="55"/>
    </row>
    <row r="21" spans="1:15" x14ac:dyDescent="0.25">
      <c r="A21" s="20" t="str">
        <f t="shared" si="3"/>
        <v>OneWenlockU11Girls3 LapsA</v>
      </c>
      <c r="B21" s="20" t="str">
        <f t="shared" si="0"/>
        <v>One</v>
      </c>
      <c r="C21" s="29" t="s">
        <v>11</v>
      </c>
      <c r="D21" s="29" t="s">
        <v>45</v>
      </c>
      <c r="E21" s="29" t="s">
        <v>46</v>
      </c>
      <c r="F21" s="29" t="s">
        <v>86</v>
      </c>
      <c r="G21" s="20" t="str">
        <f t="shared" si="1"/>
        <v>3 Laps</v>
      </c>
      <c r="H21" s="29" t="s">
        <v>228</v>
      </c>
      <c r="I21" s="20"/>
      <c r="J21" s="55"/>
      <c r="K21" s="19">
        <f t="shared" si="7"/>
        <v>0</v>
      </c>
      <c r="L21">
        <f t="shared" si="4"/>
        <v>0</v>
      </c>
      <c r="M21">
        <f t="shared" si="5"/>
        <v>0</v>
      </c>
      <c r="N21" s="57">
        <f t="shared" si="6"/>
        <v>0</v>
      </c>
      <c r="O21" s="55"/>
    </row>
    <row r="22" spans="1:15" x14ac:dyDescent="0.25">
      <c r="A22" s="20" t="str">
        <f t="shared" si="3"/>
        <v>OneOswestryU11Girls3 LapsB</v>
      </c>
      <c r="B22" s="20" t="str">
        <f t="shared" si="0"/>
        <v>One</v>
      </c>
      <c r="C22" s="29" t="s">
        <v>5</v>
      </c>
      <c r="D22" s="29" t="s">
        <v>45</v>
      </c>
      <c r="E22" s="29" t="s">
        <v>46</v>
      </c>
      <c r="F22" s="29" t="s">
        <v>86</v>
      </c>
      <c r="G22" s="20" t="str">
        <f t="shared" si="1"/>
        <v>3 Laps</v>
      </c>
      <c r="H22" s="29" t="s">
        <v>232</v>
      </c>
      <c r="I22" s="20"/>
      <c r="J22" s="55"/>
      <c r="K22" s="19">
        <f t="shared" si="7"/>
        <v>0</v>
      </c>
      <c r="L22">
        <f t="shared" si="4"/>
        <v>0</v>
      </c>
      <c r="M22">
        <f t="shared" si="5"/>
        <v>0</v>
      </c>
      <c r="N22" s="57">
        <f t="shared" si="6"/>
        <v>0</v>
      </c>
      <c r="O22" s="55"/>
    </row>
    <row r="23" spans="1:15" x14ac:dyDescent="0.25">
      <c r="A23" s="20" t="str">
        <f t="shared" si="3"/>
        <v>OneShrewsburyU11Girls3 LapsB</v>
      </c>
      <c r="B23" s="20" t="str">
        <f t="shared" si="0"/>
        <v>One</v>
      </c>
      <c r="C23" s="29" t="s">
        <v>7</v>
      </c>
      <c r="D23" s="29" t="s">
        <v>45</v>
      </c>
      <c r="E23" s="29" t="s">
        <v>46</v>
      </c>
      <c r="F23" s="29" t="s">
        <v>86</v>
      </c>
      <c r="G23" s="20" t="str">
        <f t="shared" si="1"/>
        <v>3 Laps</v>
      </c>
      <c r="H23" s="29" t="s">
        <v>232</v>
      </c>
      <c r="I23" s="20" t="s">
        <v>538</v>
      </c>
      <c r="J23" s="55">
        <v>4.8495370370370375E-4</v>
      </c>
      <c r="K23" s="19">
        <f t="shared" si="7"/>
        <v>4.8495370370370375E-4</v>
      </c>
      <c r="L23">
        <f t="shared" si="4"/>
        <v>5.6128900891632376E-9</v>
      </c>
      <c r="M23">
        <f t="shared" si="5"/>
        <v>4.8495370370370375E-4</v>
      </c>
      <c r="N23" s="57">
        <f t="shared" si="6"/>
        <v>4.8495370370370375E-4</v>
      </c>
    </row>
    <row r="24" spans="1:15" x14ac:dyDescent="0.25">
      <c r="A24" s="20" t="str">
        <f t="shared" si="3"/>
        <v>OneTelfordU11Girls3 LapsB</v>
      </c>
      <c r="B24" s="20" t="str">
        <f t="shared" si="0"/>
        <v>One</v>
      </c>
      <c r="C24" s="29" t="s">
        <v>9</v>
      </c>
      <c r="D24" s="29" t="s">
        <v>45</v>
      </c>
      <c r="E24" s="29" t="s">
        <v>46</v>
      </c>
      <c r="F24" s="29" t="s">
        <v>86</v>
      </c>
      <c r="G24" s="20" t="str">
        <f t="shared" si="1"/>
        <v>3 Laps</v>
      </c>
      <c r="H24" s="29" t="s">
        <v>232</v>
      </c>
      <c r="I24" s="20" t="s">
        <v>518</v>
      </c>
      <c r="J24" s="55">
        <v>5.2777777777777773E-4</v>
      </c>
      <c r="K24" s="19">
        <f t="shared" si="7"/>
        <v>5.2777777777777773E-4</v>
      </c>
      <c r="L24">
        <f t="shared" si="4"/>
        <v>6.108539094650205E-9</v>
      </c>
      <c r="M24">
        <f t="shared" si="5"/>
        <v>5.2777777777777773E-4</v>
      </c>
      <c r="N24" s="57">
        <f t="shared" si="6"/>
        <v>5.2777777777777773E-4</v>
      </c>
    </row>
    <row r="25" spans="1:15" x14ac:dyDescent="0.25">
      <c r="A25" s="20" t="str">
        <f t="shared" si="3"/>
        <v>OneWenlockU11Girls3 LapsB</v>
      </c>
      <c r="B25" s="20" t="str">
        <f t="shared" si="0"/>
        <v>One</v>
      </c>
      <c r="C25" s="29" t="s">
        <v>11</v>
      </c>
      <c r="D25" s="29" t="s">
        <v>45</v>
      </c>
      <c r="E25" s="29" t="s">
        <v>46</v>
      </c>
      <c r="F25" s="29" t="s">
        <v>86</v>
      </c>
      <c r="G25" s="20" t="str">
        <f t="shared" si="1"/>
        <v>3 Laps</v>
      </c>
      <c r="H25" s="29" t="s">
        <v>232</v>
      </c>
      <c r="I25" s="20"/>
      <c r="J25" s="55"/>
      <c r="K25" s="19">
        <f t="shared" si="7"/>
        <v>0</v>
      </c>
      <c r="L25">
        <f t="shared" si="4"/>
        <v>0</v>
      </c>
      <c r="M25">
        <f t="shared" si="5"/>
        <v>0</v>
      </c>
      <c r="N25" s="57">
        <f t="shared" si="6"/>
        <v>0</v>
      </c>
    </row>
    <row r="26" spans="1:15" x14ac:dyDescent="0.25">
      <c r="A26" s="20" t="str">
        <f t="shared" si="3"/>
        <v>OneOswestryU11Girls4x2 RelayA</v>
      </c>
      <c r="B26" s="20" t="str">
        <f t="shared" si="0"/>
        <v>One</v>
      </c>
      <c r="C26" s="29" t="s">
        <v>5</v>
      </c>
      <c r="D26" s="29" t="s">
        <v>45</v>
      </c>
      <c r="E26" s="29" t="s">
        <v>46</v>
      </c>
      <c r="F26" s="29" t="s">
        <v>96</v>
      </c>
      <c r="G26" s="20" t="str">
        <f t="shared" si="1"/>
        <v>4x2 Relay</v>
      </c>
      <c r="H26" s="29" t="s">
        <v>228</v>
      </c>
      <c r="I26" s="20"/>
      <c r="J26" s="55"/>
      <c r="K26" s="19">
        <f t="shared" si="7"/>
        <v>0</v>
      </c>
      <c r="L26">
        <f t="shared" si="4"/>
        <v>0</v>
      </c>
      <c r="M26">
        <f t="shared" si="5"/>
        <v>0</v>
      </c>
      <c r="N26" s="57">
        <f t="shared" si="6"/>
        <v>0</v>
      </c>
    </row>
    <row r="27" spans="1:15" x14ac:dyDescent="0.25">
      <c r="A27" s="20" t="str">
        <f t="shared" si="3"/>
        <v>OneShrewsburyU11Girls4x2 RelayA</v>
      </c>
      <c r="B27" s="20" t="str">
        <f t="shared" si="0"/>
        <v>One</v>
      </c>
      <c r="C27" s="29" t="s">
        <v>7</v>
      </c>
      <c r="D27" s="29" t="s">
        <v>45</v>
      </c>
      <c r="E27" s="29" t="s">
        <v>46</v>
      </c>
      <c r="F27" s="29" t="s">
        <v>96</v>
      </c>
      <c r="G27" s="20" t="str">
        <f t="shared" si="1"/>
        <v>4x2 Relay</v>
      </c>
      <c r="H27" s="29" t="s">
        <v>228</v>
      </c>
      <c r="I27" s="20" t="str">
        <f ca="1">IFERROR(INDEX(INDIRECT($C27&amp;"_DS!$B$7:$N$63"),MATCH(C27&amp;D27&amp;E27&amp;F27,INDIRECT($C27&amp;"_DS!$A$7:$A$63"),0),MATCH("NAME_"&amp;H27,INDIRECT($C27&amp;"_DS!$B$5:$N$5"),0)),"")</f>
        <v>ShrewsburyU11Girls</v>
      </c>
      <c r="J27" s="55">
        <v>1.25E-3</v>
      </c>
      <c r="K27" s="19">
        <f t="shared" si="7"/>
        <v>1.25E-3</v>
      </c>
      <c r="L27">
        <f t="shared" si="4"/>
        <v>1.4467592592592593E-8</v>
      </c>
      <c r="M27">
        <f t="shared" si="5"/>
        <v>1.25E-3</v>
      </c>
      <c r="N27" s="57">
        <f t="shared" si="6"/>
        <v>1.25E-3</v>
      </c>
    </row>
    <row r="28" spans="1:15" x14ac:dyDescent="0.25">
      <c r="A28" s="20" t="str">
        <f t="shared" si="3"/>
        <v>OneTelfordU11Girls4x2 RelayA</v>
      </c>
      <c r="B28" s="20" t="str">
        <f t="shared" si="0"/>
        <v>One</v>
      </c>
      <c r="C28" s="29" t="s">
        <v>9</v>
      </c>
      <c r="D28" s="29" t="s">
        <v>45</v>
      </c>
      <c r="E28" s="29" t="s">
        <v>46</v>
      </c>
      <c r="F28" s="29" t="s">
        <v>96</v>
      </c>
      <c r="G28" s="20" t="str">
        <f t="shared" si="1"/>
        <v>4x2 Relay</v>
      </c>
      <c r="H28" s="29" t="s">
        <v>228</v>
      </c>
      <c r="I28" s="20" t="s">
        <v>79</v>
      </c>
      <c r="J28" s="55">
        <v>1.2430555555555556E-3</v>
      </c>
      <c r="K28" s="19">
        <f t="shared" si="7"/>
        <v>1.2430555555555556E-3</v>
      </c>
      <c r="L28">
        <f t="shared" si="4"/>
        <v>1.4387217078189302E-8</v>
      </c>
      <c r="M28">
        <f t="shared" si="5"/>
        <v>1.2430555555555556E-3</v>
      </c>
      <c r="N28" s="57">
        <f t="shared" si="6"/>
        <v>1.2430555555555556E-3</v>
      </c>
      <c r="O28" s="55"/>
    </row>
    <row r="29" spans="1:15" x14ac:dyDescent="0.25">
      <c r="A29" s="20" t="str">
        <f t="shared" si="3"/>
        <v>OneWenlockU11Girls4x2 RelayA</v>
      </c>
      <c r="B29" s="20" t="str">
        <f t="shared" si="0"/>
        <v>One</v>
      </c>
      <c r="C29" s="29" t="s">
        <v>11</v>
      </c>
      <c r="D29" s="29" t="s">
        <v>45</v>
      </c>
      <c r="E29" s="29" t="s">
        <v>46</v>
      </c>
      <c r="F29" s="29" t="s">
        <v>96</v>
      </c>
      <c r="G29" s="20" t="str">
        <f t="shared" si="1"/>
        <v>4x2 Relay</v>
      </c>
      <c r="H29" s="29" t="s">
        <v>228</v>
      </c>
      <c r="I29" s="20"/>
      <c r="J29" s="55"/>
      <c r="K29" s="19">
        <f t="shared" si="7"/>
        <v>0</v>
      </c>
      <c r="L29">
        <f t="shared" si="4"/>
        <v>0</v>
      </c>
      <c r="M29">
        <f t="shared" si="5"/>
        <v>0</v>
      </c>
      <c r="N29" s="57">
        <f t="shared" si="6"/>
        <v>0</v>
      </c>
      <c r="O29" s="55"/>
    </row>
    <row r="30" spans="1:15" x14ac:dyDescent="0.25">
      <c r="A30" s="20" t="str">
        <f t="shared" si="3"/>
        <v>OneOswestryU11Boys2 Lap HurdlesA</v>
      </c>
      <c r="B30" s="20" t="str">
        <f t="shared" si="0"/>
        <v>One</v>
      </c>
      <c r="C30" s="29" t="s">
        <v>5</v>
      </c>
      <c r="D30" s="29" t="s">
        <v>45</v>
      </c>
      <c r="E30" s="29" t="s">
        <v>62</v>
      </c>
      <c r="F30" s="29" t="s">
        <v>80</v>
      </c>
      <c r="G30" s="20" t="str">
        <f t="shared" si="1"/>
        <v>2 Lap Hurdles</v>
      </c>
      <c r="H30" s="29" t="s">
        <v>228</v>
      </c>
      <c r="I30" s="20" t="s">
        <v>495</v>
      </c>
      <c r="J30" s="55">
        <v>3.2638888888888887E-4</v>
      </c>
      <c r="K30" s="19">
        <f t="shared" si="7"/>
        <v>3.2638888888888887E-4</v>
      </c>
      <c r="L30">
        <f t="shared" si="4"/>
        <v>3.7776491769547322E-9</v>
      </c>
      <c r="M30">
        <f t="shared" si="5"/>
        <v>3.2638888888888887E-4</v>
      </c>
      <c r="N30" s="57">
        <f t="shared" si="6"/>
        <v>3.2638888888888887E-4</v>
      </c>
    </row>
    <row r="31" spans="1:15" x14ac:dyDescent="0.25">
      <c r="A31" s="20" t="str">
        <f t="shared" si="3"/>
        <v>OneShrewsburyU11Boys2 Lap HurdlesA</v>
      </c>
      <c r="B31" s="20" t="str">
        <f t="shared" si="0"/>
        <v>One</v>
      </c>
      <c r="C31" s="29" t="s">
        <v>7</v>
      </c>
      <c r="D31" s="29" t="s">
        <v>45</v>
      </c>
      <c r="E31" s="29" t="s">
        <v>62</v>
      </c>
      <c r="F31" s="29" t="s">
        <v>80</v>
      </c>
      <c r="G31" s="20" t="str">
        <f t="shared" si="1"/>
        <v>2 Lap Hurdles</v>
      </c>
      <c r="H31" s="29" t="s">
        <v>228</v>
      </c>
      <c r="I31" s="20"/>
      <c r="J31" s="55"/>
      <c r="K31" s="19">
        <f t="shared" si="7"/>
        <v>0</v>
      </c>
      <c r="L31">
        <f t="shared" si="4"/>
        <v>0</v>
      </c>
      <c r="M31">
        <f t="shared" si="5"/>
        <v>0</v>
      </c>
      <c r="N31" s="57">
        <f t="shared" si="6"/>
        <v>0</v>
      </c>
    </row>
    <row r="32" spans="1:15" x14ac:dyDescent="0.25">
      <c r="A32" s="20" t="str">
        <f t="shared" si="3"/>
        <v>OneTelfordU11Boys2 Lap HurdlesA</v>
      </c>
      <c r="B32" s="20" t="str">
        <f t="shared" si="0"/>
        <v>One</v>
      </c>
      <c r="C32" s="29" t="s">
        <v>9</v>
      </c>
      <c r="D32" s="29" t="s">
        <v>45</v>
      </c>
      <c r="E32" s="29" t="s">
        <v>62</v>
      </c>
      <c r="F32" s="29" t="s">
        <v>80</v>
      </c>
      <c r="G32" s="20" t="str">
        <f t="shared" si="1"/>
        <v>2 Lap Hurdles</v>
      </c>
      <c r="H32" s="29" t="s">
        <v>228</v>
      </c>
      <c r="I32" s="20" t="s">
        <v>509</v>
      </c>
      <c r="J32" s="55">
        <v>3.1597222222222221E-4</v>
      </c>
      <c r="K32" s="19">
        <f t="shared" si="7"/>
        <v>3.1597222222222221E-4</v>
      </c>
      <c r="L32">
        <f t="shared" si="4"/>
        <v>3.6570859053497941E-9</v>
      </c>
      <c r="M32">
        <f t="shared" si="5"/>
        <v>3.1597222222222221E-4</v>
      </c>
      <c r="N32" s="57">
        <f t="shared" si="6"/>
        <v>3.1597222222222221E-4</v>
      </c>
    </row>
    <row r="33" spans="1:15" x14ac:dyDescent="0.25">
      <c r="A33" s="20" t="str">
        <f t="shared" si="3"/>
        <v>OneWenlockU11Boys2 Lap HurdlesA</v>
      </c>
      <c r="B33" s="20" t="str">
        <f t="shared" si="0"/>
        <v>One</v>
      </c>
      <c r="C33" s="29" t="s">
        <v>11</v>
      </c>
      <c r="D33" s="29" t="s">
        <v>45</v>
      </c>
      <c r="E33" s="29" t="s">
        <v>62</v>
      </c>
      <c r="F33" s="29" t="s">
        <v>80</v>
      </c>
      <c r="G33" s="20" t="str">
        <f t="shared" si="1"/>
        <v>2 Lap Hurdles</v>
      </c>
      <c r="H33" s="29" t="s">
        <v>228</v>
      </c>
      <c r="I33" s="20" t="s">
        <v>507</v>
      </c>
      <c r="J33" s="55">
        <v>3.6111111111111109E-4</v>
      </c>
      <c r="K33" s="19">
        <f t="shared" si="7"/>
        <v>3.6111111111111109E-4</v>
      </c>
      <c r="L33">
        <f t="shared" si="4"/>
        <v>4.179526748971193E-9</v>
      </c>
      <c r="M33">
        <f t="shared" si="5"/>
        <v>3.6111111111111109E-4</v>
      </c>
      <c r="N33" s="57">
        <f t="shared" si="6"/>
        <v>3.6111111111111109E-4</v>
      </c>
    </row>
    <row r="34" spans="1:15" x14ac:dyDescent="0.25">
      <c r="A34" s="20" t="str">
        <f t="shared" si="3"/>
        <v>OneOswestryU11Boys2 Lap HurdlesB</v>
      </c>
      <c r="B34" s="20" t="str">
        <f t="shared" ref="B34:B65" si="8">Match_number</f>
        <v>One</v>
      </c>
      <c r="C34" s="29" t="s">
        <v>5</v>
      </c>
      <c r="D34" s="29" t="s">
        <v>45</v>
      </c>
      <c r="E34" s="29" t="s">
        <v>62</v>
      </c>
      <c r="F34" s="29" t="s">
        <v>80</v>
      </c>
      <c r="G34" s="20" t="str">
        <f t="shared" ref="G34:G65" si="9">INDEX(All_events,MATCH(F34,Events_list,0),MATCH(D34 &amp;" "&amp;E34,Age_list,0))</f>
        <v>2 Lap Hurdles</v>
      </c>
      <c r="H34" s="29" t="s">
        <v>232</v>
      </c>
      <c r="I34" s="20" t="s">
        <v>494</v>
      </c>
      <c r="J34" s="55">
        <v>3.4490740740740743E-4</v>
      </c>
      <c r="K34" s="19">
        <f t="shared" si="7"/>
        <v>3.4490740740740743E-4</v>
      </c>
      <c r="L34">
        <f t="shared" si="4"/>
        <v>3.9919838820301788E-9</v>
      </c>
      <c r="M34">
        <f t="shared" si="5"/>
        <v>3.4490740740740743E-4</v>
      </c>
      <c r="N34" s="57">
        <f t="shared" si="6"/>
        <v>3.4490740740740743E-4</v>
      </c>
    </row>
    <row r="35" spans="1:15" x14ac:dyDescent="0.25">
      <c r="A35" s="20" t="str">
        <f t="shared" si="3"/>
        <v>OneShrewsburyU11Boys2 Lap HurdlesB</v>
      </c>
      <c r="B35" s="20" t="str">
        <f t="shared" si="8"/>
        <v>One</v>
      </c>
      <c r="C35" s="29" t="s">
        <v>7</v>
      </c>
      <c r="D35" s="29" t="s">
        <v>45</v>
      </c>
      <c r="E35" s="29" t="s">
        <v>62</v>
      </c>
      <c r="F35" s="29" t="s">
        <v>80</v>
      </c>
      <c r="G35" s="20" t="str">
        <f t="shared" si="9"/>
        <v>2 Lap Hurdles</v>
      </c>
      <c r="H35" s="29" t="s">
        <v>232</v>
      </c>
      <c r="I35" s="20"/>
      <c r="J35" s="55"/>
      <c r="K35" s="19">
        <f t="shared" si="7"/>
        <v>0</v>
      </c>
      <c r="L35">
        <f t="shared" si="4"/>
        <v>0</v>
      </c>
      <c r="M35">
        <f t="shared" si="5"/>
        <v>0</v>
      </c>
      <c r="N35" s="57">
        <f t="shared" si="6"/>
        <v>0</v>
      </c>
      <c r="O35" s="55"/>
    </row>
    <row r="36" spans="1:15" x14ac:dyDescent="0.25">
      <c r="A36" s="20" t="str">
        <f t="shared" si="3"/>
        <v>OneTelfordU11Boys2 Lap HurdlesB</v>
      </c>
      <c r="B36" s="20" t="str">
        <f t="shared" si="8"/>
        <v>One</v>
      </c>
      <c r="C36" s="29" t="s">
        <v>9</v>
      </c>
      <c r="D36" s="29" t="s">
        <v>45</v>
      </c>
      <c r="E36" s="29" t="s">
        <v>62</v>
      </c>
      <c r="F36" s="29" t="s">
        <v>80</v>
      </c>
      <c r="G36" s="20" t="str">
        <f t="shared" si="9"/>
        <v>2 Lap Hurdles</v>
      </c>
      <c r="H36" s="29" t="s">
        <v>232</v>
      </c>
      <c r="I36" s="20" t="s">
        <v>510</v>
      </c>
      <c r="J36" s="55">
        <v>3.4606481481481484E-4</v>
      </c>
      <c r="K36" s="19">
        <f t="shared" si="7"/>
        <v>3.4606481481481484E-4</v>
      </c>
      <c r="L36">
        <f t="shared" si="4"/>
        <v>4.0053798010973937E-9</v>
      </c>
      <c r="M36">
        <f t="shared" si="5"/>
        <v>3.4606481481481484E-4</v>
      </c>
      <c r="N36" s="57">
        <f t="shared" si="6"/>
        <v>3.4606481481481484E-4</v>
      </c>
    </row>
    <row r="37" spans="1:15" x14ac:dyDescent="0.25">
      <c r="A37" s="20" t="str">
        <f t="shared" si="3"/>
        <v>OneWenlockU11Boys2 Lap HurdlesB</v>
      </c>
      <c r="B37" s="20" t="str">
        <f t="shared" si="8"/>
        <v>One</v>
      </c>
      <c r="C37" s="29" t="s">
        <v>11</v>
      </c>
      <c r="D37" s="29" t="s">
        <v>45</v>
      </c>
      <c r="E37" s="29" t="s">
        <v>62</v>
      </c>
      <c r="F37" s="29" t="s">
        <v>80</v>
      </c>
      <c r="G37" s="20" t="str">
        <f t="shared" si="9"/>
        <v>2 Lap Hurdles</v>
      </c>
      <c r="H37" s="29" t="s">
        <v>232</v>
      </c>
      <c r="I37" s="20" t="s">
        <v>506</v>
      </c>
      <c r="J37" s="55">
        <v>3.3333333333333332E-4</v>
      </c>
      <c r="K37" s="19">
        <f t="shared" si="7"/>
        <v>3.3333333333333332E-4</v>
      </c>
      <c r="L37">
        <f t="shared" si="4"/>
        <v>3.8580246913580249E-9</v>
      </c>
      <c r="M37">
        <f t="shared" si="5"/>
        <v>3.3333333333333332E-4</v>
      </c>
      <c r="N37" s="57">
        <f t="shared" si="6"/>
        <v>3.3333333333333332E-4</v>
      </c>
    </row>
    <row r="38" spans="1:15" x14ac:dyDescent="0.25">
      <c r="A38" s="20" t="str">
        <f t="shared" si="3"/>
        <v>OneOswestryU11Boys2 LapsA</v>
      </c>
      <c r="B38" s="20" t="str">
        <f t="shared" si="8"/>
        <v>One</v>
      </c>
      <c r="C38" s="29" t="s">
        <v>5</v>
      </c>
      <c r="D38" s="29" t="s">
        <v>45</v>
      </c>
      <c r="E38" s="29" t="s">
        <v>62</v>
      </c>
      <c r="F38" s="29" t="s">
        <v>83</v>
      </c>
      <c r="G38" s="20" t="str">
        <f t="shared" si="9"/>
        <v>2 Laps</v>
      </c>
      <c r="H38" s="29" t="s">
        <v>228</v>
      </c>
      <c r="I38" s="20" t="s">
        <v>493</v>
      </c>
      <c r="J38" s="55">
        <v>3.0324074074074069E-4</v>
      </c>
      <c r="K38" s="19">
        <f t="shared" si="7"/>
        <v>3.0324074074074069E-4</v>
      </c>
      <c r="L38">
        <f t="shared" si="4"/>
        <v>3.5097307956104245E-9</v>
      </c>
      <c r="M38">
        <f t="shared" si="5"/>
        <v>3.0324074074074069E-4</v>
      </c>
      <c r="N38" s="57">
        <f t="shared" si="6"/>
        <v>3.0324074074074069E-4</v>
      </c>
    </row>
    <row r="39" spans="1:15" x14ac:dyDescent="0.25">
      <c r="A39" s="20" t="str">
        <f t="shared" si="3"/>
        <v>OneShrewsburyU11Boys2 LapsA</v>
      </c>
      <c r="B39" s="20" t="str">
        <f t="shared" si="8"/>
        <v>One</v>
      </c>
      <c r="C39" s="29" t="s">
        <v>7</v>
      </c>
      <c r="D39" s="29" t="s">
        <v>45</v>
      </c>
      <c r="E39" s="29" t="s">
        <v>62</v>
      </c>
      <c r="F39" s="29" t="s">
        <v>83</v>
      </c>
      <c r="G39" s="20" t="str">
        <f t="shared" si="9"/>
        <v>2 Laps</v>
      </c>
      <c r="H39" s="29" t="s">
        <v>228</v>
      </c>
      <c r="I39" s="20" t="s">
        <v>535</v>
      </c>
      <c r="J39" s="55">
        <v>3.2986111111111107E-4</v>
      </c>
      <c r="K39" s="19">
        <f t="shared" si="7"/>
        <v>3.2986111111111107E-4</v>
      </c>
      <c r="L39">
        <f t="shared" si="4"/>
        <v>3.8178369341563777E-9</v>
      </c>
      <c r="M39">
        <f t="shared" si="5"/>
        <v>3.2986111111111107E-4</v>
      </c>
      <c r="N39" s="57">
        <f t="shared" si="6"/>
        <v>3.2986111111111107E-4</v>
      </c>
    </row>
    <row r="40" spans="1:15" x14ac:dyDescent="0.25">
      <c r="A40" s="20" t="str">
        <f t="shared" si="3"/>
        <v>OneTelfordU11Boys2 LapsA</v>
      </c>
      <c r="B40" s="20" t="str">
        <f t="shared" si="8"/>
        <v>One</v>
      </c>
      <c r="C40" s="29" t="s">
        <v>9</v>
      </c>
      <c r="D40" s="29" t="s">
        <v>45</v>
      </c>
      <c r="E40" s="29" t="s">
        <v>62</v>
      </c>
      <c r="F40" s="29" t="s">
        <v>83</v>
      </c>
      <c r="G40" s="20" t="str">
        <f t="shared" si="9"/>
        <v>2 Laps</v>
      </c>
      <c r="H40" s="29" t="s">
        <v>228</v>
      </c>
      <c r="I40" s="20" t="s">
        <v>510</v>
      </c>
      <c r="J40" s="55">
        <v>2.9745370370370369E-4</v>
      </c>
      <c r="K40" s="19">
        <f t="shared" si="7"/>
        <v>2.9745370370370369E-4</v>
      </c>
      <c r="L40">
        <f t="shared" si="4"/>
        <v>3.4427512002743484E-9</v>
      </c>
      <c r="M40">
        <f t="shared" si="5"/>
        <v>2.9745370370370369E-4</v>
      </c>
      <c r="N40" s="57">
        <f t="shared" si="6"/>
        <v>2.9745370370370369E-4</v>
      </c>
    </row>
    <row r="41" spans="1:15" x14ac:dyDescent="0.25">
      <c r="A41" s="20" t="str">
        <f t="shared" si="3"/>
        <v>OneWenlockU11Boys2 LapsA</v>
      </c>
      <c r="B41" s="20" t="str">
        <f t="shared" si="8"/>
        <v>One</v>
      </c>
      <c r="C41" s="29" t="s">
        <v>11</v>
      </c>
      <c r="D41" s="29" t="s">
        <v>45</v>
      </c>
      <c r="E41" s="29" t="s">
        <v>62</v>
      </c>
      <c r="F41" s="29" t="s">
        <v>83</v>
      </c>
      <c r="G41" s="20" t="str">
        <f t="shared" si="9"/>
        <v>2 Laps</v>
      </c>
      <c r="H41" s="29" t="s">
        <v>228</v>
      </c>
      <c r="I41" s="20" t="s">
        <v>479</v>
      </c>
      <c r="J41" s="55">
        <v>2.8819444444444444E-4</v>
      </c>
      <c r="K41" s="19">
        <f t="shared" si="7"/>
        <v>2.8819444444444444E-4</v>
      </c>
      <c r="L41">
        <f t="shared" si="4"/>
        <v>3.3355838477366256E-9</v>
      </c>
      <c r="M41">
        <f t="shared" si="5"/>
        <v>2.8819444444444444E-4</v>
      </c>
      <c r="N41" s="57">
        <f t="shared" si="6"/>
        <v>2.8819444444444444E-4</v>
      </c>
    </row>
    <row r="42" spans="1:15" x14ac:dyDescent="0.25">
      <c r="A42" s="20" t="str">
        <f t="shared" si="3"/>
        <v>OneOswestryU11Boys2 LapsB</v>
      </c>
      <c r="B42" s="20" t="str">
        <f t="shared" si="8"/>
        <v>One</v>
      </c>
      <c r="C42" s="29" t="s">
        <v>5</v>
      </c>
      <c r="D42" s="29" t="s">
        <v>45</v>
      </c>
      <c r="E42" s="29" t="s">
        <v>62</v>
      </c>
      <c r="F42" s="29" t="s">
        <v>83</v>
      </c>
      <c r="G42" s="20" t="str">
        <f t="shared" si="9"/>
        <v>2 Laps</v>
      </c>
      <c r="H42" s="29" t="s">
        <v>232</v>
      </c>
      <c r="I42" s="20" t="s">
        <v>492</v>
      </c>
      <c r="J42" s="55">
        <v>3.3564814814814812E-4</v>
      </c>
      <c r="K42" s="19">
        <f t="shared" si="7"/>
        <v>3.3564814814814812E-4</v>
      </c>
      <c r="L42">
        <f t="shared" si="4"/>
        <v>3.8848165294924555E-9</v>
      </c>
      <c r="M42">
        <f t="shared" si="5"/>
        <v>3.3564814814814812E-4</v>
      </c>
      <c r="N42" s="57">
        <f t="shared" si="6"/>
        <v>3.3564814814814812E-4</v>
      </c>
      <c r="O42" s="55"/>
    </row>
    <row r="43" spans="1:15" x14ac:dyDescent="0.25">
      <c r="A43" s="20" t="str">
        <f t="shared" si="3"/>
        <v>OneShrewsburyU11Boys2 LapsB</v>
      </c>
      <c r="B43" s="20" t="str">
        <f t="shared" si="8"/>
        <v>One</v>
      </c>
      <c r="C43" s="29" t="s">
        <v>7</v>
      </c>
      <c r="D43" s="29" t="s">
        <v>45</v>
      </c>
      <c r="E43" s="29" t="s">
        <v>62</v>
      </c>
      <c r="F43" s="29" t="s">
        <v>83</v>
      </c>
      <c r="G43" s="20" t="str">
        <f t="shared" si="9"/>
        <v>2 Laps</v>
      </c>
      <c r="H43" s="29" t="s">
        <v>232</v>
      </c>
      <c r="I43" s="20" t="s">
        <v>537</v>
      </c>
      <c r="J43" s="55">
        <v>3.2407407407407406E-4</v>
      </c>
      <c r="K43" s="19">
        <f t="shared" si="7"/>
        <v>3.2407407407407406E-4</v>
      </c>
      <c r="L43">
        <f t="shared" si="4"/>
        <v>3.7508573388203016E-9</v>
      </c>
      <c r="M43">
        <f t="shared" si="5"/>
        <v>3.2407407407407406E-4</v>
      </c>
      <c r="N43" s="57">
        <f t="shared" si="6"/>
        <v>3.2407407407407406E-4</v>
      </c>
    </row>
    <row r="44" spans="1:15" x14ac:dyDescent="0.25">
      <c r="A44" s="20" t="str">
        <f t="shared" si="3"/>
        <v>OneTelfordU11Boys2 LapsB</v>
      </c>
      <c r="B44" s="20" t="str">
        <f t="shared" si="8"/>
        <v>One</v>
      </c>
      <c r="C44" s="29" t="s">
        <v>9</v>
      </c>
      <c r="D44" s="29" t="s">
        <v>45</v>
      </c>
      <c r="E44" s="29" t="s">
        <v>62</v>
      </c>
      <c r="F44" s="29" t="s">
        <v>83</v>
      </c>
      <c r="G44" s="20" t="str">
        <f t="shared" si="9"/>
        <v>2 Laps</v>
      </c>
      <c r="H44" s="29" t="s">
        <v>232</v>
      </c>
      <c r="I44" s="20" t="s">
        <v>511</v>
      </c>
      <c r="J44" s="55">
        <v>3.3680555555555563E-4</v>
      </c>
      <c r="K44" s="19">
        <f t="shared" si="7"/>
        <v>3.3680555555555563E-4</v>
      </c>
      <c r="L44">
        <f t="shared" si="4"/>
        <v>3.898212448559672E-9</v>
      </c>
      <c r="M44">
        <f t="shared" si="5"/>
        <v>3.3680555555555563E-4</v>
      </c>
      <c r="N44" s="57">
        <f t="shared" si="6"/>
        <v>3.3680555555555563E-4</v>
      </c>
    </row>
    <row r="45" spans="1:15" x14ac:dyDescent="0.25">
      <c r="A45" s="20" t="str">
        <f t="shared" si="3"/>
        <v>OneWenlockU11Boys2 LapsB</v>
      </c>
      <c r="B45" s="20" t="str">
        <f t="shared" si="8"/>
        <v>One</v>
      </c>
      <c r="C45" s="29" t="s">
        <v>11</v>
      </c>
      <c r="D45" s="29" t="s">
        <v>45</v>
      </c>
      <c r="E45" s="29" t="s">
        <v>62</v>
      </c>
      <c r="F45" s="29" t="s">
        <v>83</v>
      </c>
      <c r="G45" s="20" t="str">
        <f t="shared" si="9"/>
        <v>2 Laps</v>
      </c>
      <c r="H45" s="29" t="s">
        <v>232</v>
      </c>
      <c r="I45" s="20"/>
      <c r="J45" s="55"/>
      <c r="K45" s="19">
        <f t="shared" si="7"/>
        <v>0</v>
      </c>
      <c r="L45">
        <f t="shared" si="4"/>
        <v>0</v>
      </c>
      <c r="M45">
        <f t="shared" si="5"/>
        <v>0</v>
      </c>
      <c r="N45" s="57">
        <f t="shared" si="6"/>
        <v>0</v>
      </c>
    </row>
    <row r="46" spans="1:15" x14ac:dyDescent="0.25">
      <c r="A46" s="20" t="str">
        <f t="shared" si="3"/>
        <v>OneOswestryU11Boys3 LapsA</v>
      </c>
      <c r="B46" s="20" t="str">
        <f t="shared" si="8"/>
        <v>One</v>
      </c>
      <c r="C46" s="29" t="s">
        <v>5</v>
      </c>
      <c r="D46" s="29" t="s">
        <v>45</v>
      </c>
      <c r="E46" s="29" t="s">
        <v>62</v>
      </c>
      <c r="F46" s="29" t="s">
        <v>86</v>
      </c>
      <c r="G46" s="20" t="str">
        <f t="shared" si="9"/>
        <v>3 Laps</v>
      </c>
      <c r="H46" s="29" t="s">
        <v>228</v>
      </c>
      <c r="I46" s="20" t="s">
        <v>500</v>
      </c>
      <c r="J46" s="55">
        <v>5.0347222222222221E-4</v>
      </c>
      <c r="K46" s="19">
        <f t="shared" si="7"/>
        <v>5.0347222222222221E-4</v>
      </c>
      <c r="L46">
        <f t="shared" si="4"/>
        <v>5.8272247942386833E-9</v>
      </c>
      <c r="M46">
        <f t="shared" si="5"/>
        <v>5.0347222222222221E-4</v>
      </c>
      <c r="N46" s="57">
        <f t="shared" si="6"/>
        <v>5.0347222222222221E-4</v>
      </c>
    </row>
    <row r="47" spans="1:15" x14ac:dyDescent="0.25">
      <c r="A47" s="20" t="str">
        <f t="shared" si="3"/>
        <v>OneShrewsburyU11Boys3 LapsA</v>
      </c>
      <c r="B47" s="20" t="str">
        <f t="shared" si="8"/>
        <v>One</v>
      </c>
      <c r="C47" s="29" t="s">
        <v>7</v>
      </c>
      <c r="D47" s="29" t="s">
        <v>45</v>
      </c>
      <c r="E47" s="29" t="s">
        <v>62</v>
      </c>
      <c r="F47" s="29" t="s">
        <v>86</v>
      </c>
      <c r="G47" s="20" t="str">
        <f t="shared" si="9"/>
        <v>3 Laps</v>
      </c>
      <c r="H47" s="29" t="s">
        <v>228</v>
      </c>
      <c r="I47" s="20" t="s">
        <v>536</v>
      </c>
      <c r="J47" s="55">
        <v>5.3935185185185195E-4</v>
      </c>
      <c r="K47" s="19">
        <f t="shared" si="7"/>
        <v>5.3935185185185195E-4</v>
      </c>
      <c r="L47">
        <f t="shared" si="4"/>
        <v>6.2424982853223606E-9</v>
      </c>
      <c r="M47">
        <f t="shared" si="5"/>
        <v>5.3935185185185195E-4</v>
      </c>
      <c r="N47" s="57">
        <f t="shared" si="6"/>
        <v>5.3935185185185195E-4</v>
      </c>
    </row>
    <row r="48" spans="1:15" x14ac:dyDescent="0.25">
      <c r="A48" s="20" t="str">
        <f t="shared" si="3"/>
        <v>OneTelfordU11Boys3 LapsA</v>
      </c>
      <c r="B48" s="20" t="str">
        <f t="shared" si="8"/>
        <v>One</v>
      </c>
      <c r="C48" s="29" t="s">
        <v>9</v>
      </c>
      <c r="D48" s="29" t="s">
        <v>45</v>
      </c>
      <c r="E48" s="29" t="s">
        <v>62</v>
      </c>
      <c r="F48" s="29" t="s">
        <v>86</v>
      </c>
      <c r="G48" s="20" t="str">
        <f t="shared" si="9"/>
        <v>3 Laps</v>
      </c>
      <c r="H48" s="29" t="s">
        <v>228</v>
      </c>
      <c r="I48" s="20" t="s">
        <v>511</v>
      </c>
      <c r="J48" s="55">
        <v>5.1736111111111112E-4</v>
      </c>
      <c r="K48" s="19">
        <f t="shared" si="7"/>
        <v>5.1736111111111112E-4</v>
      </c>
      <c r="L48">
        <f t="shared" si="4"/>
        <v>5.9879758230452677E-9</v>
      </c>
      <c r="M48">
        <f t="shared" si="5"/>
        <v>5.1736111111111112E-4</v>
      </c>
      <c r="N48" s="57">
        <f t="shared" si="6"/>
        <v>5.1736111111111112E-4</v>
      </c>
    </row>
    <row r="49" spans="1:15" x14ac:dyDescent="0.25">
      <c r="A49" s="20" t="str">
        <f t="shared" si="3"/>
        <v>OneWenlockU11Boys3 LapsA</v>
      </c>
      <c r="B49" s="20" t="str">
        <f t="shared" si="8"/>
        <v>One</v>
      </c>
      <c r="C49" s="29" t="s">
        <v>11</v>
      </c>
      <c r="D49" s="29" t="s">
        <v>45</v>
      </c>
      <c r="E49" s="29" t="s">
        <v>62</v>
      </c>
      <c r="F49" s="29" t="s">
        <v>86</v>
      </c>
      <c r="G49" s="20" t="str">
        <f t="shared" si="9"/>
        <v>3 Laps</v>
      </c>
      <c r="H49" s="29" t="s">
        <v>228</v>
      </c>
      <c r="I49" s="20"/>
      <c r="J49" s="55"/>
      <c r="K49" s="19">
        <f t="shared" si="7"/>
        <v>0</v>
      </c>
      <c r="L49">
        <f t="shared" si="4"/>
        <v>0</v>
      </c>
      <c r="M49">
        <f t="shared" si="5"/>
        <v>0</v>
      </c>
      <c r="N49" s="57">
        <f t="shared" si="6"/>
        <v>0</v>
      </c>
    </row>
    <row r="50" spans="1:15" x14ac:dyDescent="0.25">
      <c r="A50" s="20" t="str">
        <f t="shared" si="3"/>
        <v>OneOswestryU11Boys3 LapsB</v>
      </c>
      <c r="B50" s="20" t="str">
        <f t="shared" si="8"/>
        <v>One</v>
      </c>
      <c r="C50" s="29" t="s">
        <v>5</v>
      </c>
      <c r="D50" s="29" t="s">
        <v>45</v>
      </c>
      <c r="E50" s="29" t="s">
        <v>62</v>
      </c>
      <c r="F50" s="29" t="s">
        <v>86</v>
      </c>
      <c r="G50" s="20" t="str">
        <f t="shared" si="9"/>
        <v>3 Laps</v>
      </c>
      <c r="H50" s="29" t="s">
        <v>232</v>
      </c>
      <c r="I50" s="20" t="s">
        <v>496</v>
      </c>
      <c r="J50" s="55">
        <v>5.3125000000000004E-4</v>
      </c>
      <c r="K50" s="19">
        <f t="shared" si="7"/>
        <v>5.3125000000000004E-4</v>
      </c>
      <c r="L50">
        <f t="shared" si="4"/>
        <v>6.1487268518518522E-9</v>
      </c>
      <c r="M50">
        <f t="shared" si="5"/>
        <v>5.3125000000000004E-4</v>
      </c>
      <c r="N50" s="57">
        <f t="shared" si="6"/>
        <v>5.3125000000000004E-4</v>
      </c>
      <c r="O50" s="55"/>
    </row>
    <row r="51" spans="1:15" x14ac:dyDescent="0.25">
      <c r="A51" s="20" t="str">
        <f t="shared" si="3"/>
        <v>OneShrewsburyU11Boys3 LapsB</v>
      </c>
      <c r="B51" s="20" t="str">
        <f t="shared" si="8"/>
        <v>One</v>
      </c>
      <c r="C51" s="29" t="s">
        <v>7</v>
      </c>
      <c r="D51" s="29" t="s">
        <v>45</v>
      </c>
      <c r="E51" s="29" t="s">
        <v>62</v>
      </c>
      <c r="F51" s="29" t="s">
        <v>86</v>
      </c>
      <c r="G51" s="20" t="str">
        <f t="shared" si="9"/>
        <v>3 Laps</v>
      </c>
      <c r="H51" s="29" t="s">
        <v>232</v>
      </c>
      <c r="I51" s="20"/>
      <c r="J51" s="55"/>
      <c r="K51" s="19">
        <f t="shared" si="7"/>
        <v>0</v>
      </c>
      <c r="L51">
        <f t="shared" si="4"/>
        <v>0</v>
      </c>
      <c r="M51">
        <f t="shared" si="5"/>
        <v>0</v>
      </c>
      <c r="N51" s="57">
        <f t="shared" si="6"/>
        <v>0</v>
      </c>
    </row>
    <row r="52" spans="1:15" x14ac:dyDescent="0.25">
      <c r="A52" s="20" t="str">
        <f t="shared" si="3"/>
        <v>OneTelfordU11Boys3 LapsB</v>
      </c>
      <c r="B52" s="20" t="str">
        <f t="shared" si="8"/>
        <v>One</v>
      </c>
      <c r="C52" s="29" t="s">
        <v>9</v>
      </c>
      <c r="D52" s="29" t="s">
        <v>45</v>
      </c>
      <c r="E52" s="29" t="s">
        <v>62</v>
      </c>
      <c r="F52" s="29" t="s">
        <v>86</v>
      </c>
      <c r="G52" s="20" t="str">
        <f t="shared" si="9"/>
        <v>3 Laps</v>
      </c>
      <c r="H52" s="29" t="s">
        <v>232</v>
      </c>
      <c r="I52" s="20"/>
      <c r="J52" s="55"/>
      <c r="K52" s="19">
        <f t="shared" si="7"/>
        <v>0</v>
      </c>
      <c r="L52">
        <f t="shared" si="4"/>
        <v>0</v>
      </c>
      <c r="M52">
        <f t="shared" si="5"/>
        <v>0</v>
      </c>
      <c r="N52" s="57">
        <f t="shared" si="6"/>
        <v>0</v>
      </c>
    </row>
    <row r="53" spans="1:15" x14ac:dyDescent="0.25">
      <c r="A53" s="20" t="str">
        <f t="shared" si="3"/>
        <v>OneWenlockU11Boys3 LapsB</v>
      </c>
      <c r="B53" s="20" t="str">
        <f t="shared" si="8"/>
        <v>One</v>
      </c>
      <c r="C53" s="29" t="s">
        <v>11</v>
      </c>
      <c r="D53" s="29" t="s">
        <v>45</v>
      </c>
      <c r="E53" s="29" t="s">
        <v>62</v>
      </c>
      <c r="F53" s="29" t="s">
        <v>86</v>
      </c>
      <c r="G53" s="20" t="str">
        <f t="shared" si="9"/>
        <v>3 Laps</v>
      </c>
      <c r="H53" s="29" t="s">
        <v>232</v>
      </c>
      <c r="I53" s="20"/>
      <c r="J53" s="55"/>
      <c r="K53" s="19">
        <f t="shared" si="7"/>
        <v>0</v>
      </c>
      <c r="L53">
        <f t="shared" si="4"/>
        <v>0</v>
      </c>
      <c r="M53">
        <f t="shared" si="5"/>
        <v>0</v>
      </c>
      <c r="N53" s="57">
        <f t="shared" si="6"/>
        <v>0</v>
      </c>
    </row>
    <row r="54" spans="1:15" x14ac:dyDescent="0.25">
      <c r="A54" s="20" t="str">
        <f t="shared" si="3"/>
        <v>OneOswestryU11Boys4x2 RelayA</v>
      </c>
      <c r="B54" s="20" t="str">
        <f t="shared" si="8"/>
        <v>One</v>
      </c>
      <c r="C54" s="29" t="s">
        <v>5</v>
      </c>
      <c r="D54" s="29" t="s">
        <v>45</v>
      </c>
      <c r="E54" s="29" t="s">
        <v>62</v>
      </c>
      <c r="F54" s="29" t="s">
        <v>96</v>
      </c>
      <c r="G54" s="20" t="str">
        <f t="shared" si="9"/>
        <v>4x2 Relay</v>
      </c>
      <c r="H54" s="29" t="s">
        <v>228</v>
      </c>
      <c r="I54" s="20" t="s">
        <v>51</v>
      </c>
      <c r="J54" s="55">
        <v>1.2372685185185186E-3</v>
      </c>
      <c r="K54" s="19">
        <f t="shared" si="7"/>
        <v>1.2372685185185186E-3</v>
      </c>
      <c r="L54">
        <f t="shared" si="4"/>
        <v>1.4320237482853224E-8</v>
      </c>
      <c r="M54">
        <f t="shared" si="5"/>
        <v>1.2372685185185186E-3</v>
      </c>
      <c r="N54" s="57">
        <f t="shared" si="6"/>
        <v>1.2372685185185186E-3</v>
      </c>
    </row>
    <row r="55" spans="1:15" x14ac:dyDescent="0.25">
      <c r="A55" s="20" t="str">
        <f t="shared" si="3"/>
        <v>OneShrewsburyU11Boys4x2 RelayA</v>
      </c>
      <c r="B55" s="20" t="str">
        <f t="shared" si="8"/>
        <v>One</v>
      </c>
      <c r="C55" s="29" t="s">
        <v>7</v>
      </c>
      <c r="D55" s="29" t="s">
        <v>45</v>
      </c>
      <c r="E55" s="29" t="s">
        <v>62</v>
      </c>
      <c r="F55" s="29" t="s">
        <v>96</v>
      </c>
      <c r="G55" s="20" t="str">
        <f t="shared" si="9"/>
        <v>4x2 Relay</v>
      </c>
      <c r="H55" s="29" t="s">
        <v>228</v>
      </c>
      <c r="I55" s="20"/>
      <c r="J55" s="55"/>
      <c r="K55" s="19">
        <f t="shared" si="7"/>
        <v>0</v>
      </c>
      <c r="L55">
        <f t="shared" si="4"/>
        <v>0</v>
      </c>
      <c r="M55">
        <f t="shared" si="5"/>
        <v>0</v>
      </c>
      <c r="N55" s="57">
        <f t="shared" si="6"/>
        <v>0</v>
      </c>
    </row>
    <row r="56" spans="1:15" x14ac:dyDescent="0.25">
      <c r="A56" s="20" t="str">
        <f t="shared" si="3"/>
        <v>OneTelfordU11Boys4x2 RelayA</v>
      </c>
      <c r="B56" s="20" t="str">
        <f t="shared" si="8"/>
        <v>One</v>
      </c>
      <c r="C56" s="29" t="s">
        <v>9</v>
      </c>
      <c r="D56" s="29" t="s">
        <v>45</v>
      </c>
      <c r="E56" s="29" t="s">
        <v>62</v>
      </c>
      <c r="F56" s="29" t="s">
        <v>96</v>
      </c>
      <c r="G56" s="20" t="str">
        <f t="shared" si="9"/>
        <v>4x2 Relay</v>
      </c>
      <c r="H56" s="29" t="s">
        <v>228</v>
      </c>
      <c r="I56" s="20"/>
      <c r="J56" s="55"/>
      <c r="K56" s="19">
        <f t="shared" si="7"/>
        <v>0</v>
      </c>
      <c r="L56">
        <f t="shared" si="4"/>
        <v>0</v>
      </c>
      <c r="M56">
        <f t="shared" si="5"/>
        <v>0</v>
      </c>
      <c r="N56" s="57">
        <f t="shared" si="6"/>
        <v>0</v>
      </c>
    </row>
    <row r="57" spans="1:15" x14ac:dyDescent="0.25">
      <c r="A57" s="20" t="str">
        <f t="shared" si="3"/>
        <v>OneWenlockU11Boys4x2 RelayA</v>
      </c>
      <c r="B57" s="20" t="str">
        <f t="shared" si="8"/>
        <v>One</v>
      </c>
      <c r="C57" s="29" t="s">
        <v>11</v>
      </c>
      <c r="D57" s="29" t="s">
        <v>45</v>
      </c>
      <c r="E57" s="29" t="s">
        <v>62</v>
      </c>
      <c r="F57" s="29" t="s">
        <v>96</v>
      </c>
      <c r="G57" s="20" t="str">
        <f t="shared" si="9"/>
        <v>4x2 Relay</v>
      </c>
      <c r="H57" s="29" t="s">
        <v>228</v>
      </c>
      <c r="I57" s="20"/>
      <c r="J57" s="55"/>
      <c r="K57" s="19">
        <f t="shared" si="7"/>
        <v>0</v>
      </c>
      <c r="L57">
        <f t="shared" si="4"/>
        <v>0</v>
      </c>
      <c r="M57">
        <f t="shared" si="5"/>
        <v>0</v>
      </c>
      <c r="N57" s="57">
        <f t="shared" si="6"/>
        <v>0</v>
      </c>
      <c r="O57" s="55"/>
    </row>
    <row r="58" spans="1:15" x14ac:dyDescent="0.25">
      <c r="A58" s="20" t="str">
        <f t="shared" si="3"/>
        <v>OneOswestryU13Girls2 LapsA</v>
      </c>
      <c r="B58" s="20" t="str">
        <f t="shared" si="8"/>
        <v>One</v>
      </c>
      <c r="C58" s="29" t="s">
        <v>5</v>
      </c>
      <c r="D58" s="29" t="s">
        <v>87</v>
      </c>
      <c r="E58" s="29" t="s">
        <v>46</v>
      </c>
      <c r="F58" s="29" t="s">
        <v>80</v>
      </c>
      <c r="G58" s="20" t="str">
        <f t="shared" si="9"/>
        <v>2 Laps</v>
      </c>
      <c r="H58" s="29" t="s">
        <v>228</v>
      </c>
      <c r="I58" s="20" t="s">
        <v>501</v>
      </c>
      <c r="J58" s="55">
        <v>3.078703703703704E-4</v>
      </c>
      <c r="K58" s="19">
        <f t="shared" si="7"/>
        <v>3.078703703703704E-4</v>
      </c>
      <c r="L58">
        <f t="shared" si="4"/>
        <v>3.563314471879287E-9</v>
      </c>
      <c r="M58">
        <f t="shared" si="5"/>
        <v>3.078703703703704E-4</v>
      </c>
      <c r="N58" s="57">
        <f t="shared" si="6"/>
        <v>3.078703703703704E-4</v>
      </c>
    </row>
    <row r="59" spans="1:15" x14ac:dyDescent="0.25">
      <c r="A59" s="20" t="str">
        <f t="shared" si="3"/>
        <v>OneShrewsburyU13Girls2 LapsA</v>
      </c>
      <c r="B59" s="20" t="str">
        <f t="shared" si="8"/>
        <v>One</v>
      </c>
      <c r="C59" s="29" t="s">
        <v>7</v>
      </c>
      <c r="D59" s="29" t="s">
        <v>87</v>
      </c>
      <c r="E59" s="29" t="s">
        <v>46</v>
      </c>
      <c r="F59" s="29" t="s">
        <v>80</v>
      </c>
      <c r="G59" s="20" t="str">
        <f t="shared" si="9"/>
        <v>2 Laps</v>
      </c>
      <c r="H59" s="29" t="s">
        <v>228</v>
      </c>
      <c r="I59" s="20"/>
      <c r="J59" s="55"/>
      <c r="K59" s="19">
        <f t="shared" si="7"/>
        <v>0</v>
      </c>
      <c r="L59">
        <f t="shared" si="4"/>
        <v>0</v>
      </c>
      <c r="M59">
        <f t="shared" si="5"/>
        <v>0</v>
      </c>
      <c r="N59" s="57">
        <f t="shared" si="6"/>
        <v>0</v>
      </c>
    </row>
    <row r="60" spans="1:15" x14ac:dyDescent="0.25">
      <c r="A60" s="20" t="str">
        <f t="shared" si="3"/>
        <v>OneTelfordU13Girls2 LapsA</v>
      </c>
      <c r="B60" s="20" t="str">
        <f t="shared" si="8"/>
        <v>One</v>
      </c>
      <c r="C60" s="29" t="s">
        <v>9</v>
      </c>
      <c r="D60" s="29" t="s">
        <v>87</v>
      </c>
      <c r="E60" s="29" t="s">
        <v>46</v>
      </c>
      <c r="F60" s="29" t="s">
        <v>80</v>
      </c>
      <c r="G60" s="20" t="str">
        <f t="shared" si="9"/>
        <v>2 Laps</v>
      </c>
      <c r="H60" s="29" t="s">
        <v>228</v>
      </c>
      <c r="I60" s="20" t="s">
        <v>514</v>
      </c>
      <c r="J60" s="55">
        <v>2.9745370370370369E-4</v>
      </c>
      <c r="K60" s="19">
        <f t="shared" si="7"/>
        <v>2.9745370370370369E-4</v>
      </c>
      <c r="L60">
        <f t="shared" si="4"/>
        <v>3.4427512002743484E-9</v>
      </c>
      <c r="M60">
        <f t="shared" si="5"/>
        <v>2.9745370370370369E-4</v>
      </c>
      <c r="N60" s="57">
        <f t="shared" si="6"/>
        <v>2.9745370370370369E-4</v>
      </c>
    </row>
    <row r="61" spans="1:15" x14ac:dyDescent="0.25">
      <c r="A61" s="20" t="str">
        <f t="shared" si="3"/>
        <v>OneWenlockU13Girls2 LapsA</v>
      </c>
      <c r="B61" s="20" t="str">
        <f t="shared" si="8"/>
        <v>One</v>
      </c>
      <c r="C61" s="29" t="s">
        <v>11</v>
      </c>
      <c r="D61" s="29" t="s">
        <v>87</v>
      </c>
      <c r="E61" s="29" t="s">
        <v>46</v>
      </c>
      <c r="F61" s="29" t="s">
        <v>80</v>
      </c>
      <c r="G61" s="20" t="str">
        <f t="shared" si="9"/>
        <v>2 Laps</v>
      </c>
      <c r="H61" s="29" t="s">
        <v>228</v>
      </c>
      <c r="I61" s="20" t="s">
        <v>472</v>
      </c>
      <c r="J61" s="55">
        <v>2.8935185185185189E-4</v>
      </c>
      <c r="K61" s="19">
        <f t="shared" si="7"/>
        <v>2.8935185185185189E-4</v>
      </c>
      <c r="L61">
        <f t="shared" si="4"/>
        <v>3.3489797668038413E-9</v>
      </c>
      <c r="M61">
        <f t="shared" si="5"/>
        <v>2.8935185185185189E-4</v>
      </c>
      <c r="N61" s="57">
        <f t="shared" si="6"/>
        <v>2.8935185185185189E-4</v>
      </c>
    </row>
    <row r="62" spans="1:15" x14ac:dyDescent="0.25">
      <c r="A62" s="20" t="str">
        <f t="shared" si="3"/>
        <v>OneOswestryU13Girls2 LapsB</v>
      </c>
      <c r="B62" s="20" t="str">
        <f t="shared" si="8"/>
        <v>One</v>
      </c>
      <c r="C62" s="29" t="s">
        <v>5</v>
      </c>
      <c r="D62" s="29" t="s">
        <v>87</v>
      </c>
      <c r="E62" s="29" t="s">
        <v>46</v>
      </c>
      <c r="F62" s="29" t="s">
        <v>80</v>
      </c>
      <c r="G62" s="20" t="str">
        <f t="shared" si="9"/>
        <v>2 Laps</v>
      </c>
      <c r="H62" s="29" t="s">
        <v>232</v>
      </c>
      <c r="I62" s="20"/>
      <c r="J62" s="55"/>
      <c r="K62" s="19">
        <f t="shared" si="7"/>
        <v>0</v>
      </c>
      <c r="L62">
        <f t="shared" si="4"/>
        <v>0</v>
      </c>
      <c r="M62">
        <f t="shared" si="5"/>
        <v>0</v>
      </c>
      <c r="N62" s="57">
        <f t="shared" si="6"/>
        <v>0</v>
      </c>
      <c r="O62" s="55"/>
    </row>
    <row r="63" spans="1:15" x14ac:dyDescent="0.25">
      <c r="A63" s="20" t="str">
        <f t="shared" si="3"/>
        <v>OneShrewsburyU13Girls2 LapsB</v>
      </c>
      <c r="B63" s="20" t="str">
        <f t="shared" si="8"/>
        <v>One</v>
      </c>
      <c r="C63" s="29" t="s">
        <v>7</v>
      </c>
      <c r="D63" s="29" t="s">
        <v>87</v>
      </c>
      <c r="E63" s="29" t="s">
        <v>46</v>
      </c>
      <c r="F63" s="29" t="s">
        <v>80</v>
      </c>
      <c r="G63" s="20" t="str">
        <f t="shared" si="9"/>
        <v>2 Laps</v>
      </c>
      <c r="H63" s="29" t="s">
        <v>232</v>
      </c>
      <c r="I63" s="20"/>
      <c r="J63" s="55"/>
      <c r="K63" s="19">
        <f t="shared" si="7"/>
        <v>0</v>
      </c>
      <c r="L63">
        <f t="shared" si="4"/>
        <v>0</v>
      </c>
      <c r="M63">
        <f t="shared" si="5"/>
        <v>0</v>
      </c>
      <c r="N63" s="57">
        <f t="shared" si="6"/>
        <v>0</v>
      </c>
      <c r="O63" s="55"/>
    </row>
    <row r="64" spans="1:15" x14ac:dyDescent="0.25">
      <c r="A64" s="20" t="str">
        <f t="shared" si="3"/>
        <v>OneTelfordU13Girls2 LapsB</v>
      </c>
      <c r="B64" s="20" t="str">
        <f t="shared" si="8"/>
        <v>One</v>
      </c>
      <c r="C64" s="29" t="s">
        <v>9</v>
      </c>
      <c r="D64" s="29" t="s">
        <v>87</v>
      </c>
      <c r="E64" s="29" t="s">
        <v>46</v>
      </c>
      <c r="F64" s="29" t="s">
        <v>80</v>
      </c>
      <c r="G64" s="20" t="str">
        <f t="shared" si="9"/>
        <v>2 Laps</v>
      </c>
      <c r="H64" s="29" t="s">
        <v>232</v>
      </c>
      <c r="I64" s="20" t="s">
        <v>520</v>
      </c>
      <c r="J64" s="55">
        <v>2.9745370370370369E-4</v>
      </c>
      <c r="K64" s="19">
        <f t="shared" si="7"/>
        <v>2.9745370370370369E-4</v>
      </c>
      <c r="L64">
        <f t="shared" si="4"/>
        <v>3.4427512002743484E-9</v>
      </c>
      <c r="M64">
        <f t="shared" si="5"/>
        <v>2.9745370370370369E-4</v>
      </c>
      <c r="N64" s="57">
        <f t="shared" si="6"/>
        <v>2.9745370370370369E-4</v>
      </c>
      <c r="O64" s="55"/>
    </row>
    <row r="65" spans="1:17" x14ac:dyDescent="0.25">
      <c r="A65" s="20" t="str">
        <f t="shared" si="3"/>
        <v>OneWenlockU13Girls2 LapsB</v>
      </c>
      <c r="B65" s="20" t="str">
        <f t="shared" si="8"/>
        <v>One</v>
      </c>
      <c r="C65" s="29" t="s">
        <v>11</v>
      </c>
      <c r="D65" s="29" t="s">
        <v>87</v>
      </c>
      <c r="E65" s="29" t="s">
        <v>46</v>
      </c>
      <c r="F65" s="29" t="s">
        <v>80</v>
      </c>
      <c r="G65" s="20" t="str">
        <f t="shared" si="9"/>
        <v>2 Laps</v>
      </c>
      <c r="H65" s="29" t="s">
        <v>232</v>
      </c>
      <c r="I65" s="20" t="s">
        <v>478</v>
      </c>
      <c r="J65" s="55">
        <v>2.9398148148148144E-4</v>
      </c>
      <c r="K65" s="19">
        <f t="shared" si="7"/>
        <v>2.9398148148148144E-4</v>
      </c>
      <c r="L65">
        <f t="shared" si="4"/>
        <v>3.4025634430727017E-9</v>
      </c>
      <c r="M65">
        <f t="shared" si="5"/>
        <v>2.9398148148148144E-4</v>
      </c>
      <c r="N65" s="57">
        <f t="shared" si="6"/>
        <v>2.9398148148148144E-4</v>
      </c>
    </row>
    <row r="66" spans="1:17" x14ac:dyDescent="0.25">
      <c r="A66" s="20" t="str">
        <f t="shared" si="3"/>
        <v>OneOswestryU13Girls3 LapsA</v>
      </c>
      <c r="B66" s="20" t="str">
        <f t="shared" ref="B66:B97" si="10">Match_number</f>
        <v>One</v>
      </c>
      <c r="C66" s="29" t="s">
        <v>5</v>
      </c>
      <c r="D66" s="29" t="s">
        <v>87</v>
      </c>
      <c r="E66" s="29" t="s">
        <v>46</v>
      </c>
      <c r="F66" s="29" t="s">
        <v>83</v>
      </c>
      <c r="G66" s="20" t="str">
        <f t="shared" ref="G66:G97" si="11">INDEX(All_events,MATCH(F66,Events_list,0),MATCH(D66 &amp;" "&amp;E66,Age_list,0))</f>
        <v>3 Laps</v>
      </c>
      <c r="H66" s="29" t="s">
        <v>228</v>
      </c>
      <c r="I66" s="20" t="s">
        <v>481</v>
      </c>
      <c r="J66" s="55">
        <v>4.5254629629629632E-4</v>
      </c>
      <c r="K66" s="19">
        <f t="shared" si="7"/>
        <v>4.5254629629629632E-4</v>
      </c>
      <c r="L66">
        <f t="shared" si="4"/>
        <v>5.2378043552812074E-9</v>
      </c>
      <c r="M66">
        <f t="shared" si="5"/>
        <v>4.5254629629629632E-4</v>
      </c>
      <c r="N66" s="57">
        <f t="shared" si="6"/>
        <v>4.5254629629629632E-4</v>
      </c>
    </row>
    <row r="67" spans="1:17" x14ac:dyDescent="0.25">
      <c r="A67" s="20" t="str">
        <f t="shared" ref="A67:A130" si="12">B67&amp;C67&amp;D67&amp;E67&amp;G67&amp;H67</f>
        <v>OneShrewsburyU13Girls3 LapsA</v>
      </c>
      <c r="B67" s="20" t="str">
        <f t="shared" si="10"/>
        <v>One</v>
      </c>
      <c r="C67" s="29" t="s">
        <v>7</v>
      </c>
      <c r="D67" s="29" t="s">
        <v>87</v>
      </c>
      <c r="E67" s="29" t="s">
        <v>46</v>
      </c>
      <c r="F67" s="29" t="s">
        <v>83</v>
      </c>
      <c r="G67" s="20" t="str">
        <f t="shared" si="11"/>
        <v>3 Laps</v>
      </c>
      <c r="H67" s="29" t="s">
        <v>228</v>
      </c>
      <c r="I67" s="20"/>
      <c r="J67" s="55"/>
      <c r="K67" s="19">
        <f t="shared" si="7"/>
        <v>0</v>
      </c>
      <c r="L67">
        <f t="shared" ref="L67:L130" si="13">K67/(24*60*60)</f>
        <v>0</v>
      </c>
      <c r="M67">
        <f t="shared" ref="M67:M130" si="14">IF(K67&lt;1,K67,L67)</f>
        <v>0</v>
      </c>
      <c r="N67" s="57">
        <f t="shared" ref="N67:N130" si="15">IFERROR(M67,"")</f>
        <v>0</v>
      </c>
    </row>
    <row r="68" spans="1:17" x14ac:dyDescent="0.25">
      <c r="A68" s="20" t="str">
        <f t="shared" si="12"/>
        <v>OneTelfordU13Girls3 LapsA</v>
      </c>
      <c r="B68" s="20" t="str">
        <f t="shared" si="10"/>
        <v>One</v>
      </c>
      <c r="C68" s="29" t="s">
        <v>9</v>
      </c>
      <c r="D68" s="29" t="s">
        <v>87</v>
      </c>
      <c r="E68" s="29" t="s">
        <v>46</v>
      </c>
      <c r="F68" s="29" t="s">
        <v>83</v>
      </c>
      <c r="G68" s="20" t="str">
        <f t="shared" si="11"/>
        <v>3 Laps</v>
      </c>
      <c r="H68" s="29" t="s">
        <v>228</v>
      </c>
      <c r="I68" s="20" t="s">
        <v>488</v>
      </c>
      <c r="J68" s="55">
        <v>4.5601851851851852E-4</v>
      </c>
      <c r="K68" s="19">
        <f t="shared" si="7"/>
        <v>4.5601851851851852E-4</v>
      </c>
      <c r="L68">
        <f t="shared" si="13"/>
        <v>5.2779921124828529E-9</v>
      </c>
      <c r="M68">
        <f t="shared" si="14"/>
        <v>4.5601851851851852E-4</v>
      </c>
      <c r="N68" s="57">
        <f t="shared" si="15"/>
        <v>4.5601851851851852E-4</v>
      </c>
    </row>
    <row r="69" spans="1:17" x14ac:dyDescent="0.25">
      <c r="A69" s="20" t="str">
        <f t="shared" si="12"/>
        <v>OneWenlockU13Girls3 LapsA</v>
      </c>
      <c r="B69" s="20" t="str">
        <f t="shared" si="10"/>
        <v>One</v>
      </c>
      <c r="C69" s="29" t="s">
        <v>11</v>
      </c>
      <c r="D69" s="29" t="s">
        <v>87</v>
      </c>
      <c r="E69" s="29" t="s">
        <v>46</v>
      </c>
      <c r="F69" s="29" t="s">
        <v>83</v>
      </c>
      <c r="G69" s="20" t="str">
        <f t="shared" si="11"/>
        <v>3 Laps</v>
      </c>
      <c r="H69" s="29" t="s">
        <v>228</v>
      </c>
      <c r="I69" s="20" t="s">
        <v>486</v>
      </c>
      <c r="J69" s="55">
        <v>5.0578703703703712E-4</v>
      </c>
      <c r="K69" s="19">
        <f t="shared" si="7"/>
        <v>5.0578703703703712E-4</v>
      </c>
      <c r="L69">
        <f t="shared" si="13"/>
        <v>5.8540166323731147E-9</v>
      </c>
      <c r="M69">
        <f t="shared" si="14"/>
        <v>5.0578703703703712E-4</v>
      </c>
      <c r="N69" s="57">
        <f t="shared" si="15"/>
        <v>5.0578703703703712E-4</v>
      </c>
    </row>
    <row r="70" spans="1:17" x14ac:dyDescent="0.25">
      <c r="A70" s="20" t="str">
        <f t="shared" si="12"/>
        <v>OneOswestryU13Girls3 LapsB</v>
      </c>
      <c r="B70" s="20" t="str">
        <f t="shared" si="10"/>
        <v>One</v>
      </c>
      <c r="C70" s="29" t="s">
        <v>5</v>
      </c>
      <c r="D70" s="29" t="s">
        <v>87</v>
      </c>
      <c r="E70" s="29" t="s">
        <v>46</v>
      </c>
      <c r="F70" s="29" t="s">
        <v>83</v>
      </c>
      <c r="G70" s="20" t="str">
        <f t="shared" si="11"/>
        <v>3 Laps</v>
      </c>
      <c r="H70" s="29" t="s">
        <v>232</v>
      </c>
      <c r="I70" s="20" t="s">
        <v>474</v>
      </c>
      <c r="J70" s="55">
        <v>4.8032407407407404E-4</v>
      </c>
      <c r="K70" s="19">
        <f t="shared" si="7"/>
        <v>4.8032407407407404E-4</v>
      </c>
      <c r="L70">
        <f t="shared" si="13"/>
        <v>5.5593064128943755E-9</v>
      </c>
      <c r="M70">
        <f t="shared" si="14"/>
        <v>4.8032407407407404E-4</v>
      </c>
      <c r="N70" s="57">
        <f t="shared" si="15"/>
        <v>4.8032407407407404E-4</v>
      </c>
    </row>
    <row r="71" spans="1:17" x14ac:dyDescent="0.25">
      <c r="A71" s="20" t="str">
        <f t="shared" si="12"/>
        <v>OneShrewsburyU13Girls3 LapsB</v>
      </c>
      <c r="B71" s="20" t="str">
        <f t="shared" si="10"/>
        <v>One</v>
      </c>
      <c r="C71" s="29" t="s">
        <v>7</v>
      </c>
      <c r="D71" s="29" t="s">
        <v>87</v>
      </c>
      <c r="E71" s="29" t="s">
        <v>46</v>
      </c>
      <c r="F71" s="29" t="s">
        <v>83</v>
      </c>
      <c r="G71" s="20" t="str">
        <f t="shared" si="11"/>
        <v>3 Laps</v>
      </c>
      <c r="H71" s="29" t="s">
        <v>232</v>
      </c>
      <c r="I71" s="20"/>
      <c r="J71" s="55"/>
      <c r="K71" s="19">
        <f t="shared" si="7"/>
        <v>0</v>
      </c>
      <c r="L71">
        <f t="shared" si="13"/>
        <v>0</v>
      </c>
      <c r="M71">
        <f t="shared" si="14"/>
        <v>0</v>
      </c>
      <c r="N71" s="57">
        <f t="shared" si="15"/>
        <v>0</v>
      </c>
    </row>
    <row r="72" spans="1:17" x14ac:dyDescent="0.25">
      <c r="A72" s="20" t="str">
        <f t="shared" si="12"/>
        <v>OneTelfordU13Girls3 LapsB</v>
      </c>
      <c r="B72" s="20" t="str">
        <f t="shared" si="10"/>
        <v>One</v>
      </c>
      <c r="C72" s="29" t="s">
        <v>9</v>
      </c>
      <c r="D72" s="29" t="s">
        <v>87</v>
      </c>
      <c r="E72" s="29" t="s">
        <v>46</v>
      </c>
      <c r="F72" s="29" t="s">
        <v>83</v>
      </c>
      <c r="G72" s="20" t="str">
        <f t="shared" si="11"/>
        <v>3 Laps</v>
      </c>
      <c r="H72" s="29" t="s">
        <v>232</v>
      </c>
      <c r="I72" s="20" t="s">
        <v>521</v>
      </c>
      <c r="J72" s="55">
        <v>4.6875000000000004E-4</v>
      </c>
      <c r="K72" s="19">
        <f t="shared" si="7"/>
        <v>4.6875000000000004E-4</v>
      </c>
      <c r="L72">
        <f t="shared" si="13"/>
        <v>5.4253472222222225E-9</v>
      </c>
      <c r="M72">
        <f t="shared" si="14"/>
        <v>4.6875000000000004E-4</v>
      </c>
      <c r="N72" s="57">
        <f t="shared" si="15"/>
        <v>4.6875000000000004E-4</v>
      </c>
      <c r="P72" s="27" t="s">
        <v>151</v>
      </c>
      <c r="Q72">
        <v>49.8</v>
      </c>
    </row>
    <row r="73" spans="1:17" x14ac:dyDescent="0.25">
      <c r="A73" s="20" t="str">
        <f t="shared" si="12"/>
        <v>OneWenlockU13Girls3 LapsB</v>
      </c>
      <c r="B73" s="20" t="str">
        <f t="shared" si="10"/>
        <v>One</v>
      </c>
      <c r="C73" s="29" t="s">
        <v>11</v>
      </c>
      <c r="D73" s="29" t="s">
        <v>87</v>
      </c>
      <c r="E73" s="29" t="s">
        <v>46</v>
      </c>
      <c r="F73" s="29" t="s">
        <v>83</v>
      </c>
      <c r="G73" s="20" t="str">
        <f t="shared" si="11"/>
        <v>3 Laps</v>
      </c>
      <c r="H73" s="29" t="s">
        <v>232</v>
      </c>
      <c r="I73" s="20" t="s">
        <v>527</v>
      </c>
      <c r="J73" s="55">
        <v>4.884259259259259E-4</v>
      </c>
      <c r="K73" s="19">
        <f t="shared" ref="K73:K136" si="16">VALUE(J73)</f>
        <v>4.884259259259259E-4</v>
      </c>
      <c r="L73">
        <f t="shared" si="13"/>
        <v>5.6530778463648831E-9</v>
      </c>
      <c r="M73">
        <f t="shared" si="14"/>
        <v>4.884259259259259E-4</v>
      </c>
      <c r="N73" s="57">
        <f t="shared" si="15"/>
        <v>4.884259259259259E-4</v>
      </c>
    </row>
    <row r="74" spans="1:17" x14ac:dyDescent="0.25">
      <c r="A74" s="20" t="str">
        <f t="shared" si="12"/>
        <v>OneOswestryU13Girls5 LapsA</v>
      </c>
      <c r="B74" s="20" t="str">
        <f t="shared" si="10"/>
        <v>One</v>
      </c>
      <c r="C74" s="29" t="s">
        <v>5</v>
      </c>
      <c r="D74" s="29" t="s">
        <v>87</v>
      </c>
      <c r="E74" s="29" t="s">
        <v>46</v>
      </c>
      <c r="F74" s="29" t="s">
        <v>86</v>
      </c>
      <c r="G74" s="20" t="str">
        <f t="shared" si="11"/>
        <v>5 Laps</v>
      </c>
      <c r="H74" s="29" t="s">
        <v>228</v>
      </c>
      <c r="I74" s="20" t="s">
        <v>499</v>
      </c>
      <c r="J74" s="55">
        <v>8.9583333333333344E-4</v>
      </c>
      <c r="K74" s="19">
        <f t="shared" si="16"/>
        <v>8.9583333333333344E-4</v>
      </c>
      <c r="L74">
        <f t="shared" si="13"/>
        <v>1.0368441358024692E-8</v>
      </c>
      <c r="M74">
        <f t="shared" si="14"/>
        <v>8.9583333333333344E-4</v>
      </c>
      <c r="N74" s="57">
        <f t="shared" si="15"/>
        <v>8.9583333333333344E-4</v>
      </c>
    </row>
    <row r="75" spans="1:17" x14ac:dyDescent="0.25">
      <c r="A75" s="20" t="str">
        <f t="shared" si="12"/>
        <v>OneShrewsburyU13Girls5 LapsA</v>
      </c>
      <c r="B75" s="20" t="str">
        <f t="shared" si="10"/>
        <v>One</v>
      </c>
      <c r="C75" s="29" t="s">
        <v>7</v>
      </c>
      <c r="D75" s="29" t="s">
        <v>87</v>
      </c>
      <c r="E75" s="29" t="s">
        <v>46</v>
      </c>
      <c r="F75" s="29" t="s">
        <v>86</v>
      </c>
      <c r="G75" s="20" t="str">
        <f t="shared" si="11"/>
        <v>5 Laps</v>
      </c>
      <c r="H75" s="29" t="s">
        <v>228</v>
      </c>
      <c r="I75" s="20"/>
      <c r="J75" s="55"/>
      <c r="K75" s="19">
        <f t="shared" si="16"/>
        <v>0</v>
      </c>
      <c r="L75">
        <f t="shared" si="13"/>
        <v>0</v>
      </c>
      <c r="M75">
        <f t="shared" si="14"/>
        <v>0</v>
      </c>
      <c r="N75" s="57">
        <f t="shared" si="15"/>
        <v>0</v>
      </c>
    </row>
    <row r="76" spans="1:17" x14ac:dyDescent="0.25">
      <c r="A76" s="20" t="str">
        <f t="shared" si="12"/>
        <v>OneTelfordU13Girls5 LapsA</v>
      </c>
      <c r="B76" s="20" t="str">
        <f t="shared" si="10"/>
        <v>One</v>
      </c>
      <c r="C76" s="29" t="s">
        <v>9</v>
      </c>
      <c r="D76" s="29" t="s">
        <v>87</v>
      </c>
      <c r="E76" s="29" t="s">
        <v>46</v>
      </c>
      <c r="F76" s="29" t="s">
        <v>86</v>
      </c>
      <c r="G76" s="20" t="str">
        <f t="shared" si="11"/>
        <v>5 Laps</v>
      </c>
      <c r="H76" s="29" t="s">
        <v>228</v>
      </c>
      <c r="I76" s="20" t="s">
        <v>476</v>
      </c>
      <c r="J76" s="55">
        <v>8.5069444444444461E-4</v>
      </c>
      <c r="K76" s="19">
        <f t="shared" si="16"/>
        <v>8.5069444444444461E-4</v>
      </c>
      <c r="L76">
        <f t="shared" si="13"/>
        <v>9.8460005144032934E-9</v>
      </c>
      <c r="M76">
        <f t="shared" si="14"/>
        <v>8.5069444444444461E-4</v>
      </c>
      <c r="N76" s="57">
        <f t="shared" si="15"/>
        <v>8.5069444444444461E-4</v>
      </c>
      <c r="O76" s="55"/>
      <c r="P76" s="27" t="s">
        <v>167</v>
      </c>
      <c r="Q76" s="57">
        <v>9.814814814814814E-4</v>
      </c>
    </row>
    <row r="77" spans="1:17" x14ac:dyDescent="0.25">
      <c r="A77" s="20" t="str">
        <f t="shared" si="12"/>
        <v>OneWenlockU13Girls5 LapsA</v>
      </c>
      <c r="B77" s="20" t="str">
        <f t="shared" si="10"/>
        <v>One</v>
      </c>
      <c r="C77" s="29" t="s">
        <v>11</v>
      </c>
      <c r="D77" s="29" t="s">
        <v>87</v>
      </c>
      <c r="E77" s="29" t="s">
        <v>46</v>
      </c>
      <c r="F77" s="29" t="s">
        <v>86</v>
      </c>
      <c r="G77" s="20" t="str">
        <f t="shared" si="11"/>
        <v>5 Laps</v>
      </c>
      <c r="H77" s="29" t="s">
        <v>228</v>
      </c>
      <c r="I77" s="20" t="s">
        <v>527</v>
      </c>
      <c r="J77" s="55">
        <v>8.449074074074075E-4</v>
      </c>
      <c r="K77" s="19">
        <f t="shared" si="16"/>
        <v>8.449074074074075E-4</v>
      </c>
      <c r="L77">
        <f t="shared" si="13"/>
        <v>9.7790209190672157E-9</v>
      </c>
      <c r="M77">
        <f t="shared" si="14"/>
        <v>8.449074074074075E-4</v>
      </c>
      <c r="N77" s="57">
        <f t="shared" si="15"/>
        <v>8.449074074074075E-4</v>
      </c>
      <c r="O77" s="55"/>
    </row>
    <row r="78" spans="1:17" x14ac:dyDescent="0.25">
      <c r="A78" s="20" t="str">
        <f t="shared" si="12"/>
        <v>OneOswestryU13Girls5 LapsB</v>
      </c>
      <c r="B78" s="20" t="str">
        <f t="shared" si="10"/>
        <v>One</v>
      </c>
      <c r="C78" s="29" t="s">
        <v>5</v>
      </c>
      <c r="D78" s="29" t="s">
        <v>87</v>
      </c>
      <c r="E78" s="29" t="s">
        <v>46</v>
      </c>
      <c r="F78" s="29" t="s">
        <v>86</v>
      </c>
      <c r="G78" s="20" t="str">
        <f t="shared" si="11"/>
        <v>5 Laps</v>
      </c>
      <c r="H78" s="29" t="s">
        <v>232</v>
      </c>
      <c r="I78" s="20" t="s">
        <v>481</v>
      </c>
      <c r="J78" s="55">
        <v>8.2407407407407397E-4</v>
      </c>
      <c r="K78" s="19">
        <f t="shared" si="16"/>
        <v>8.2407407407407397E-4</v>
      </c>
      <c r="L78">
        <f t="shared" si="13"/>
        <v>9.5378943758573377E-9</v>
      </c>
      <c r="M78">
        <f t="shared" si="14"/>
        <v>8.2407407407407397E-4</v>
      </c>
      <c r="N78" s="57">
        <f t="shared" si="15"/>
        <v>8.2407407407407397E-4</v>
      </c>
      <c r="O78" s="55"/>
    </row>
    <row r="79" spans="1:17" x14ac:dyDescent="0.25">
      <c r="A79" s="20" t="str">
        <f t="shared" si="12"/>
        <v>OneShrewsburyU13Girls5 LapsB</v>
      </c>
      <c r="B79" s="20" t="str">
        <f t="shared" si="10"/>
        <v>One</v>
      </c>
      <c r="C79" s="29" t="s">
        <v>7</v>
      </c>
      <c r="D79" s="29" t="s">
        <v>87</v>
      </c>
      <c r="E79" s="29" t="s">
        <v>46</v>
      </c>
      <c r="F79" s="29" t="s">
        <v>86</v>
      </c>
      <c r="G79" s="20" t="str">
        <f t="shared" si="11"/>
        <v>5 Laps</v>
      </c>
      <c r="H79" s="29" t="s">
        <v>232</v>
      </c>
      <c r="I79" s="20"/>
      <c r="J79" s="55"/>
      <c r="K79" s="19">
        <f t="shared" si="16"/>
        <v>0</v>
      </c>
      <c r="L79">
        <f t="shared" si="13"/>
        <v>0</v>
      </c>
      <c r="M79">
        <f t="shared" si="14"/>
        <v>0</v>
      </c>
      <c r="N79" s="57">
        <f>IFERROR(M79,"")</f>
        <v>0</v>
      </c>
    </row>
    <row r="80" spans="1:17" x14ac:dyDescent="0.25">
      <c r="A80" s="20" t="str">
        <f t="shared" si="12"/>
        <v>OneTelfordU13Girls5 LapsB</v>
      </c>
      <c r="B80" s="20" t="str">
        <f t="shared" si="10"/>
        <v>One</v>
      </c>
      <c r="C80" s="29" t="s">
        <v>9</v>
      </c>
      <c r="D80" s="29" t="s">
        <v>87</v>
      </c>
      <c r="E80" s="29" t="s">
        <v>46</v>
      </c>
      <c r="F80" s="29" t="s">
        <v>86</v>
      </c>
      <c r="G80" s="20" t="str">
        <f t="shared" si="11"/>
        <v>5 Laps</v>
      </c>
      <c r="H80" s="29" t="s">
        <v>232</v>
      </c>
      <c r="I80" s="20" t="s">
        <v>514</v>
      </c>
      <c r="J80" s="55">
        <v>9.0277777777777784E-4</v>
      </c>
      <c r="K80" s="19">
        <f t="shared" si="16"/>
        <v>9.0277777777777784E-4</v>
      </c>
      <c r="L80">
        <f t="shared" si="13"/>
        <v>1.0448816872427985E-8</v>
      </c>
      <c r="M80">
        <f t="shared" si="14"/>
        <v>9.0277777777777784E-4</v>
      </c>
      <c r="N80" s="57">
        <f t="shared" si="15"/>
        <v>9.0277777777777784E-4</v>
      </c>
      <c r="P80" s="27" t="s">
        <v>151</v>
      </c>
    </row>
    <row r="81" spans="1:15" x14ac:dyDescent="0.25">
      <c r="A81" s="20" t="str">
        <f t="shared" si="12"/>
        <v>OneWenlockU13Girls5 LapsB</v>
      </c>
      <c r="B81" s="20" t="str">
        <f t="shared" si="10"/>
        <v>One</v>
      </c>
      <c r="C81" s="29" t="s">
        <v>11</v>
      </c>
      <c r="D81" s="29" t="s">
        <v>87</v>
      </c>
      <c r="E81" s="29" t="s">
        <v>46</v>
      </c>
      <c r="F81" s="29" t="s">
        <v>86</v>
      </c>
      <c r="G81" s="20" t="str">
        <f t="shared" si="11"/>
        <v>5 Laps</v>
      </c>
      <c r="H81" s="29" t="s">
        <v>232</v>
      </c>
      <c r="I81" s="20" t="s">
        <v>478</v>
      </c>
      <c r="J81" s="55">
        <v>9.2824074074074076E-4</v>
      </c>
      <c r="K81" s="19">
        <f t="shared" si="16"/>
        <v>9.2824074074074076E-4</v>
      </c>
      <c r="L81">
        <f t="shared" si="13"/>
        <v>1.0743527091906723E-8</v>
      </c>
      <c r="M81">
        <f t="shared" si="14"/>
        <v>9.2824074074074076E-4</v>
      </c>
      <c r="N81" s="57">
        <f t="shared" si="15"/>
        <v>9.2824074074074076E-4</v>
      </c>
    </row>
    <row r="82" spans="1:15" x14ac:dyDescent="0.25">
      <c r="A82" s="20" t="str">
        <f t="shared" si="12"/>
        <v>OneOswestryU13Girls4x2 RelayA</v>
      </c>
      <c r="B82" s="20" t="str">
        <f t="shared" si="10"/>
        <v>One</v>
      </c>
      <c r="C82" s="29" t="s">
        <v>5</v>
      </c>
      <c r="D82" s="29" t="s">
        <v>87</v>
      </c>
      <c r="E82" s="29" t="s">
        <v>46</v>
      </c>
      <c r="F82" s="29" t="s">
        <v>96</v>
      </c>
      <c r="G82" s="20" t="str">
        <f t="shared" si="11"/>
        <v>4x2 Relay</v>
      </c>
      <c r="H82" s="29" t="s">
        <v>228</v>
      </c>
      <c r="I82" s="20" t="s">
        <v>54</v>
      </c>
      <c r="J82" s="55">
        <v>1.2060185185185186E-3</v>
      </c>
      <c r="K82" s="19">
        <f t="shared" si="16"/>
        <v>1.2060185185185186E-3</v>
      </c>
      <c r="L82">
        <f t="shared" si="13"/>
        <v>1.395854766803841E-8</v>
      </c>
      <c r="M82">
        <f t="shared" si="14"/>
        <v>1.2060185185185186E-3</v>
      </c>
      <c r="N82" s="57">
        <f t="shared" si="15"/>
        <v>1.2060185185185186E-3</v>
      </c>
    </row>
    <row r="83" spans="1:15" x14ac:dyDescent="0.25">
      <c r="A83" s="20" t="str">
        <f t="shared" si="12"/>
        <v>OneShrewsburyU13Girls4x2 RelayA</v>
      </c>
      <c r="B83" s="20" t="str">
        <f t="shared" si="10"/>
        <v>One</v>
      </c>
      <c r="C83" s="29" t="s">
        <v>7</v>
      </c>
      <c r="D83" s="29" t="s">
        <v>87</v>
      </c>
      <c r="E83" s="29" t="s">
        <v>46</v>
      </c>
      <c r="F83" s="29" t="s">
        <v>96</v>
      </c>
      <c r="G83" s="20" t="str">
        <f t="shared" si="11"/>
        <v>4x2 Relay</v>
      </c>
      <c r="H83" s="29" t="s">
        <v>228</v>
      </c>
      <c r="I83" s="20"/>
      <c r="J83" s="55"/>
      <c r="K83" s="19">
        <f t="shared" si="16"/>
        <v>0</v>
      </c>
      <c r="L83">
        <f t="shared" si="13"/>
        <v>0</v>
      </c>
      <c r="M83">
        <f t="shared" si="14"/>
        <v>0</v>
      </c>
      <c r="N83" s="57">
        <f t="shared" si="15"/>
        <v>0</v>
      </c>
    </row>
    <row r="84" spans="1:15" x14ac:dyDescent="0.25">
      <c r="A84" s="20" t="str">
        <f t="shared" si="12"/>
        <v>OneTelfordU13Girls4x2 RelayA</v>
      </c>
      <c r="B84" s="20" t="str">
        <f t="shared" si="10"/>
        <v>One</v>
      </c>
      <c r="C84" s="29" t="s">
        <v>9</v>
      </c>
      <c r="D84" s="29" t="s">
        <v>87</v>
      </c>
      <c r="E84" s="29" t="s">
        <v>46</v>
      </c>
      <c r="F84" s="29" t="s">
        <v>96</v>
      </c>
      <c r="G84" s="20" t="str">
        <f t="shared" si="11"/>
        <v>4x2 Relay</v>
      </c>
      <c r="H84" s="29" t="s">
        <v>228</v>
      </c>
      <c r="I84" s="20" t="s">
        <v>107</v>
      </c>
      <c r="J84" s="55">
        <v>1.1782407407407408E-3</v>
      </c>
      <c r="K84" s="19">
        <f t="shared" si="16"/>
        <v>1.1782407407407408E-3</v>
      </c>
      <c r="L84">
        <f t="shared" si="13"/>
        <v>1.363704561042524E-8</v>
      </c>
      <c r="M84">
        <f t="shared" si="14"/>
        <v>1.1782407407407408E-3</v>
      </c>
      <c r="N84" s="57">
        <f t="shared" si="15"/>
        <v>1.1782407407407408E-3</v>
      </c>
    </row>
    <row r="85" spans="1:15" x14ac:dyDescent="0.25">
      <c r="A85" s="20" t="str">
        <f t="shared" si="12"/>
        <v>OneWenlockU13Girls4x2 RelayA</v>
      </c>
      <c r="B85" s="20" t="str">
        <f t="shared" si="10"/>
        <v>One</v>
      </c>
      <c r="C85" s="29" t="s">
        <v>11</v>
      </c>
      <c r="D85" s="29" t="s">
        <v>87</v>
      </c>
      <c r="E85" s="29" t="s">
        <v>46</v>
      </c>
      <c r="F85" s="29" t="s">
        <v>96</v>
      </c>
      <c r="G85" s="20" t="str">
        <f t="shared" si="11"/>
        <v>4x2 Relay</v>
      </c>
      <c r="H85" s="29" t="s">
        <v>228</v>
      </c>
      <c r="I85" s="20"/>
      <c r="J85" s="55"/>
      <c r="K85" s="19">
        <f t="shared" si="16"/>
        <v>0</v>
      </c>
      <c r="L85">
        <f t="shared" si="13"/>
        <v>0</v>
      </c>
      <c r="M85">
        <f t="shared" si="14"/>
        <v>0</v>
      </c>
      <c r="N85" s="57">
        <f t="shared" si="15"/>
        <v>0</v>
      </c>
    </row>
    <row r="86" spans="1:15" x14ac:dyDescent="0.25">
      <c r="A86" s="20" t="str">
        <f t="shared" si="12"/>
        <v>OneOswestryU13Boys2 LapsA</v>
      </c>
      <c r="B86" s="20" t="str">
        <f t="shared" si="10"/>
        <v>One</v>
      </c>
      <c r="C86" s="29" t="s">
        <v>5</v>
      </c>
      <c r="D86" s="29" t="s">
        <v>87</v>
      </c>
      <c r="E86" s="29" t="s">
        <v>62</v>
      </c>
      <c r="F86" s="29" t="s">
        <v>80</v>
      </c>
      <c r="G86" s="20" t="str">
        <f t="shared" si="11"/>
        <v>2 Laps</v>
      </c>
      <c r="H86" s="29" t="s">
        <v>228</v>
      </c>
      <c r="I86" s="20" t="s">
        <v>467</v>
      </c>
      <c r="J86" s="55">
        <v>3.1944444444444446E-4</v>
      </c>
      <c r="K86" s="19">
        <f t="shared" si="16"/>
        <v>3.1944444444444446E-4</v>
      </c>
      <c r="L86">
        <f t="shared" si="13"/>
        <v>3.6972736625514404E-9</v>
      </c>
      <c r="M86">
        <f t="shared" si="14"/>
        <v>3.1944444444444446E-4</v>
      </c>
      <c r="N86" s="57">
        <f t="shared" si="15"/>
        <v>3.1944444444444446E-4</v>
      </c>
    </row>
    <row r="87" spans="1:15" x14ac:dyDescent="0.25">
      <c r="A87" s="20" t="str">
        <f t="shared" si="12"/>
        <v>OneShrewsburyU13Boys2 LapsA</v>
      </c>
      <c r="B87" s="20" t="str">
        <f t="shared" si="10"/>
        <v>One</v>
      </c>
      <c r="C87" s="29" t="s">
        <v>7</v>
      </c>
      <c r="D87" s="29" t="s">
        <v>87</v>
      </c>
      <c r="E87" s="29" t="s">
        <v>62</v>
      </c>
      <c r="F87" s="29" t="s">
        <v>80</v>
      </c>
      <c r="G87" s="20" t="str">
        <f t="shared" si="11"/>
        <v>2 Laps</v>
      </c>
      <c r="H87" s="29" t="s">
        <v>228</v>
      </c>
      <c r="I87" s="20" t="s">
        <v>532</v>
      </c>
      <c r="J87" s="55">
        <v>2.8356481481481478E-4</v>
      </c>
      <c r="K87" s="19">
        <f t="shared" si="16"/>
        <v>2.8356481481481478E-4</v>
      </c>
      <c r="L87">
        <f t="shared" si="13"/>
        <v>3.2820001714677635E-9</v>
      </c>
      <c r="M87">
        <f t="shared" si="14"/>
        <v>2.8356481481481478E-4</v>
      </c>
      <c r="N87" s="57">
        <f t="shared" si="15"/>
        <v>2.8356481481481478E-4</v>
      </c>
    </row>
    <row r="88" spans="1:15" x14ac:dyDescent="0.25">
      <c r="A88" s="20" t="str">
        <f t="shared" si="12"/>
        <v>OneTelfordU13Boys2 LapsA</v>
      </c>
      <c r="B88" s="20" t="str">
        <f t="shared" si="10"/>
        <v>One</v>
      </c>
      <c r="C88" s="29" t="s">
        <v>9</v>
      </c>
      <c r="D88" s="29" t="s">
        <v>87</v>
      </c>
      <c r="E88" s="29" t="s">
        <v>62</v>
      </c>
      <c r="F88" s="29" t="s">
        <v>80</v>
      </c>
      <c r="G88" s="20" t="str">
        <f t="shared" si="11"/>
        <v>2 Laps</v>
      </c>
      <c r="H88" s="29" t="s">
        <v>228</v>
      </c>
      <c r="I88" s="20" t="s">
        <v>470</v>
      </c>
      <c r="J88" s="55">
        <v>2.9745370370370369E-4</v>
      </c>
      <c r="K88" s="19">
        <f t="shared" si="16"/>
        <v>2.9745370370370369E-4</v>
      </c>
      <c r="L88">
        <f t="shared" si="13"/>
        <v>3.4427512002743484E-9</v>
      </c>
      <c r="M88">
        <f t="shared" si="14"/>
        <v>2.9745370370370369E-4</v>
      </c>
      <c r="N88" s="57">
        <f t="shared" si="15"/>
        <v>2.9745370370370369E-4</v>
      </c>
    </row>
    <row r="89" spans="1:15" x14ac:dyDescent="0.25">
      <c r="A89" s="20" t="str">
        <f t="shared" si="12"/>
        <v>OneWenlockU13Boys2 LapsA</v>
      </c>
      <c r="B89" s="20" t="str">
        <f t="shared" si="10"/>
        <v>One</v>
      </c>
      <c r="C89" s="29" t="s">
        <v>11</v>
      </c>
      <c r="D89" s="29" t="s">
        <v>87</v>
      </c>
      <c r="E89" s="29" t="s">
        <v>62</v>
      </c>
      <c r="F89" s="29" t="s">
        <v>80</v>
      </c>
      <c r="G89" s="20" t="str">
        <f t="shared" si="11"/>
        <v>2 Laps</v>
      </c>
      <c r="H89" s="29" t="s">
        <v>228</v>
      </c>
      <c r="I89" s="20" t="s">
        <v>487</v>
      </c>
      <c r="J89" s="55">
        <v>2.8935185185185189E-4</v>
      </c>
      <c r="K89" s="19">
        <f t="shared" si="16"/>
        <v>2.8935185185185189E-4</v>
      </c>
      <c r="L89">
        <f t="shared" si="13"/>
        <v>3.3489797668038413E-9</v>
      </c>
      <c r="M89">
        <f t="shared" si="14"/>
        <v>2.8935185185185189E-4</v>
      </c>
      <c r="N89" s="57">
        <f t="shared" si="15"/>
        <v>2.8935185185185189E-4</v>
      </c>
    </row>
    <row r="90" spans="1:15" x14ac:dyDescent="0.25">
      <c r="A90" s="20" t="str">
        <f t="shared" si="12"/>
        <v>OneOswestryU13Boys2 LapsB</v>
      </c>
      <c r="B90" s="20" t="str">
        <f t="shared" si="10"/>
        <v>One</v>
      </c>
      <c r="C90" s="29" t="s">
        <v>5</v>
      </c>
      <c r="D90" s="29" t="s">
        <v>87</v>
      </c>
      <c r="E90" s="29" t="s">
        <v>62</v>
      </c>
      <c r="F90" s="29" t="s">
        <v>80</v>
      </c>
      <c r="G90" s="20" t="str">
        <f t="shared" si="11"/>
        <v>2 Laps</v>
      </c>
      <c r="H90" s="29" t="s">
        <v>232</v>
      </c>
      <c r="I90" s="20"/>
      <c r="J90" s="55"/>
      <c r="K90" s="19">
        <f t="shared" si="16"/>
        <v>0</v>
      </c>
      <c r="L90">
        <f t="shared" si="13"/>
        <v>0</v>
      </c>
      <c r="M90">
        <f t="shared" si="14"/>
        <v>0</v>
      </c>
      <c r="N90" s="57">
        <f t="shared" si="15"/>
        <v>0</v>
      </c>
    </row>
    <row r="91" spans="1:15" x14ac:dyDescent="0.25">
      <c r="A91" s="20" t="str">
        <f t="shared" si="12"/>
        <v>OneShrewsburyU13Boys2 LapsB</v>
      </c>
      <c r="B91" s="20" t="str">
        <f t="shared" si="10"/>
        <v>One</v>
      </c>
      <c r="C91" s="29" t="s">
        <v>7</v>
      </c>
      <c r="D91" s="29" t="s">
        <v>87</v>
      </c>
      <c r="E91" s="29" t="s">
        <v>62</v>
      </c>
      <c r="F91" s="29" t="s">
        <v>80</v>
      </c>
      <c r="G91" s="20" t="str">
        <f t="shared" si="11"/>
        <v>2 Laps</v>
      </c>
      <c r="H91" s="29" t="s">
        <v>232</v>
      </c>
      <c r="I91" s="20" t="s">
        <v>468</v>
      </c>
      <c r="J91" s="55">
        <v>3.1365740740740741E-4</v>
      </c>
      <c r="K91" s="19">
        <f>VALUE(J91)</f>
        <v>3.1365740740740741E-4</v>
      </c>
      <c r="L91">
        <f t="shared" si="13"/>
        <v>3.6302940672153635E-9</v>
      </c>
      <c r="M91">
        <f t="shared" si="14"/>
        <v>3.1365740740740741E-4</v>
      </c>
      <c r="N91" s="57">
        <f t="shared" si="15"/>
        <v>3.1365740740740741E-4</v>
      </c>
    </row>
    <row r="92" spans="1:15" x14ac:dyDescent="0.25">
      <c r="A92" s="20" t="str">
        <f t="shared" si="12"/>
        <v>OneTelfordU13Boys2 LapsB</v>
      </c>
      <c r="B92" s="20" t="str">
        <f t="shared" si="10"/>
        <v>One</v>
      </c>
      <c r="C92" s="29" t="s">
        <v>9</v>
      </c>
      <c r="D92" s="29" t="s">
        <v>87</v>
      </c>
      <c r="E92" s="29" t="s">
        <v>62</v>
      </c>
      <c r="F92" s="29" t="s">
        <v>80</v>
      </c>
      <c r="G92" s="20" t="str">
        <f t="shared" si="11"/>
        <v>2 Laps</v>
      </c>
      <c r="H92" s="29" t="s">
        <v>232</v>
      </c>
      <c r="I92" s="20" t="s">
        <v>513</v>
      </c>
      <c r="J92" s="55">
        <v>3.2407407407407406E-4</v>
      </c>
      <c r="K92" s="19">
        <f>VALUE(J92)</f>
        <v>3.2407407407407406E-4</v>
      </c>
      <c r="L92">
        <f t="shared" si="13"/>
        <v>3.7508573388203016E-9</v>
      </c>
      <c r="M92">
        <f t="shared" si="14"/>
        <v>3.2407407407407406E-4</v>
      </c>
      <c r="N92" s="57">
        <f t="shared" si="15"/>
        <v>3.2407407407407406E-4</v>
      </c>
      <c r="O92" s="55"/>
    </row>
    <row r="93" spans="1:15" x14ac:dyDescent="0.25">
      <c r="A93" s="20" t="str">
        <f t="shared" si="12"/>
        <v>OneWenlockU13Boys2 LapsB</v>
      </c>
      <c r="B93" s="20" t="str">
        <f t="shared" si="10"/>
        <v>One</v>
      </c>
      <c r="C93" s="29" t="s">
        <v>11</v>
      </c>
      <c r="D93" s="29" t="s">
        <v>87</v>
      </c>
      <c r="E93" s="29" t="s">
        <v>62</v>
      </c>
      <c r="F93" s="29" t="s">
        <v>80</v>
      </c>
      <c r="G93" s="20" t="str">
        <f t="shared" si="11"/>
        <v>2 Laps</v>
      </c>
      <c r="H93" s="29" t="s">
        <v>232</v>
      </c>
      <c r="I93" s="20" t="s">
        <v>489</v>
      </c>
      <c r="J93" s="55">
        <v>3.1828703703703701E-4</v>
      </c>
      <c r="K93" s="19">
        <f t="shared" si="16"/>
        <v>3.1828703703703701E-4</v>
      </c>
      <c r="L93">
        <f t="shared" si="13"/>
        <v>3.6838777434842247E-9</v>
      </c>
      <c r="M93">
        <f t="shared" si="14"/>
        <v>3.1828703703703701E-4</v>
      </c>
      <c r="N93" s="57">
        <f t="shared" si="15"/>
        <v>3.1828703703703701E-4</v>
      </c>
    </row>
    <row r="94" spans="1:15" x14ac:dyDescent="0.25">
      <c r="A94" s="20" t="str">
        <f t="shared" si="12"/>
        <v>OneOswestryU13Boys3 LapsA</v>
      </c>
      <c r="B94" s="20" t="str">
        <f t="shared" si="10"/>
        <v>One</v>
      </c>
      <c r="C94" s="29" t="s">
        <v>5</v>
      </c>
      <c r="D94" s="29" t="s">
        <v>87</v>
      </c>
      <c r="E94" s="29" t="s">
        <v>62</v>
      </c>
      <c r="F94" s="29" t="s">
        <v>83</v>
      </c>
      <c r="G94" s="20" t="str">
        <f t="shared" si="11"/>
        <v>3 Laps</v>
      </c>
      <c r="H94" s="29" t="s">
        <v>228</v>
      </c>
      <c r="I94" s="20"/>
      <c r="J94" s="55"/>
      <c r="K94" s="19">
        <f t="shared" si="16"/>
        <v>0</v>
      </c>
      <c r="L94">
        <f t="shared" si="13"/>
        <v>0</v>
      </c>
      <c r="M94">
        <f t="shared" si="14"/>
        <v>0</v>
      </c>
      <c r="N94" s="57">
        <f t="shared" si="15"/>
        <v>0</v>
      </c>
    </row>
    <row r="95" spans="1:15" x14ac:dyDescent="0.25">
      <c r="A95" s="20" t="str">
        <f t="shared" si="12"/>
        <v>OneShrewsburyU13Boys3 LapsA</v>
      </c>
      <c r="B95" s="20" t="str">
        <f t="shared" si="10"/>
        <v>One</v>
      </c>
      <c r="C95" s="29" t="s">
        <v>7</v>
      </c>
      <c r="D95" s="29" t="s">
        <v>87</v>
      </c>
      <c r="E95" s="29" t="s">
        <v>62</v>
      </c>
      <c r="F95" s="29" t="s">
        <v>83</v>
      </c>
      <c r="G95" s="20" t="str">
        <f t="shared" si="11"/>
        <v>3 Laps</v>
      </c>
      <c r="H95" s="29" t="s">
        <v>228</v>
      </c>
      <c r="I95" s="20" t="s">
        <v>468</v>
      </c>
      <c r="J95" s="55">
        <v>5.1388888888888892E-4</v>
      </c>
      <c r="K95" s="19">
        <f t="shared" si="16"/>
        <v>5.1388888888888892E-4</v>
      </c>
      <c r="L95">
        <f t="shared" si="13"/>
        <v>5.9477880658436214E-9</v>
      </c>
      <c r="M95">
        <f t="shared" si="14"/>
        <v>5.1388888888888892E-4</v>
      </c>
      <c r="N95" s="57">
        <f t="shared" si="15"/>
        <v>5.1388888888888892E-4</v>
      </c>
    </row>
    <row r="96" spans="1:15" x14ac:dyDescent="0.25">
      <c r="A96" s="20" t="str">
        <f t="shared" si="12"/>
        <v>OneTelfordU13Boys3 LapsA</v>
      </c>
      <c r="B96" s="20" t="str">
        <f t="shared" si="10"/>
        <v>One</v>
      </c>
      <c r="C96" s="29" t="s">
        <v>9</v>
      </c>
      <c r="D96" s="29" t="s">
        <v>87</v>
      </c>
      <c r="E96" s="29" t="s">
        <v>62</v>
      </c>
      <c r="F96" s="29" t="s">
        <v>83</v>
      </c>
      <c r="G96" s="20" t="str">
        <f t="shared" si="11"/>
        <v>3 Laps</v>
      </c>
      <c r="H96" s="29" t="s">
        <v>228</v>
      </c>
      <c r="I96" s="20" t="s">
        <v>490</v>
      </c>
      <c r="J96" s="55">
        <v>5.023148148148147E-4</v>
      </c>
      <c r="K96" s="19">
        <f t="shared" si="16"/>
        <v>5.023148148148147E-4</v>
      </c>
      <c r="L96">
        <f t="shared" si="13"/>
        <v>5.8138288751714667E-9</v>
      </c>
      <c r="M96">
        <f t="shared" si="14"/>
        <v>5.023148148148147E-4</v>
      </c>
      <c r="N96" s="57">
        <f t="shared" si="15"/>
        <v>5.023148148148147E-4</v>
      </c>
    </row>
    <row r="97" spans="1:15" x14ac:dyDescent="0.25">
      <c r="A97" s="20" t="str">
        <f t="shared" si="12"/>
        <v>OneWenlockU13Boys3 LapsA</v>
      </c>
      <c r="B97" s="20" t="str">
        <f t="shared" si="10"/>
        <v>One</v>
      </c>
      <c r="C97" s="29" t="s">
        <v>11</v>
      </c>
      <c r="D97" s="29" t="s">
        <v>87</v>
      </c>
      <c r="E97" s="29" t="s">
        <v>62</v>
      </c>
      <c r="F97" s="29" t="s">
        <v>83</v>
      </c>
      <c r="G97" s="20" t="str">
        <f t="shared" si="11"/>
        <v>3 Laps</v>
      </c>
      <c r="H97" s="29" t="s">
        <v>228</v>
      </c>
      <c r="I97" s="20" t="s">
        <v>473</v>
      </c>
      <c r="J97" s="55">
        <v>4.5601851851851852E-4</v>
      </c>
      <c r="K97" s="19">
        <f t="shared" si="16"/>
        <v>4.5601851851851852E-4</v>
      </c>
      <c r="L97">
        <f t="shared" si="13"/>
        <v>5.2779921124828529E-9</v>
      </c>
      <c r="M97">
        <f t="shared" si="14"/>
        <v>4.5601851851851852E-4</v>
      </c>
      <c r="N97" s="57">
        <f t="shared" si="15"/>
        <v>4.5601851851851852E-4</v>
      </c>
    </row>
    <row r="98" spans="1:15" x14ac:dyDescent="0.25">
      <c r="A98" s="20" t="str">
        <f t="shared" si="12"/>
        <v>OneOswestryU13Boys3 LapsB</v>
      </c>
      <c r="B98" s="20" t="str">
        <f t="shared" ref="B98:B129" si="17">Match_number</f>
        <v>One</v>
      </c>
      <c r="C98" s="29" t="s">
        <v>5</v>
      </c>
      <c r="D98" s="29" t="s">
        <v>87</v>
      </c>
      <c r="E98" s="29" t="s">
        <v>62</v>
      </c>
      <c r="F98" s="29" t="s">
        <v>83</v>
      </c>
      <c r="G98" s="20" t="str">
        <f t="shared" ref="G98:G129" si="18">INDEX(All_events,MATCH(F98,Events_list,0),MATCH(D98 &amp;" "&amp;E98,Age_list,0))</f>
        <v>3 Laps</v>
      </c>
      <c r="H98" s="29" t="s">
        <v>232</v>
      </c>
      <c r="I98" s="20"/>
      <c r="J98" s="55"/>
      <c r="K98" s="19">
        <f t="shared" si="16"/>
        <v>0</v>
      </c>
      <c r="L98">
        <f t="shared" si="13"/>
        <v>0</v>
      </c>
      <c r="M98">
        <f t="shared" si="14"/>
        <v>0</v>
      </c>
      <c r="N98" s="57">
        <f t="shared" si="15"/>
        <v>0</v>
      </c>
    </row>
    <row r="99" spans="1:15" x14ac:dyDescent="0.25">
      <c r="A99" s="20" t="str">
        <f t="shared" si="12"/>
        <v>OneShrewsburyU13Boys3 LapsB</v>
      </c>
      <c r="B99" s="20" t="str">
        <f t="shared" si="17"/>
        <v>One</v>
      </c>
      <c r="C99" s="29" t="s">
        <v>7</v>
      </c>
      <c r="D99" s="29" t="s">
        <v>87</v>
      </c>
      <c r="E99" s="29" t="s">
        <v>62</v>
      </c>
      <c r="F99" s="29" t="s">
        <v>83</v>
      </c>
      <c r="G99" s="20" t="str">
        <f t="shared" si="18"/>
        <v>3 Laps</v>
      </c>
      <c r="H99" s="29" t="s">
        <v>232</v>
      </c>
      <c r="I99" s="20" t="s">
        <v>532</v>
      </c>
      <c r="J99" s="55">
        <v>4.6180555555555553E-4</v>
      </c>
      <c r="K99" s="19">
        <f t="shared" si="16"/>
        <v>4.6180555555555553E-4</v>
      </c>
      <c r="L99">
        <f t="shared" si="13"/>
        <v>5.3449717078189298E-9</v>
      </c>
      <c r="M99">
        <f t="shared" si="14"/>
        <v>4.6180555555555553E-4</v>
      </c>
      <c r="N99" s="57">
        <f t="shared" si="15"/>
        <v>4.6180555555555553E-4</v>
      </c>
    </row>
    <row r="100" spans="1:15" x14ac:dyDescent="0.25">
      <c r="A100" s="20" t="str">
        <f t="shared" si="12"/>
        <v>OneTelfordU13Boys3 LapsB</v>
      </c>
      <c r="B100" s="20" t="str">
        <f t="shared" si="17"/>
        <v>One</v>
      </c>
      <c r="C100" s="29" t="s">
        <v>9</v>
      </c>
      <c r="D100" s="29" t="s">
        <v>87</v>
      </c>
      <c r="E100" s="29" t="s">
        <v>62</v>
      </c>
      <c r="F100" s="29" t="s">
        <v>83</v>
      </c>
      <c r="G100" s="20" t="str">
        <f t="shared" si="18"/>
        <v>3 Laps</v>
      </c>
      <c r="H100" s="29" t="s">
        <v>232</v>
      </c>
      <c r="I100" s="20" t="s">
        <v>70</v>
      </c>
      <c r="J100" s="55">
        <v>4.8726851851851855E-4</v>
      </c>
      <c r="K100" s="19">
        <f t="shared" si="16"/>
        <v>4.8726851851851855E-4</v>
      </c>
      <c r="L100">
        <f t="shared" si="13"/>
        <v>5.6396819272976682E-9</v>
      </c>
      <c r="M100">
        <f t="shared" si="14"/>
        <v>4.8726851851851855E-4</v>
      </c>
      <c r="N100" s="57">
        <f t="shared" si="15"/>
        <v>4.8726851851851855E-4</v>
      </c>
    </row>
    <row r="101" spans="1:15" x14ac:dyDescent="0.25">
      <c r="A101" s="20" t="str">
        <f t="shared" si="12"/>
        <v>OneWenlockU13Boys3 LapsB</v>
      </c>
      <c r="B101" s="20" t="str">
        <f t="shared" si="17"/>
        <v>One</v>
      </c>
      <c r="C101" s="29" t="s">
        <v>11</v>
      </c>
      <c r="D101" s="29" t="s">
        <v>87</v>
      </c>
      <c r="E101" s="29" t="s">
        <v>62</v>
      </c>
      <c r="F101" s="29" t="s">
        <v>83</v>
      </c>
      <c r="G101" s="20" t="str">
        <f t="shared" si="18"/>
        <v>3 Laps</v>
      </c>
      <c r="H101" s="29" t="s">
        <v>232</v>
      </c>
      <c r="I101" s="20" t="s">
        <v>489</v>
      </c>
      <c r="J101" s="55">
        <v>4.9768518518518521E-4</v>
      </c>
      <c r="K101" s="19">
        <f t="shared" si="16"/>
        <v>4.9768518518518521E-4</v>
      </c>
      <c r="L101">
        <f t="shared" si="13"/>
        <v>5.7602451989026063E-9</v>
      </c>
      <c r="M101">
        <f t="shared" si="14"/>
        <v>4.9768518518518521E-4</v>
      </c>
      <c r="N101" s="57">
        <f t="shared" si="15"/>
        <v>4.9768518518518521E-4</v>
      </c>
    </row>
    <row r="102" spans="1:15" x14ac:dyDescent="0.25">
      <c r="A102" s="20" t="str">
        <f t="shared" si="12"/>
        <v>OneOswestryU13Boys5 LapsA</v>
      </c>
      <c r="B102" s="20" t="str">
        <f t="shared" si="17"/>
        <v>One</v>
      </c>
      <c r="C102" s="29" t="s">
        <v>5</v>
      </c>
      <c r="D102" s="29" t="s">
        <v>87</v>
      </c>
      <c r="E102" s="29" t="s">
        <v>62</v>
      </c>
      <c r="F102" s="29" t="s">
        <v>86</v>
      </c>
      <c r="G102" s="20" t="str">
        <f t="shared" si="18"/>
        <v>5 Laps</v>
      </c>
      <c r="H102" s="29" t="s">
        <v>228</v>
      </c>
      <c r="I102" s="20" t="s">
        <v>467</v>
      </c>
      <c r="J102" s="55">
        <v>9.5833333333333328E-4</v>
      </c>
      <c r="K102" s="19">
        <f t="shared" si="16"/>
        <v>9.5833333333333328E-4</v>
      </c>
      <c r="L102">
        <f t="shared" si="13"/>
        <v>1.109182098765432E-8</v>
      </c>
      <c r="M102">
        <f t="shared" si="14"/>
        <v>9.5833333333333328E-4</v>
      </c>
      <c r="N102" s="57">
        <f t="shared" si="15"/>
        <v>9.5833333333333328E-4</v>
      </c>
    </row>
    <row r="103" spans="1:15" x14ac:dyDescent="0.25">
      <c r="A103" s="20" t="str">
        <f t="shared" si="12"/>
        <v>OneShrewsburyU13Boys5 LapsA</v>
      </c>
      <c r="B103" s="20" t="str">
        <f t="shared" si="17"/>
        <v>One</v>
      </c>
      <c r="C103" s="29" t="s">
        <v>7</v>
      </c>
      <c r="D103" s="29" t="s">
        <v>87</v>
      </c>
      <c r="E103" s="29" t="s">
        <v>62</v>
      </c>
      <c r="F103" s="29" t="s">
        <v>86</v>
      </c>
      <c r="G103" s="20" t="str">
        <f t="shared" si="18"/>
        <v>5 Laps</v>
      </c>
      <c r="H103" s="29" t="s">
        <v>228</v>
      </c>
      <c r="I103" s="20"/>
      <c r="J103" s="55"/>
      <c r="K103" s="19">
        <f t="shared" si="16"/>
        <v>0</v>
      </c>
      <c r="L103">
        <f t="shared" si="13"/>
        <v>0</v>
      </c>
      <c r="M103">
        <f t="shared" si="14"/>
        <v>0</v>
      </c>
      <c r="N103" s="57">
        <f t="shared" si="15"/>
        <v>0</v>
      </c>
    </row>
    <row r="104" spans="1:15" x14ac:dyDescent="0.25">
      <c r="A104" s="20" t="str">
        <f t="shared" si="12"/>
        <v>OneTelfordU13Boys5 LapsA</v>
      </c>
      <c r="B104" s="20" t="str">
        <f t="shared" si="17"/>
        <v>One</v>
      </c>
      <c r="C104" s="29" t="s">
        <v>9</v>
      </c>
      <c r="D104" s="29" t="s">
        <v>87</v>
      </c>
      <c r="E104" s="29" t="s">
        <v>62</v>
      </c>
      <c r="F104" s="29" t="s">
        <v>86</v>
      </c>
      <c r="G104" s="20" t="str">
        <f t="shared" si="18"/>
        <v>5 Laps</v>
      </c>
      <c r="H104" s="29" t="s">
        <v>228</v>
      </c>
      <c r="I104" s="20" t="s">
        <v>491</v>
      </c>
      <c r="J104" s="55">
        <v>7.7777777777777784E-4</v>
      </c>
      <c r="K104" s="19">
        <f t="shared" si="16"/>
        <v>7.7777777777777784E-4</v>
      </c>
      <c r="L104">
        <f t="shared" si="13"/>
        <v>9.0020576131687256E-9</v>
      </c>
      <c r="M104">
        <f t="shared" si="14"/>
        <v>7.7777777777777784E-4</v>
      </c>
      <c r="N104" s="57">
        <f t="shared" si="15"/>
        <v>7.7777777777777784E-4</v>
      </c>
    </row>
    <row r="105" spans="1:15" x14ac:dyDescent="0.25">
      <c r="A105" s="20" t="str">
        <f t="shared" si="12"/>
        <v>OneWenlockU13Boys5 LapsA</v>
      </c>
      <c r="B105" s="20" t="str">
        <f t="shared" si="17"/>
        <v>One</v>
      </c>
      <c r="C105" s="29" t="s">
        <v>11</v>
      </c>
      <c r="D105" s="29" t="s">
        <v>87</v>
      </c>
      <c r="E105" s="29" t="s">
        <v>62</v>
      </c>
      <c r="F105" s="29" t="s">
        <v>86</v>
      </c>
      <c r="G105" s="20" t="str">
        <f t="shared" si="18"/>
        <v>5 Laps</v>
      </c>
      <c r="H105" s="29" t="s">
        <v>228</v>
      </c>
      <c r="I105" s="20" t="s">
        <v>487</v>
      </c>
      <c r="J105" s="55">
        <v>9.0393518518518525E-4</v>
      </c>
      <c r="K105" s="19">
        <f t="shared" si="16"/>
        <v>9.0393518518518525E-4</v>
      </c>
      <c r="L105">
        <f t="shared" si="13"/>
        <v>1.04622127914952E-8</v>
      </c>
      <c r="M105">
        <f t="shared" si="14"/>
        <v>9.0393518518518525E-4</v>
      </c>
      <c r="N105" s="57">
        <f t="shared" si="15"/>
        <v>9.0393518518518525E-4</v>
      </c>
    </row>
    <row r="106" spans="1:15" x14ac:dyDescent="0.25">
      <c r="A106" s="20" t="str">
        <f t="shared" si="12"/>
        <v>OneOswestryU13Boys5 LapsB</v>
      </c>
      <c r="B106" s="20" t="str">
        <f t="shared" si="17"/>
        <v>One</v>
      </c>
      <c r="C106" s="29" t="s">
        <v>5</v>
      </c>
      <c r="D106" s="29" t="s">
        <v>87</v>
      </c>
      <c r="E106" s="29" t="s">
        <v>62</v>
      </c>
      <c r="F106" s="29" t="s">
        <v>86</v>
      </c>
      <c r="G106" s="20" t="str">
        <f t="shared" si="18"/>
        <v>5 Laps</v>
      </c>
      <c r="H106" s="29" t="s">
        <v>232</v>
      </c>
      <c r="I106" s="20"/>
      <c r="J106" s="55"/>
      <c r="K106" s="19">
        <f t="shared" si="16"/>
        <v>0</v>
      </c>
      <c r="L106">
        <f t="shared" si="13"/>
        <v>0</v>
      </c>
      <c r="M106">
        <f t="shared" si="14"/>
        <v>0</v>
      </c>
      <c r="N106" s="57">
        <f t="shared" si="15"/>
        <v>0</v>
      </c>
    </row>
    <row r="107" spans="1:15" x14ac:dyDescent="0.25">
      <c r="A107" s="20" t="str">
        <f t="shared" si="12"/>
        <v>OneShrewsburyU13Boys5 LapsB</v>
      </c>
      <c r="B107" s="20" t="str">
        <f t="shared" si="17"/>
        <v>One</v>
      </c>
      <c r="C107" s="29" t="s">
        <v>7</v>
      </c>
      <c r="D107" s="29" t="s">
        <v>87</v>
      </c>
      <c r="E107" s="29" t="s">
        <v>62</v>
      </c>
      <c r="F107" s="29" t="s">
        <v>86</v>
      </c>
      <c r="G107" s="20" t="str">
        <f t="shared" si="18"/>
        <v>5 Laps</v>
      </c>
      <c r="H107" s="29" t="s">
        <v>232</v>
      </c>
      <c r="I107" s="20"/>
      <c r="J107" s="55"/>
      <c r="K107" s="19">
        <f t="shared" si="16"/>
        <v>0</v>
      </c>
      <c r="L107">
        <f t="shared" si="13"/>
        <v>0</v>
      </c>
      <c r="M107">
        <f t="shared" si="14"/>
        <v>0</v>
      </c>
      <c r="N107" s="57">
        <f t="shared" si="15"/>
        <v>0</v>
      </c>
    </row>
    <row r="108" spans="1:15" x14ac:dyDescent="0.25">
      <c r="A108" s="20" t="str">
        <f t="shared" si="12"/>
        <v>OneTelfordU13Boys5 LapsB</v>
      </c>
      <c r="B108" s="20" t="str">
        <f t="shared" si="17"/>
        <v>One</v>
      </c>
      <c r="C108" s="29" t="s">
        <v>9</v>
      </c>
      <c r="D108" s="29" t="s">
        <v>87</v>
      </c>
      <c r="E108" s="29" t="s">
        <v>62</v>
      </c>
      <c r="F108" s="29" t="s">
        <v>86</v>
      </c>
      <c r="G108" s="20" t="str">
        <f t="shared" si="18"/>
        <v>5 Laps</v>
      </c>
      <c r="H108" s="29" t="s">
        <v>232</v>
      </c>
      <c r="I108" s="20"/>
      <c r="J108" s="55"/>
      <c r="K108" s="19">
        <f t="shared" si="16"/>
        <v>0</v>
      </c>
      <c r="L108">
        <f t="shared" si="13"/>
        <v>0</v>
      </c>
      <c r="M108">
        <f t="shared" si="14"/>
        <v>0</v>
      </c>
      <c r="N108" s="57">
        <f t="shared" si="15"/>
        <v>0</v>
      </c>
    </row>
    <row r="109" spans="1:15" x14ac:dyDescent="0.25">
      <c r="A109" s="20" t="str">
        <f t="shared" si="12"/>
        <v>OneWenlockU13Boys5 LapsB</v>
      </c>
      <c r="B109" s="20" t="str">
        <f t="shared" si="17"/>
        <v>One</v>
      </c>
      <c r="C109" s="29" t="s">
        <v>11</v>
      </c>
      <c r="D109" s="29" t="s">
        <v>87</v>
      </c>
      <c r="E109" s="29" t="s">
        <v>62</v>
      </c>
      <c r="F109" s="29" t="s">
        <v>86</v>
      </c>
      <c r="G109" s="20" t="str">
        <f t="shared" si="18"/>
        <v>5 Laps</v>
      </c>
      <c r="H109" s="29" t="s">
        <v>232</v>
      </c>
      <c r="I109" s="20" t="s">
        <v>473</v>
      </c>
      <c r="J109" s="55">
        <v>8.8541666666666662E-4</v>
      </c>
      <c r="K109" s="19">
        <f t="shared" si="16"/>
        <v>8.8541666666666662E-4</v>
      </c>
      <c r="L109">
        <f t="shared" si="13"/>
        <v>1.0247878086419753E-8</v>
      </c>
      <c r="M109">
        <f t="shared" si="14"/>
        <v>8.8541666666666662E-4</v>
      </c>
      <c r="N109" s="57">
        <f t="shared" si="15"/>
        <v>8.8541666666666662E-4</v>
      </c>
    </row>
    <row r="110" spans="1:15" x14ac:dyDescent="0.25">
      <c r="A110" s="20" t="str">
        <f t="shared" si="12"/>
        <v>OneOswestryU13Boys4x2 RelayA</v>
      </c>
      <c r="B110" s="20" t="str">
        <f t="shared" si="17"/>
        <v>One</v>
      </c>
      <c r="C110" s="29" t="s">
        <v>5</v>
      </c>
      <c r="D110" s="29" t="s">
        <v>87</v>
      </c>
      <c r="E110" s="29" t="s">
        <v>62</v>
      </c>
      <c r="F110" s="29" t="s">
        <v>96</v>
      </c>
      <c r="G110" s="20" t="str">
        <f t="shared" si="18"/>
        <v>4x2 Relay</v>
      </c>
      <c r="H110" s="29" t="s">
        <v>228</v>
      </c>
      <c r="I110" s="20"/>
      <c r="J110" s="55"/>
      <c r="K110" s="19">
        <f t="shared" si="16"/>
        <v>0</v>
      </c>
      <c r="L110">
        <f t="shared" si="13"/>
        <v>0</v>
      </c>
      <c r="M110">
        <f t="shared" si="14"/>
        <v>0</v>
      </c>
      <c r="N110" s="57">
        <f t="shared" si="15"/>
        <v>0</v>
      </c>
    </row>
    <row r="111" spans="1:15" x14ac:dyDescent="0.25">
      <c r="A111" s="20" t="str">
        <f t="shared" si="12"/>
        <v>OneShrewsburyU13Boys4x2 RelayA</v>
      </c>
      <c r="B111" s="20" t="str">
        <f t="shared" si="17"/>
        <v>One</v>
      </c>
      <c r="C111" s="29" t="s">
        <v>7</v>
      </c>
      <c r="D111" s="29" t="s">
        <v>87</v>
      </c>
      <c r="E111" s="29" t="s">
        <v>62</v>
      </c>
      <c r="F111" s="29" t="s">
        <v>96</v>
      </c>
      <c r="G111" s="20" t="str">
        <f t="shared" si="18"/>
        <v>4x2 Relay</v>
      </c>
      <c r="H111" s="29" t="s">
        <v>228</v>
      </c>
      <c r="I111" s="20"/>
      <c r="J111" s="55"/>
      <c r="K111" s="19">
        <f t="shared" si="16"/>
        <v>0</v>
      </c>
      <c r="L111">
        <f t="shared" si="13"/>
        <v>0</v>
      </c>
      <c r="M111">
        <f t="shared" si="14"/>
        <v>0</v>
      </c>
      <c r="N111" s="57">
        <f t="shared" si="15"/>
        <v>0</v>
      </c>
      <c r="O111" s="55"/>
    </row>
    <row r="112" spans="1:15" x14ac:dyDescent="0.25">
      <c r="A112" s="20" t="str">
        <f t="shared" si="12"/>
        <v>OneTelfordU13Boys4x2 RelayA</v>
      </c>
      <c r="B112" s="20" t="str">
        <f t="shared" si="17"/>
        <v>One</v>
      </c>
      <c r="C112" s="29" t="s">
        <v>9</v>
      </c>
      <c r="D112" s="29" t="s">
        <v>87</v>
      </c>
      <c r="E112" s="29" t="s">
        <v>62</v>
      </c>
      <c r="F112" s="29" t="s">
        <v>96</v>
      </c>
      <c r="G112" s="20" t="str">
        <f t="shared" si="18"/>
        <v>4x2 Relay</v>
      </c>
      <c r="H112" s="29" t="s">
        <v>228</v>
      </c>
      <c r="I112" s="20" t="str">
        <f t="shared" ref="I112" ca="1" si="19">IFERROR(INDEX(INDIRECT($C112&amp;"_DS!$B$7:$N$63"),MATCH(C112&amp;D112&amp;E112&amp;F112,INDIRECT($C112&amp;"_DS!$A$7:$A$63"),0),MATCH("NAME_"&amp;H112,INDIRECT($C112&amp;"_DS!$B$5:$N$5"),0)),"")</f>
        <v>TelfordU13Boys</v>
      </c>
      <c r="J112" s="55">
        <v>1.1886574074074074E-3</v>
      </c>
      <c r="K112" s="19">
        <f t="shared" si="16"/>
        <v>1.1886574074074074E-3</v>
      </c>
      <c r="L112">
        <f t="shared" si="13"/>
        <v>1.3757608882030177E-8</v>
      </c>
      <c r="M112">
        <f t="shared" si="14"/>
        <v>1.1886574074074074E-3</v>
      </c>
      <c r="N112" s="57">
        <f t="shared" si="15"/>
        <v>1.1886574074074074E-3</v>
      </c>
      <c r="O112" s="55"/>
    </row>
    <row r="113" spans="1:15" x14ac:dyDescent="0.25">
      <c r="A113" s="20" t="str">
        <f t="shared" si="12"/>
        <v>OneWenlockU13Boys4x2 RelayA</v>
      </c>
      <c r="B113" s="20" t="str">
        <f t="shared" si="17"/>
        <v>One</v>
      </c>
      <c r="C113" s="29" t="s">
        <v>11</v>
      </c>
      <c r="D113" s="29" t="s">
        <v>87</v>
      </c>
      <c r="E113" s="29" t="s">
        <v>62</v>
      </c>
      <c r="F113" s="29" t="s">
        <v>96</v>
      </c>
      <c r="G113" s="20" t="str">
        <f t="shared" si="18"/>
        <v>4x2 Relay</v>
      </c>
      <c r="H113" s="29" t="s">
        <v>228</v>
      </c>
      <c r="I113" s="20"/>
      <c r="J113" s="55"/>
      <c r="K113" s="19">
        <f t="shared" si="16"/>
        <v>0</v>
      </c>
      <c r="L113">
        <f t="shared" si="13"/>
        <v>0</v>
      </c>
      <c r="M113">
        <f t="shared" si="14"/>
        <v>0</v>
      </c>
      <c r="N113" s="57">
        <f t="shared" si="15"/>
        <v>0</v>
      </c>
      <c r="O113" s="55"/>
    </row>
    <row r="114" spans="1:15" x14ac:dyDescent="0.25">
      <c r="A114" s="20" t="str">
        <f t="shared" si="12"/>
        <v>OneOswestryU15Girls2 LapsA</v>
      </c>
      <c r="B114" s="20" t="str">
        <f t="shared" si="17"/>
        <v>One</v>
      </c>
      <c r="C114" s="29" t="s">
        <v>5</v>
      </c>
      <c r="D114" s="29" t="s">
        <v>145</v>
      </c>
      <c r="E114" s="29" t="s">
        <v>46</v>
      </c>
      <c r="F114" s="29" t="s">
        <v>80</v>
      </c>
      <c r="G114" s="20" t="str">
        <f t="shared" si="18"/>
        <v>2 Laps</v>
      </c>
      <c r="H114" s="29" t="s">
        <v>228</v>
      </c>
      <c r="I114" s="20" t="s">
        <v>59</v>
      </c>
      <c r="J114" s="55">
        <v>2.8703703703703703E-4</v>
      </c>
      <c r="K114" s="19">
        <f t="shared" si="16"/>
        <v>2.8703703703703703E-4</v>
      </c>
      <c r="L114">
        <f t="shared" si="13"/>
        <v>3.3221879286694103E-9</v>
      </c>
      <c r="M114">
        <f t="shared" si="14"/>
        <v>2.8703703703703703E-4</v>
      </c>
      <c r="N114" s="57">
        <f t="shared" si="15"/>
        <v>2.8703703703703703E-4</v>
      </c>
    </row>
    <row r="115" spans="1:15" x14ac:dyDescent="0.25">
      <c r="A115" s="20" t="str">
        <f t="shared" si="12"/>
        <v>OneShrewsburyU15Girls2 LapsA</v>
      </c>
      <c r="B115" s="20" t="str">
        <f t="shared" si="17"/>
        <v>One</v>
      </c>
      <c r="C115" s="29" t="s">
        <v>7</v>
      </c>
      <c r="D115" s="29" t="s">
        <v>145</v>
      </c>
      <c r="E115" s="29" t="s">
        <v>46</v>
      </c>
      <c r="F115" s="29" t="s">
        <v>80</v>
      </c>
      <c r="G115" s="20" t="str">
        <f t="shared" si="18"/>
        <v>2 Laps</v>
      </c>
      <c r="H115" s="29" t="s">
        <v>228</v>
      </c>
      <c r="I115" s="20"/>
      <c r="J115" s="55"/>
      <c r="K115" s="19">
        <f t="shared" si="16"/>
        <v>0</v>
      </c>
      <c r="L115">
        <f t="shared" si="13"/>
        <v>0</v>
      </c>
      <c r="M115">
        <f t="shared" si="14"/>
        <v>0</v>
      </c>
      <c r="N115" s="57">
        <f t="shared" si="15"/>
        <v>0</v>
      </c>
    </row>
    <row r="116" spans="1:15" x14ac:dyDescent="0.25">
      <c r="A116" s="20" t="str">
        <f t="shared" si="12"/>
        <v>OneTelfordU15Girls2 LapsA</v>
      </c>
      <c r="B116" s="20" t="str">
        <f t="shared" si="17"/>
        <v>One</v>
      </c>
      <c r="C116" s="29" t="s">
        <v>9</v>
      </c>
      <c r="D116" s="29" t="s">
        <v>145</v>
      </c>
      <c r="E116" s="29" t="s">
        <v>46</v>
      </c>
      <c r="F116" s="29" t="s">
        <v>80</v>
      </c>
      <c r="G116" s="20" t="str">
        <f t="shared" si="18"/>
        <v>2 Laps</v>
      </c>
      <c r="H116" s="29" t="s">
        <v>228</v>
      </c>
      <c r="I116" s="20" t="s">
        <v>471</v>
      </c>
      <c r="J116" s="55">
        <v>2.6851851851851852E-4</v>
      </c>
      <c r="K116" s="19">
        <f t="shared" si="16"/>
        <v>2.6851851851851852E-4</v>
      </c>
      <c r="L116">
        <f t="shared" si="13"/>
        <v>3.1078532235939642E-9</v>
      </c>
      <c r="M116">
        <f t="shared" si="14"/>
        <v>2.6851851851851852E-4</v>
      </c>
      <c r="N116" s="57">
        <f t="shared" si="15"/>
        <v>2.6851851851851852E-4</v>
      </c>
    </row>
    <row r="117" spans="1:15" x14ac:dyDescent="0.25">
      <c r="A117" s="20" t="str">
        <f t="shared" si="12"/>
        <v>OneWenlockU15Girls2 LapsA</v>
      </c>
      <c r="B117" s="20" t="str">
        <f t="shared" si="17"/>
        <v>One</v>
      </c>
      <c r="C117" s="29" t="s">
        <v>11</v>
      </c>
      <c r="D117" s="29" t="s">
        <v>145</v>
      </c>
      <c r="E117" s="29" t="s">
        <v>46</v>
      </c>
      <c r="F117" s="29" t="s">
        <v>80</v>
      </c>
      <c r="G117" s="20" t="str">
        <f t="shared" si="18"/>
        <v>2 Laps</v>
      </c>
      <c r="H117" s="29" t="s">
        <v>228</v>
      </c>
      <c r="I117" s="20" t="s">
        <v>189</v>
      </c>
      <c r="J117" s="55">
        <v>2.7199074074074072E-4</v>
      </c>
      <c r="K117" s="19">
        <f t="shared" si="16"/>
        <v>2.7199074074074072E-4</v>
      </c>
      <c r="L117">
        <f t="shared" si="13"/>
        <v>3.1480409807956101E-9</v>
      </c>
      <c r="M117">
        <f t="shared" si="14"/>
        <v>2.7199074074074072E-4</v>
      </c>
      <c r="N117" s="57">
        <f t="shared" si="15"/>
        <v>2.7199074074074072E-4</v>
      </c>
    </row>
    <row r="118" spans="1:15" x14ac:dyDescent="0.25">
      <c r="A118" s="20" t="str">
        <f t="shared" si="12"/>
        <v>OneOswestryU15Girls2 LapsB</v>
      </c>
      <c r="B118" s="20" t="str">
        <f t="shared" si="17"/>
        <v>One</v>
      </c>
      <c r="C118" s="29" t="s">
        <v>5</v>
      </c>
      <c r="D118" s="29" t="s">
        <v>145</v>
      </c>
      <c r="E118" s="29" t="s">
        <v>46</v>
      </c>
      <c r="F118" s="29" t="s">
        <v>80</v>
      </c>
      <c r="G118" s="20" t="str">
        <f t="shared" si="18"/>
        <v>2 Laps</v>
      </c>
      <c r="H118" s="29" t="s">
        <v>232</v>
      </c>
      <c r="I118" s="20" t="s">
        <v>504</v>
      </c>
      <c r="J118" s="55">
        <v>3.0902777777777781E-4</v>
      </c>
      <c r="K118" s="19">
        <f t="shared" si="16"/>
        <v>3.0902777777777781E-4</v>
      </c>
      <c r="L118">
        <f t="shared" si="13"/>
        <v>3.5767103909465023E-9</v>
      </c>
      <c r="M118">
        <f t="shared" si="14"/>
        <v>3.0902777777777781E-4</v>
      </c>
      <c r="N118" s="57">
        <f t="shared" si="15"/>
        <v>3.0902777777777781E-4</v>
      </c>
      <c r="O118" s="55"/>
    </row>
    <row r="119" spans="1:15" x14ac:dyDescent="0.25">
      <c r="A119" s="20" t="str">
        <f t="shared" si="12"/>
        <v>OneShrewsburyU15Girls2 LapsB</v>
      </c>
      <c r="B119" s="20" t="str">
        <f t="shared" si="17"/>
        <v>One</v>
      </c>
      <c r="C119" s="29" t="s">
        <v>7</v>
      </c>
      <c r="D119" s="29" t="s">
        <v>145</v>
      </c>
      <c r="E119" s="29" t="s">
        <v>46</v>
      </c>
      <c r="F119" s="29" t="s">
        <v>80</v>
      </c>
      <c r="G119" s="20" t="str">
        <f t="shared" si="18"/>
        <v>2 Laps</v>
      </c>
      <c r="H119" s="29" t="s">
        <v>232</v>
      </c>
      <c r="I119" s="20"/>
      <c r="J119" s="55"/>
      <c r="K119" s="19">
        <f t="shared" si="16"/>
        <v>0</v>
      </c>
      <c r="L119">
        <f t="shared" si="13"/>
        <v>0</v>
      </c>
      <c r="M119">
        <f t="shared" si="14"/>
        <v>0</v>
      </c>
      <c r="N119" s="57">
        <f t="shared" si="15"/>
        <v>0</v>
      </c>
      <c r="O119" s="55"/>
    </row>
    <row r="120" spans="1:15" x14ac:dyDescent="0.25">
      <c r="A120" s="20" t="str">
        <f t="shared" si="12"/>
        <v>OneTelfordU15Girls2 LapsB</v>
      </c>
      <c r="B120" s="20" t="str">
        <f t="shared" si="17"/>
        <v>One</v>
      </c>
      <c r="C120" s="29" t="s">
        <v>9</v>
      </c>
      <c r="D120" s="29" t="s">
        <v>145</v>
      </c>
      <c r="E120" s="29" t="s">
        <v>46</v>
      </c>
      <c r="F120" s="29" t="s">
        <v>80</v>
      </c>
      <c r="G120" s="20" t="str">
        <f t="shared" si="18"/>
        <v>2 Laps</v>
      </c>
      <c r="H120" s="29" t="s">
        <v>232</v>
      </c>
      <c r="I120" s="20" t="s">
        <v>469</v>
      </c>
      <c r="J120" s="55">
        <v>3.1018518518518521E-4</v>
      </c>
      <c r="K120" s="19">
        <f t="shared" si="16"/>
        <v>3.1018518518518521E-4</v>
      </c>
      <c r="L120">
        <f t="shared" si="13"/>
        <v>3.5901063100137176E-9</v>
      </c>
      <c r="M120">
        <f t="shared" si="14"/>
        <v>3.1018518518518521E-4</v>
      </c>
      <c r="N120" s="57">
        <f t="shared" si="15"/>
        <v>3.1018518518518521E-4</v>
      </c>
      <c r="O120" s="55"/>
    </row>
    <row r="121" spans="1:15" x14ac:dyDescent="0.25">
      <c r="A121" s="20" t="str">
        <f t="shared" si="12"/>
        <v>OneWenlockU15Girls2 LapsB</v>
      </c>
      <c r="B121" s="20" t="str">
        <f t="shared" si="17"/>
        <v>One</v>
      </c>
      <c r="C121" s="29" t="s">
        <v>11</v>
      </c>
      <c r="D121" s="29" t="s">
        <v>145</v>
      </c>
      <c r="E121" s="29" t="s">
        <v>46</v>
      </c>
      <c r="F121" s="29" t="s">
        <v>80</v>
      </c>
      <c r="G121" s="20" t="str">
        <f t="shared" si="18"/>
        <v>2 Laps</v>
      </c>
      <c r="H121" s="29" t="s">
        <v>232</v>
      </c>
      <c r="I121" s="20"/>
      <c r="J121" s="55"/>
      <c r="K121" s="19">
        <f t="shared" si="16"/>
        <v>0</v>
      </c>
      <c r="L121">
        <f t="shared" si="13"/>
        <v>0</v>
      </c>
      <c r="M121">
        <f t="shared" si="14"/>
        <v>0</v>
      </c>
      <c r="N121" s="57">
        <f t="shared" si="15"/>
        <v>0</v>
      </c>
    </row>
    <row r="122" spans="1:15" x14ac:dyDescent="0.25">
      <c r="A122" s="20" t="str">
        <f t="shared" si="12"/>
        <v>OneOswestryU15Girls3 LapsA</v>
      </c>
      <c r="B122" s="20" t="str">
        <f t="shared" si="17"/>
        <v>One</v>
      </c>
      <c r="C122" s="29" t="s">
        <v>5</v>
      </c>
      <c r="D122" s="29" t="s">
        <v>145</v>
      </c>
      <c r="E122" s="29" t="s">
        <v>46</v>
      </c>
      <c r="F122" s="29" t="s">
        <v>83</v>
      </c>
      <c r="G122" s="20" t="str">
        <f t="shared" si="18"/>
        <v>3 Laps</v>
      </c>
      <c r="H122" s="29" t="s">
        <v>228</v>
      </c>
      <c r="I122" s="20" t="s">
        <v>504</v>
      </c>
      <c r="J122" s="55">
        <v>4.7569444444444444E-4</v>
      </c>
      <c r="K122" s="19">
        <f t="shared" si="16"/>
        <v>4.7569444444444444E-4</v>
      </c>
      <c r="L122">
        <f t="shared" si="13"/>
        <v>5.5057227366255143E-9</v>
      </c>
      <c r="M122">
        <f t="shared" si="14"/>
        <v>4.7569444444444444E-4</v>
      </c>
      <c r="N122" s="57">
        <f t="shared" si="15"/>
        <v>4.7569444444444444E-4</v>
      </c>
    </row>
    <row r="123" spans="1:15" x14ac:dyDescent="0.25">
      <c r="A123" s="20" t="str">
        <f t="shared" si="12"/>
        <v>OneShrewsburyU15Girls3 LapsA</v>
      </c>
      <c r="B123" s="20" t="str">
        <f t="shared" si="17"/>
        <v>One</v>
      </c>
      <c r="C123" s="29" t="s">
        <v>7</v>
      </c>
      <c r="D123" s="29" t="s">
        <v>145</v>
      </c>
      <c r="E123" s="29" t="s">
        <v>46</v>
      </c>
      <c r="F123" s="29" t="s">
        <v>83</v>
      </c>
      <c r="G123" s="20" t="str">
        <f t="shared" si="18"/>
        <v>3 Laps</v>
      </c>
      <c r="H123" s="29" t="s">
        <v>228</v>
      </c>
      <c r="I123" s="20"/>
      <c r="J123" s="55"/>
      <c r="K123" s="19">
        <f t="shared" si="16"/>
        <v>0</v>
      </c>
      <c r="L123">
        <f t="shared" si="13"/>
        <v>0</v>
      </c>
      <c r="M123">
        <f t="shared" si="14"/>
        <v>0</v>
      </c>
      <c r="N123" s="57">
        <f t="shared" si="15"/>
        <v>0</v>
      </c>
    </row>
    <row r="124" spans="1:15" x14ac:dyDescent="0.25">
      <c r="A124" s="20" t="str">
        <f t="shared" si="12"/>
        <v>OneTelfordU15Girls3 LapsA</v>
      </c>
      <c r="B124" s="20" t="str">
        <f t="shared" si="17"/>
        <v>One</v>
      </c>
      <c r="C124" s="29" t="s">
        <v>9</v>
      </c>
      <c r="D124" s="29" t="s">
        <v>145</v>
      </c>
      <c r="E124" s="29" t="s">
        <v>46</v>
      </c>
      <c r="F124" s="29" t="s">
        <v>83</v>
      </c>
      <c r="G124" s="20" t="str">
        <f t="shared" si="18"/>
        <v>3 Laps</v>
      </c>
      <c r="H124" s="29" t="s">
        <v>228</v>
      </c>
      <c r="I124" s="20" t="s">
        <v>523</v>
      </c>
      <c r="J124" s="55">
        <v>5.011574074074073E-4</v>
      </c>
      <c r="K124" s="19">
        <f t="shared" si="16"/>
        <v>5.011574074074073E-4</v>
      </c>
      <c r="L124">
        <f t="shared" si="13"/>
        <v>5.800432956104251E-9</v>
      </c>
      <c r="M124">
        <f t="shared" si="14"/>
        <v>5.011574074074073E-4</v>
      </c>
      <c r="N124" s="57">
        <f t="shared" si="15"/>
        <v>5.011574074074073E-4</v>
      </c>
    </row>
    <row r="125" spans="1:15" x14ac:dyDescent="0.25">
      <c r="A125" s="20" t="str">
        <f t="shared" si="12"/>
        <v>OneWenlockU15Girls3 LapsA</v>
      </c>
      <c r="B125" s="20" t="str">
        <f t="shared" si="17"/>
        <v>One</v>
      </c>
      <c r="C125" s="29" t="s">
        <v>11</v>
      </c>
      <c r="D125" s="29" t="s">
        <v>145</v>
      </c>
      <c r="E125" s="29" t="s">
        <v>46</v>
      </c>
      <c r="F125" s="29" t="s">
        <v>83</v>
      </c>
      <c r="G125" s="20" t="str">
        <f t="shared" si="18"/>
        <v>3 Laps</v>
      </c>
      <c r="H125" s="29" t="s">
        <v>228</v>
      </c>
      <c r="I125" s="20" t="s">
        <v>189</v>
      </c>
      <c r="J125" s="55">
        <v>4.4560185185185192E-4</v>
      </c>
      <c r="K125" s="19">
        <f t="shared" si="16"/>
        <v>4.4560185185185192E-4</v>
      </c>
      <c r="L125">
        <f t="shared" si="13"/>
        <v>5.1574288408779156E-9</v>
      </c>
      <c r="M125">
        <f t="shared" si="14"/>
        <v>4.4560185185185192E-4</v>
      </c>
      <c r="N125" s="57">
        <f t="shared" si="15"/>
        <v>4.4560185185185192E-4</v>
      </c>
    </row>
    <row r="126" spans="1:15" x14ac:dyDescent="0.25">
      <c r="A126" s="20" t="str">
        <f t="shared" si="12"/>
        <v>OneOswestryU15Girls3 LapsB</v>
      </c>
      <c r="B126" s="20" t="str">
        <f t="shared" si="17"/>
        <v>One</v>
      </c>
      <c r="C126" s="29" t="s">
        <v>5</v>
      </c>
      <c r="D126" s="29" t="s">
        <v>145</v>
      </c>
      <c r="E126" s="29" t="s">
        <v>46</v>
      </c>
      <c r="F126" s="29" t="s">
        <v>83</v>
      </c>
      <c r="G126" s="20" t="str">
        <f t="shared" si="18"/>
        <v>3 Laps</v>
      </c>
      <c r="H126" s="29" t="s">
        <v>232</v>
      </c>
      <c r="I126" s="20" t="s">
        <v>503</v>
      </c>
      <c r="J126" s="55">
        <v>8.1018518518518516E-4</v>
      </c>
      <c r="K126" s="19">
        <f t="shared" si="16"/>
        <v>8.1018518518518516E-4</v>
      </c>
      <c r="L126">
        <f t="shared" si="13"/>
        <v>9.3771433470507541E-9</v>
      </c>
      <c r="M126">
        <f t="shared" si="14"/>
        <v>8.1018518518518516E-4</v>
      </c>
      <c r="N126" s="57">
        <f t="shared" si="15"/>
        <v>8.1018518518518516E-4</v>
      </c>
    </row>
    <row r="127" spans="1:15" x14ac:dyDescent="0.25">
      <c r="A127" s="20" t="str">
        <f t="shared" si="12"/>
        <v>OneShrewsburyU15Girls3 LapsB</v>
      </c>
      <c r="B127" s="20" t="str">
        <f t="shared" si="17"/>
        <v>One</v>
      </c>
      <c r="C127" s="29" t="s">
        <v>7</v>
      </c>
      <c r="D127" s="29" t="s">
        <v>145</v>
      </c>
      <c r="E127" s="29" t="s">
        <v>46</v>
      </c>
      <c r="F127" s="29" t="s">
        <v>83</v>
      </c>
      <c r="G127" s="20" t="str">
        <f t="shared" si="18"/>
        <v>3 Laps</v>
      </c>
      <c r="H127" s="29" t="s">
        <v>232</v>
      </c>
      <c r="I127" s="20"/>
      <c r="J127" s="55"/>
      <c r="K127" s="19">
        <f t="shared" si="16"/>
        <v>0</v>
      </c>
      <c r="L127">
        <f t="shared" si="13"/>
        <v>0</v>
      </c>
      <c r="M127">
        <f t="shared" si="14"/>
        <v>0</v>
      </c>
      <c r="N127" s="57">
        <f t="shared" si="15"/>
        <v>0</v>
      </c>
    </row>
    <row r="128" spans="1:15" x14ac:dyDescent="0.25">
      <c r="A128" s="20" t="str">
        <f t="shared" si="12"/>
        <v>OneTelfordU15Girls3 LapsB</v>
      </c>
      <c r="B128" s="20" t="str">
        <f t="shared" si="17"/>
        <v>One</v>
      </c>
      <c r="C128" s="29" t="s">
        <v>9</v>
      </c>
      <c r="D128" s="29" t="s">
        <v>145</v>
      </c>
      <c r="E128" s="29" t="s">
        <v>46</v>
      </c>
      <c r="F128" s="29" t="s">
        <v>83</v>
      </c>
      <c r="G128" s="20" t="str">
        <f t="shared" si="18"/>
        <v>3 Laps</v>
      </c>
      <c r="H128" s="29" t="s">
        <v>232</v>
      </c>
      <c r="I128" s="20" t="s">
        <v>524</v>
      </c>
      <c r="J128" s="55">
        <v>4.8726851851851855E-4</v>
      </c>
      <c r="K128" s="19">
        <f t="shared" si="16"/>
        <v>4.8726851851851855E-4</v>
      </c>
      <c r="L128">
        <f t="shared" si="13"/>
        <v>5.6396819272976682E-9</v>
      </c>
      <c r="M128">
        <f t="shared" si="14"/>
        <v>4.8726851851851855E-4</v>
      </c>
      <c r="N128" s="57">
        <f t="shared" si="15"/>
        <v>4.8726851851851855E-4</v>
      </c>
    </row>
    <row r="129" spans="1:15" x14ac:dyDescent="0.25">
      <c r="A129" s="20" t="str">
        <f t="shared" si="12"/>
        <v>OneWenlockU15Girls3 LapsB</v>
      </c>
      <c r="B129" s="20" t="str">
        <f t="shared" si="17"/>
        <v>One</v>
      </c>
      <c r="C129" s="29" t="s">
        <v>11</v>
      </c>
      <c r="D129" s="29" t="s">
        <v>145</v>
      </c>
      <c r="E129" s="29" t="s">
        <v>46</v>
      </c>
      <c r="F129" s="29" t="s">
        <v>83</v>
      </c>
      <c r="G129" s="20" t="str">
        <f t="shared" si="18"/>
        <v>3 Laps</v>
      </c>
      <c r="H129" s="29" t="s">
        <v>232</v>
      </c>
      <c r="I129" s="20"/>
      <c r="J129" s="55"/>
      <c r="K129" s="19">
        <f t="shared" si="16"/>
        <v>0</v>
      </c>
      <c r="L129">
        <f t="shared" si="13"/>
        <v>0</v>
      </c>
      <c r="M129">
        <f t="shared" si="14"/>
        <v>0</v>
      </c>
      <c r="N129" s="57">
        <f t="shared" si="15"/>
        <v>0</v>
      </c>
    </row>
    <row r="130" spans="1:15" x14ac:dyDescent="0.25">
      <c r="A130" s="20" t="str">
        <f t="shared" si="12"/>
        <v>OneOswestryU15Girls5 LapsA</v>
      </c>
      <c r="B130" s="20" t="str">
        <f t="shared" ref="B130:B161" si="20">Match_number</f>
        <v>One</v>
      </c>
      <c r="C130" s="29" t="s">
        <v>5</v>
      </c>
      <c r="D130" s="29" t="s">
        <v>145</v>
      </c>
      <c r="E130" s="29" t="s">
        <v>46</v>
      </c>
      <c r="F130" s="29" t="s">
        <v>86</v>
      </c>
      <c r="G130" s="20" t="str">
        <f t="shared" ref="G130:G161" si="21">INDEX(All_events,MATCH(F130,Events_list,0),MATCH(D130 &amp;" "&amp;E130,Age_list,0))</f>
        <v>5 Laps</v>
      </c>
      <c r="H130" s="29" t="s">
        <v>228</v>
      </c>
      <c r="I130" s="20" t="s">
        <v>503</v>
      </c>
      <c r="J130" s="55">
        <v>8.1018518518518516E-4</v>
      </c>
      <c r="K130" s="19">
        <f t="shared" si="16"/>
        <v>8.1018518518518516E-4</v>
      </c>
      <c r="L130">
        <f t="shared" si="13"/>
        <v>9.3771433470507541E-9</v>
      </c>
      <c r="M130">
        <f t="shared" si="14"/>
        <v>8.1018518518518516E-4</v>
      </c>
      <c r="N130" s="57">
        <f t="shared" si="15"/>
        <v>8.1018518518518516E-4</v>
      </c>
    </row>
    <row r="131" spans="1:15" x14ac:dyDescent="0.25">
      <c r="A131" s="20" t="str">
        <f t="shared" ref="A131:A169" si="22">B131&amp;C131&amp;D131&amp;E131&amp;G131&amp;H131</f>
        <v>OneShrewsburyU15Girls5 LapsA</v>
      </c>
      <c r="B131" s="20" t="str">
        <f t="shared" si="20"/>
        <v>One</v>
      </c>
      <c r="C131" s="29" t="s">
        <v>7</v>
      </c>
      <c r="D131" s="29" t="s">
        <v>145</v>
      </c>
      <c r="E131" s="29" t="s">
        <v>46</v>
      </c>
      <c r="F131" s="29" t="s">
        <v>86</v>
      </c>
      <c r="G131" s="20" t="str">
        <f t="shared" si="21"/>
        <v>5 Laps</v>
      </c>
      <c r="H131" s="29" t="s">
        <v>228</v>
      </c>
      <c r="I131" s="20"/>
      <c r="J131" s="55"/>
      <c r="K131" s="19">
        <f t="shared" si="16"/>
        <v>0</v>
      </c>
      <c r="L131">
        <f t="shared" ref="L131:L169" si="23">K131/(24*60*60)</f>
        <v>0</v>
      </c>
      <c r="M131">
        <f t="shared" ref="M131:M169" si="24">IF(K131&lt;1,K131,L131)</f>
        <v>0</v>
      </c>
      <c r="N131" s="57">
        <f t="shared" ref="N131:N169" si="25">IFERROR(M131,"")</f>
        <v>0</v>
      </c>
    </row>
    <row r="132" spans="1:15" x14ac:dyDescent="0.25">
      <c r="A132" s="20" t="str">
        <f t="shared" si="22"/>
        <v>OneTelfordU15Girls5 LapsA</v>
      </c>
      <c r="B132" s="20" t="str">
        <f t="shared" si="20"/>
        <v>One</v>
      </c>
      <c r="C132" s="29" t="s">
        <v>9</v>
      </c>
      <c r="D132" s="29" t="s">
        <v>145</v>
      </c>
      <c r="E132" s="29" t="s">
        <v>46</v>
      </c>
      <c r="F132" s="29" t="s">
        <v>86</v>
      </c>
      <c r="G132" s="20" t="str">
        <f t="shared" si="21"/>
        <v>5 Laps</v>
      </c>
      <c r="H132" s="29" t="s">
        <v>228</v>
      </c>
      <c r="I132" s="20" t="s">
        <v>524</v>
      </c>
      <c r="J132" s="55">
        <v>8.3564814814814819E-4</v>
      </c>
      <c r="K132" s="19">
        <f t="shared" si="16"/>
        <v>8.3564814814814819E-4</v>
      </c>
      <c r="L132">
        <f t="shared" si="23"/>
        <v>9.6718535665294933E-9</v>
      </c>
      <c r="M132">
        <f t="shared" si="24"/>
        <v>8.3564814814814819E-4</v>
      </c>
      <c r="N132" s="57">
        <f t="shared" si="25"/>
        <v>8.3564814814814819E-4</v>
      </c>
    </row>
    <row r="133" spans="1:15" x14ac:dyDescent="0.25">
      <c r="A133" s="20" t="str">
        <f t="shared" si="22"/>
        <v>OneWenlockU15Girls5 LapsA</v>
      </c>
      <c r="B133" s="20" t="str">
        <f t="shared" si="20"/>
        <v>One</v>
      </c>
      <c r="C133" s="29" t="s">
        <v>11</v>
      </c>
      <c r="D133" s="29" t="s">
        <v>145</v>
      </c>
      <c r="E133" s="29" t="s">
        <v>46</v>
      </c>
      <c r="F133" s="29" t="s">
        <v>86</v>
      </c>
      <c r="G133" s="20" t="str">
        <f t="shared" si="21"/>
        <v>5 Laps</v>
      </c>
      <c r="H133" s="29" t="s">
        <v>228</v>
      </c>
      <c r="I133" s="20" t="s">
        <v>189</v>
      </c>
      <c r="J133" s="55">
        <v>8.0324074074074076E-4</v>
      </c>
      <c r="K133" s="19">
        <f t="shared" si="16"/>
        <v>8.0324074074074076E-4</v>
      </c>
      <c r="L133">
        <f t="shared" si="23"/>
        <v>9.2967678326474631E-9</v>
      </c>
      <c r="M133">
        <f t="shared" si="24"/>
        <v>8.0324074074074076E-4</v>
      </c>
      <c r="N133" s="57">
        <f t="shared" si="25"/>
        <v>8.0324074074074076E-4</v>
      </c>
    </row>
    <row r="134" spans="1:15" x14ac:dyDescent="0.25">
      <c r="A134" s="20" t="str">
        <f t="shared" si="22"/>
        <v>OneOswestryU15Girls5 LapsB</v>
      </c>
      <c r="B134" s="20" t="str">
        <f t="shared" si="20"/>
        <v>One</v>
      </c>
      <c r="C134" s="29" t="s">
        <v>5</v>
      </c>
      <c r="D134" s="29" t="s">
        <v>145</v>
      </c>
      <c r="E134" s="29" t="s">
        <v>46</v>
      </c>
      <c r="F134" s="29" t="s">
        <v>86</v>
      </c>
      <c r="G134" s="20" t="str">
        <f t="shared" si="21"/>
        <v>5 Laps</v>
      </c>
      <c r="H134" s="29" t="s">
        <v>232</v>
      </c>
      <c r="I134" s="20" t="s">
        <v>502</v>
      </c>
      <c r="J134" s="55">
        <v>8.4143518518518519E-4</v>
      </c>
      <c r="K134" s="19">
        <f t="shared" si="16"/>
        <v>8.4143518518518519E-4</v>
      </c>
      <c r="L134">
        <f t="shared" si="23"/>
        <v>9.7388331618655694E-9</v>
      </c>
      <c r="M134">
        <f t="shared" si="24"/>
        <v>8.4143518518518519E-4</v>
      </c>
      <c r="N134" s="57">
        <f t="shared" si="25"/>
        <v>8.4143518518518519E-4</v>
      </c>
      <c r="O134" s="55"/>
    </row>
    <row r="135" spans="1:15" x14ac:dyDescent="0.25">
      <c r="A135" s="20" t="str">
        <f t="shared" si="22"/>
        <v>OneShrewsburyU15Girls5 LapsB</v>
      </c>
      <c r="B135" s="20" t="str">
        <f t="shared" si="20"/>
        <v>One</v>
      </c>
      <c r="C135" s="29" t="s">
        <v>7</v>
      </c>
      <c r="D135" s="29" t="s">
        <v>145</v>
      </c>
      <c r="E135" s="29" t="s">
        <v>46</v>
      </c>
      <c r="F135" s="29" t="s">
        <v>86</v>
      </c>
      <c r="G135" s="20" t="str">
        <f t="shared" si="21"/>
        <v>5 Laps</v>
      </c>
      <c r="H135" s="29" t="s">
        <v>232</v>
      </c>
      <c r="I135" s="20"/>
      <c r="J135" s="55"/>
      <c r="K135" s="19">
        <f t="shared" si="16"/>
        <v>0</v>
      </c>
      <c r="L135">
        <f t="shared" si="23"/>
        <v>0</v>
      </c>
      <c r="M135">
        <f t="shared" si="24"/>
        <v>0</v>
      </c>
      <c r="N135" s="57">
        <f t="shared" si="25"/>
        <v>0</v>
      </c>
    </row>
    <row r="136" spans="1:15" x14ac:dyDescent="0.25">
      <c r="A136" s="20" t="str">
        <f t="shared" si="22"/>
        <v>OneTelfordU15Girls5 LapsB</v>
      </c>
      <c r="B136" s="20" t="str">
        <f t="shared" si="20"/>
        <v>One</v>
      </c>
      <c r="C136" s="29" t="s">
        <v>9</v>
      </c>
      <c r="D136" s="29" t="s">
        <v>145</v>
      </c>
      <c r="E136" s="29" t="s">
        <v>46</v>
      </c>
      <c r="F136" s="29" t="s">
        <v>86</v>
      </c>
      <c r="G136" s="20" t="str">
        <f t="shared" si="21"/>
        <v>5 Laps</v>
      </c>
      <c r="H136" s="29" t="s">
        <v>232</v>
      </c>
      <c r="I136" s="20" t="s">
        <v>471</v>
      </c>
      <c r="J136" s="55">
        <v>8.1828703703703696E-4</v>
      </c>
      <c r="K136" s="19">
        <f t="shared" si="16"/>
        <v>8.1828703703703696E-4</v>
      </c>
      <c r="L136">
        <f t="shared" si="23"/>
        <v>9.4709147805212616E-9</v>
      </c>
      <c r="M136">
        <f t="shared" si="24"/>
        <v>8.1828703703703696E-4</v>
      </c>
      <c r="N136" s="57">
        <f t="shared" si="25"/>
        <v>8.1828703703703696E-4</v>
      </c>
    </row>
    <row r="137" spans="1:15" x14ac:dyDescent="0.25">
      <c r="A137" s="20" t="str">
        <f t="shared" si="22"/>
        <v>OneWenlockU15Girls5 LapsB</v>
      </c>
      <c r="B137" s="20" t="str">
        <f t="shared" si="20"/>
        <v>One</v>
      </c>
      <c r="C137" s="29" t="s">
        <v>11</v>
      </c>
      <c r="D137" s="29" t="s">
        <v>145</v>
      </c>
      <c r="E137" s="29" t="s">
        <v>46</v>
      </c>
      <c r="F137" s="29" t="s">
        <v>86</v>
      </c>
      <c r="G137" s="20" t="str">
        <f t="shared" si="21"/>
        <v>5 Laps</v>
      </c>
      <c r="H137" s="29" t="s">
        <v>232</v>
      </c>
      <c r="I137" s="20"/>
      <c r="J137" s="55"/>
      <c r="K137" s="19">
        <f t="shared" ref="K137:K169" si="26">VALUE(J137)</f>
        <v>0</v>
      </c>
      <c r="L137">
        <f t="shared" si="23"/>
        <v>0</v>
      </c>
      <c r="M137">
        <f t="shared" si="24"/>
        <v>0</v>
      </c>
      <c r="N137" s="57">
        <f t="shared" si="25"/>
        <v>0</v>
      </c>
    </row>
    <row r="138" spans="1:15" x14ac:dyDescent="0.25">
      <c r="A138" s="20" t="str">
        <f t="shared" si="22"/>
        <v>OneOswestryU15Girls4x2 RelayA</v>
      </c>
      <c r="B138" s="20" t="str">
        <f t="shared" si="20"/>
        <v>One</v>
      </c>
      <c r="C138" s="29" t="s">
        <v>5</v>
      </c>
      <c r="D138" s="29" t="s">
        <v>145</v>
      </c>
      <c r="E138" s="29" t="s">
        <v>46</v>
      </c>
      <c r="F138" s="29" t="s">
        <v>96</v>
      </c>
      <c r="G138" s="20" t="str">
        <f t="shared" si="21"/>
        <v>4x2 Relay</v>
      </c>
      <c r="H138" s="29" t="s">
        <v>228</v>
      </c>
      <c r="I138" s="20" t="s">
        <v>104</v>
      </c>
      <c r="J138" s="55">
        <v>1.170138888888889E-3</v>
      </c>
      <c r="K138" s="19">
        <f t="shared" si="26"/>
        <v>1.170138888888889E-3</v>
      </c>
      <c r="L138">
        <f t="shared" si="23"/>
        <v>1.3543274176954734E-8</v>
      </c>
      <c r="M138">
        <f t="shared" si="24"/>
        <v>1.170138888888889E-3</v>
      </c>
      <c r="N138" s="57">
        <f t="shared" si="25"/>
        <v>1.170138888888889E-3</v>
      </c>
    </row>
    <row r="139" spans="1:15" x14ac:dyDescent="0.25">
      <c r="A139" s="20" t="str">
        <f t="shared" si="22"/>
        <v>OneShrewsburyU15Girls4x2 RelayA</v>
      </c>
      <c r="B139" s="20" t="str">
        <f t="shared" si="20"/>
        <v>One</v>
      </c>
      <c r="C139" s="29" t="s">
        <v>7</v>
      </c>
      <c r="D139" s="29" t="s">
        <v>145</v>
      </c>
      <c r="E139" s="29" t="s">
        <v>46</v>
      </c>
      <c r="F139" s="29" t="s">
        <v>96</v>
      </c>
      <c r="G139" s="20" t="str">
        <f t="shared" si="21"/>
        <v>4x2 Relay</v>
      </c>
      <c r="H139" s="29" t="s">
        <v>228</v>
      </c>
      <c r="I139" s="20"/>
      <c r="J139" s="55"/>
      <c r="K139" s="19">
        <f t="shared" si="26"/>
        <v>0</v>
      </c>
      <c r="L139">
        <f t="shared" si="23"/>
        <v>0</v>
      </c>
      <c r="M139">
        <f t="shared" si="24"/>
        <v>0</v>
      </c>
      <c r="N139" s="57">
        <f t="shared" si="25"/>
        <v>0</v>
      </c>
    </row>
    <row r="140" spans="1:15" x14ac:dyDescent="0.25">
      <c r="A140" s="20" t="str">
        <f t="shared" si="22"/>
        <v>OneTelfordU15Girls4x2 RelayA</v>
      </c>
      <c r="B140" s="20" t="str">
        <f t="shared" si="20"/>
        <v>One</v>
      </c>
      <c r="C140" s="29" t="s">
        <v>9</v>
      </c>
      <c r="D140" s="29" t="s">
        <v>145</v>
      </c>
      <c r="E140" s="29" t="s">
        <v>46</v>
      </c>
      <c r="F140" s="29" t="s">
        <v>96</v>
      </c>
      <c r="G140" s="20" t="str">
        <f t="shared" si="21"/>
        <v>4x2 Relay</v>
      </c>
      <c r="H140" s="29" t="s">
        <v>228</v>
      </c>
      <c r="I140" s="20" t="s">
        <v>89</v>
      </c>
      <c r="J140" s="55">
        <v>1.1967592592592592E-3</v>
      </c>
      <c r="K140" s="19">
        <f t="shared" si="26"/>
        <v>1.1967592592592592E-3</v>
      </c>
      <c r="L140">
        <f t="shared" si="23"/>
        <v>1.3851380315500685E-8</v>
      </c>
      <c r="M140">
        <f t="shared" si="24"/>
        <v>1.1967592592592592E-3</v>
      </c>
      <c r="N140" s="57">
        <f t="shared" si="25"/>
        <v>1.1967592592592592E-3</v>
      </c>
    </row>
    <row r="141" spans="1:15" x14ac:dyDescent="0.25">
      <c r="A141" s="20" t="str">
        <f t="shared" si="22"/>
        <v>OneWenlockU15Girls4x2 RelayA</v>
      </c>
      <c r="B141" s="20" t="str">
        <f t="shared" si="20"/>
        <v>One</v>
      </c>
      <c r="C141" s="29" t="s">
        <v>11</v>
      </c>
      <c r="D141" s="29" t="s">
        <v>145</v>
      </c>
      <c r="E141" s="29" t="s">
        <v>46</v>
      </c>
      <c r="F141" s="29" t="s">
        <v>96</v>
      </c>
      <c r="G141" s="20" t="str">
        <f t="shared" si="21"/>
        <v>4x2 Relay</v>
      </c>
      <c r="H141" s="29" t="s">
        <v>228</v>
      </c>
      <c r="I141" s="20"/>
      <c r="J141" s="55"/>
      <c r="K141" s="19">
        <f t="shared" si="26"/>
        <v>0</v>
      </c>
      <c r="L141">
        <f t="shared" si="23"/>
        <v>0</v>
      </c>
      <c r="M141">
        <f t="shared" si="24"/>
        <v>0</v>
      </c>
      <c r="N141" s="57">
        <f t="shared" si="25"/>
        <v>0</v>
      </c>
      <c r="O141" s="55"/>
    </row>
    <row r="142" spans="1:15" x14ac:dyDescent="0.25">
      <c r="A142" s="20" t="str">
        <f t="shared" si="22"/>
        <v>OneOswestryU15Boys2 LapsA</v>
      </c>
      <c r="B142" s="20" t="str">
        <f t="shared" si="20"/>
        <v>One</v>
      </c>
      <c r="C142" s="29" t="s">
        <v>5</v>
      </c>
      <c r="D142" s="29" t="s">
        <v>145</v>
      </c>
      <c r="E142" s="29" t="s">
        <v>62</v>
      </c>
      <c r="F142" s="29" t="s">
        <v>80</v>
      </c>
      <c r="G142" s="20" t="str">
        <f t="shared" si="21"/>
        <v>2 Laps</v>
      </c>
      <c r="H142" s="29" t="s">
        <v>228</v>
      </c>
      <c r="I142" s="20" t="s">
        <v>66</v>
      </c>
      <c r="J142" s="55">
        <v>2.6736111111111112E-4</v>
      </c>
      <c r="K142" s="19">
        <f t="shared" si="26"/>
        <v>2.6736111111111112E-4</v>
      </c>
      <c r="L142">
        <f t="shared" si="23"/>
        <v>3.0944573045267493E-9</v>
      </c>
      <c r="M142">
        <f t="shared" si="24"/>
        <v>2.6736111111111112E-4</v>
      </c>
      <c r="N142" s="57">
        <f t="shared" si="25"/>
        <v>2.6736111111111112E-4</v>
      </c>
    </row>
    <row r="143" spans="1:15" x14ac:dyDescent="0.25">
      <c r="A143" s="20" t="str">
        <f t="shared" si="22"/>
        <v>OneShrewsburyU15Boys2 LapsA</v>
      </c>
      <c r="B143" s="20" t="str">
        <f t="shared" si="20"/>
        <v>One</v>
      </c>
      <c r="C143" s="29" t="s">
        <v>7</v>
      </c>
      <c r="D143" s="29" t="s">
        <v>145</v>
      </c>
      <c r="E143" s="29" t="s">
        <v>62</v>
      </c>
      <c r="F143" s="29" t="s">
        <v>80</v>
      </c>
      <c r="G143" s="20" t="str">
        <f t="shared" si="21"/>
        <v>2 Laps</v>
      </c>
      <c r="H143" s="29" t="s">
        <v>228</v>
      </c>
      <c r="I143" s="20" t="s">
        <v>533</v>
      </c>
      <c r="J143" s="55">
        <v>2.9861111111111109E-4</v>
      </c>
      <c r="K143" s="19">
        <f t="shared" si="26"/>
        <v>2.9861111111111109E-4</v>
      </c>
      <c r="L143">
        <f t="shared" si="23"/>
        <v>3.4561471193415637E-9</v>
      </c>
      <c r="M143">
        <f t="shared" si="24"/>
        <v>2.9861111111111109E-4</v>
      </c>
      <c r="N143" s="57">
        <f t="shared" si="25"/>
        <v>2.9861111111111109E-4</v>
      </c>
    </row>
    <row r="144" spans="1:15" x14ac:dyDescent="0.25">
      <c r="A144" s="20" t="str">
        <f t="shared" si="22"/>
        <v>OneTelfordU15Boys2 LapsA</v>
      </c>
      <c r="B144" s="20" t="str">
        <f t="shared" si="20"/>
        <v>One</v>
      </c>
      <c r="C144" s="29" t="s">
        <v>9</v>
      </c>
      <c r="D144" s="29" t="s">
        <v>145</v>
      </c>
      <c r="E144" s="29" t="s">
        <v>62</v>
      </c>
      <c r="F144" s="29" t="s">
        <v>80</v>
      </c>
      <c r="G144" s="20" t="str">
        <f t="shared" si="21"/>
        <v>2 Laps</v>
      </c>
      <c r="H144" s="29" t="s">
        <v>228</v>
      </c>
      <c r="I144" s="20" t="s">
        <v>477</v>
      </c>
      <c r="J144" s="55">
        <v>2.9513888888888889E-4</v>
      </c>
      <c r="K144" s="19">
        <f t="shared" si="26"/>
        <v>2.9513888888888889E-4</v>
      </c>
      <c r="L144">
        <f t="shared" si="23"/>
        <v>3.4159593621399178E-9</v>
      </c>
      <c r="M144">
        <f t="shared" si="24"/>
        <v>2.9513888888888889E-4</v>
      </c>
      <c r="N144" s="57">
        <f t="shared" si="25"/>
        <v>2.9513888888888889E-4</v>
      </c>
    </row>
    <row r="145" spans="1:15" x14ac:dyDescent="0.25">
      <c r="A145" s="20" t="str">
        <f t="shared" si="22"/>
        <v>OneWenlockU15Boys2 LapsA</v>
      </c>
      <c r="B145" s="20" t="str">
        <f t="shared" si="20"/>
        <v>One</v>
      </c>
      <c r="C145" s="29" t="s">
        <v>11</v>
      </c>
      <c r="D145" s="29" t="s">
        <v>145</v>
      </c>
      <c r="E145" s="29" t="s">
        <v>62</v>
      </c>
      <c r="F145" s="29" t="s">
        <v>80</v>
      </c>
      <c r="G145" s="20" t="str">
        <f t="shared" si="21"/>
        <v>2 Laps</v>
      </c>
      <c r="H145" s="29" t="s">
        <v>228</v>
      </c>
      <c r="I145" s="20" t="s">
        <v>480</v>
      </c>
      <c r="J145" s="55">
        <v>2.9976851851851849E-4</v>
      </c>
      <c r="K145" s="19">
        <f t="shared" si="26"/>
        <v>2.9976851851851849E-4</v>
      </c>
      <c r="L145">
        <f t="shared" si="23"/>
        <v>3.469543038408779E-9</v>
      </c>
      <c r="M145">
        <f t="shared" si="24"/>
        <v>2.9976851851851849E-4</v>
      </c>
      <c r="N145" s="57">
        <f t="shared" si="25"/>
        <v>2.9976851851851849E-4</v>
      </c>
    </row>
    <row r="146" spans="1:15" x14ac:dyDescent="0.25">
      <c r="A146" s="20" t="str">
        <f t="shared" si="22"/>
        <v>OneOswestryU15Boys2 LapsB</v>
      </c>
      <c r="B146" s="20" t="str">
        <f t="shared" si="20"/>
        <v>One</v>
      </c>
      <c r="C146" s="29" t="s">
        <v>5</v>
      </c>
      <c r="D146" s="29" t="s">
        <v>145</v>
      </c>
      <c r="E146" s="29" t="s">
        <v>62</v>
      </c>
      <c r="F146" s="29" t="s">
        <v>80</v>
      </c>
      <c r="G146" s="20" t="str">
        <f t="shared" si="21"/>
        <v>2 Laps</v>
      </c>
      <c r="H146" s="29" t="s">
        <v>232</v>
      </c>
      <c r="I146" s="20"/>
      <c r="J146" s="55"/>
      <c r="K146" s="19">
        <f t="shared" si="26"/>
        <v>0</v>
      </c>
      <c r="L146">
        <f t="shared" si="23"/>
        <v>0</v>
      </c>
      <c r="M146">
        <f t="shared" si="24"/>
        <v>0</v>
      </c>
      <c r="N146" s="57">
        <f t="shared" si="25"/>
        <v>0</v>
      </c>
    </row>
    <row r="147" spans="1:15" x14ac:dyDescent="0.25">
      <c r="A147" s="20" t="str">
        <f t="shared" si="22"/>
        <v>OneShrewsburyU15Boys2 LapsB</v>
      </c>
      <c r="B147" s="20" t="str">
        <f t="shared" si="20"/>
        <v>One</v>
      </c>
      <c r="C147" s="29" t="s">
        <v>7</v>
      </c>
      <c r="D147" s="29" t="s">
        <v>145</v>
      </c>
      <c r="E147" s="29" t="s">
        <v>62</v>
      </c>
      <c r="F147" s="29" t="s">
        <v>80</v>
      </c>
      <c r="G147" s="20" t="str">
        <f t="shared" si="21"/>
        <v>2 Laps</v>
      </c>
      <c r="H147" s="29" t="s">
        <v>232</v>
      </c>
      <c r="I147" s="20"/>
      <c r="J147" s="55"/>
      <c r="K147" s="19">
        <f t="shared" si="26"/>
        <v>0</v>
      </c>
      <c r="L147">
        <f t="shared" si="23"/>
        <v>0</v>
      </c>
      <c r="M147">
        <f t="shared" si="24"/>
        <v>0</v>
      </c>
      <c r="N147" s="57">
        <f t="shared" si="25"/>
        <v>0</v>
      </c>
      <c r="O147" s="55"/>
    </row>
    <row r="148" spans="1:15" x14ac:dyDescent="0.25">
      <c r="A148" s="20" t="str">
        <f t="shared" si="22"/>
        <v>OneTelfordU15Boys2 LapsB</v>
      </c>
      <c r="B148" s="20" t="str">
        <f t="shared" si="20"/>
        <v>One</v>
      </c>
      <c r="C148" s="29" t="s">
        <v>9</v>
      </c>
      <c r="D148" s="29" t="s">
        <v>145</v>
      </c>
      <c r="E148" s="29" t="s">
        <v>62</v>
      </c>
      <c r="F148" s="29" t="s">
        <v>80</v>
      </c>
      <c r="G148" s="20" t="str">
        <f t="shared" si="21"/>
        <v>2 Laps</v>
      </c>
      <c r="H148" s="29" t="s">
        <v>232</v>
      </c>
      <c r="I148" s="20" t="s">
        <v>512</v>
      </c>
      <c r="J148" s="55">
        <v>2.9976851851851849E-4</v>
      </c>
      <c r="K148" s="19">
        <f t="shared" si="26"/>
        <v>2.9976851851851849E-4</v>
      </c>
      <c r="L148">
        <f t="shared" si="23"/>
        <v>3.469543038408779E-9</v>
      </c>
      <c r="M148">
        <f t="shared" si="24"/>
        <v>2.9976851851851849E-4</v>
      </c>
      <c r="N148" s="57">
        <f t="shared" si="25"/>
        <v>2.9976851851851849E-4</v>
      </c>
      <c r="O148" s="55"/>
    </row>
    <row r="149" spans="1:15" x14ac:dyDescent="0.25">
      <c r="A149" s="20" t="str">
        <f t="shared" si="22"/>
        <v>OneWenlockU15Boys2 LapsB</v>
      </c>
      <c r="B149" s="20" t="str">
        <f t="shared" si="20"/>
        <v>One</v>
      </c>
      <c r="C149" s="29" t="s">
        <v>11</v>
      </c>
      <c r="D149" s="29" t="s">
        <v>145</v>
      </c>
      <c r="E149" s="29" t="s">
        <v>62</v>
      </c>
      <c r="F149" s="29" t="s">
        <v>80</v>
      </c>
      <c r="G149" s="20" t="str">
        <f t="shared" si="21"/>
        <v>2 Laps</v>
      </c>
      <c r="H149" s="29" t="s">
        <v>232</v>
      </c>
      <c r="I149" s="20"/>
      <c r="J149" s="55"/>
      <c r="K149" s="19">
        <f t="shared" si="26"/>
        <v>0</v>
      </c>
      <c r="L149">
        <f t="shared" si="23"/>
        <v>0</v>
      </c>
      <c r="M149">
        <f t="shared" si="24"/>
        <v>0</v>
      </c>
      <c r="N149" s="57">
        <f t="shared" si="25"/>
        <v>0</v>
      </c>
    </row>
    <row r="150" spans="1:15" x14ac:dyDescent="0.25">
      <c r="A150" s="20" t="str">
        <f t="shared" si="22"/>
        <v>OneOswestryU15Boys3 LapsA</v>
      </c>
      <c r="B150" s="20" t="str">
        <f t="shared" si="20"/>
        <v>One</v>
      </c>
      <c r="C150" s="29" t="s">
        <v>5</v>
      </c>
      <c r="D150" s="29" t="s">
        <v>145</v>
      </c>
      <c r="E150" s="29" t="s">
        <v>62</v>
      </c>
      <c r="F150" s="29" t="s">
        <v>83</v>
      </c>
      <c r="G150" s="20" t="str">
        <f t="shared" si="21"/>
        <v>3 Laps</v>
      </c>
      <c r="H150" s="29" t="s">
        <v>228</v>
      </c>
      <c r="I150" s="20" t="s">
        <v>68</v>
      </c>
      <c r="J150" s="55">
        <v>4.8611111111111104E-4</v>
      </c>
      <c r="K150" s="19">
        <f t="shared" si="26"/>
        <v>4.8611111111111104E-4</v>
      </c>
      <c r="L150">
        <f t="shared" si="23"/>
        <v>5.6262860082304516E-9</v>
      </c>
      <c r="M150">
        <f t="shared" si="24"/>
        <v>4.8611111111111104E-4</v>
      </c>
      <c r="N150" s="57">
        <f t="shared" si="25"/>
        <v>4.8611111111111104E-4</v>
      </c>
    </row>
    <row r="151" spans="1:15" x14ac:dyDescent="0.25">
      <c r="A151" s="20" t="str">
        <f t="shared" si="22"/>
        <v>OneShrewsburyU15Boys3 LapsA</v>
      </c>
      <c r="B151" s="20" t="str">
        <f t="shared" si="20"/>
        <v>One</v>
      </c>
      <c r="C151" s="29" t="s">
        <v>7</v>
      </c>
      <c r="D151" s="29" t="s">
        <v>145</v>
      </c>
      <c r="E151" s="29" t="s">
        <v>62</v>
      </c>
      <c r="F151" s="29" t="s">
        <v>83</v>
      </c>
      <c r="G151" s="20" t="str">
        <f t="shared" si="21"/>
        <v>3 Laps</v>
      </c>
      <c r="H151" s="29" t="s">
        <v>228</v>
      </c>
      <c r="I151" s="20" t="s">
        <v>533</v>
      </c>
      <c r="J151" s="55">
        <v>4.3865740740740736E-4</v>
      </c>
      <c r="K151" s="19">
        <f t="shared" si="26"/>
        <v>4.3865740740740736E-4</v>
      </c>
      <c r="L151">
        <f t="shared" si="23"/>
        <v>5.0770533264746221E-9</v>
      </c>
      <c r="M151">
        <f t="shared" si="24"/>
        <v>4.3865740740740736E-4</v>
      </c>
      <c r="N151" s="57">
        <f t="shared" si="25"/>
        <v>4.3865740740740736E-4</v>
      </c>
    </row>
    <row r="152" spans="1:15" x14ac:dyDescent="0.25">
      <c r="A152" s="20" t="str">
        <f t="shared" si="22"/>
        <v>OneTelfordU15Boys3 LapsA</v>
      </c>
      <c r="B152" s="20" t="str">
        <f t="shared" si="20"/>
        <v>One</v>
      </c>
      <c r="C152" s="29" t="s">
        <v>9</v>
      </c>
      <c r="D152" s="29" t="s">
        <v>145</v>
      </c>
      <c r="E152" s="29" t="s">
        <v>62</v>
      </c>
      <c r="F152" s="29" t="s">
        <v>83</v>
      </c>
      <c r="G152" s="20" t="str">
        <f t="shared" si="21"/>
        <v>3 Laps</v>
      </c>
      <c r="H152" s="29" t="s">
        <v>228</v>
      </c>
      <c r="I152" s="20" t="s">
        <v>477</v>
      </c>
      <c r="J152" s="55">
        <v>5.1851851851851853E-4</v>
      </c>
      <c r="K152" s="19">
        <f t="shared" si="26"/>
        <v>5.1851851851851853E-4</v>
      </c>
      <c r="L152">
        <f t="shared" si="23"/>
        <v>6.0013717421124826E-9</v>
      </c>
      <c r="M152">
        <f t="shared" si="24"/>
        <v>5.1851851851851853E-4</v>
      </c>
      <c r="N152" s="57">
        <f t="shared" si="25"/>
        <v>5.1851851851851853E-4</v>
      </c>
    </row>
    <row r="153" spans="1:15" x14ac:dyDescent="0.25">
      <c r="A153" s="20" t="str">
        <f t="shared" si="22"/>
        <v>OneWenlockU15Boys3 LapsA</v>
      </c>
      <c r="B153" s="20" t="str">
        <f t="shared" si="20"/>
        <v>One</v>
      </c>
      <c r="C153" s="29" t="s">
        <v>11</v>
      </c>
      <c r="D153" s="29" t="s">
        <v>145</v>
      </c>
      <c r="E153" s="29" t="s">
        <v>62</v>
      </c>
      <c r="F153" s="29" t="s">
        <v>83</v>
      </c>
      <c r="G153" s="20" t="str">
        <f t="shared" si="21"/>
        <v>3 Laps</v>
      </c>
      <c r="H153" s="29" t="s">
        <v>228</v>
      </c>
      <c r="I153" s="20" t="s">
        <v>480</v>
      </c>
      <c r="J153" s="55">
        <v>4.6875000000000004E-4</v>
      </c>
      <c r="K153" s="19">
        <f t="shared" si="26"/>
        <v>4.6875000000000004E-4</v>
      </c>
      <c r="L153">
        <f t="shared" si="23"/>
        <v>5.4253472222222225E-9</v>
      </c>
      <c r="M153">
        <f t="shared" si="24"/>
        <v>4.6875000000000004E-4</v>
      </c>
      <c r="N153" s="57">
        <f t="shared" si="25"/>
        <v>4.6875000000000004E-4</v>
      </c>
    </row>
    <row r="154" spans="1:15" x14ac:dyDescent="0.25">
      <c r="A154" s="20" t="str">
        <f t="shared" si="22"/>
        <v>OneOswestryU15Boys3 LapsB</v>
      </c>
      <c r="B154" s="20" t="str">
        <f t="shared" si="20"/>
        <v>One</v>
      </c>
      <c r="C154" s="29" t="s">
        <v>5</v>
      </c>
      <c r="D154" s="29" t="s">
        <v>145</v>
      </c>
      <c r="E154" s="29" t="s">
        <v>62</v>
      </c>
      <c r="F154" s="29" t="s">
        <v>83</v>
      </c>
      <c r="G154" s="20" t="str">
        <f t="shared" si="21"/>
        <v>3 Laps</v>
      </c>
      <c r="H154" s="29" t="s">
        <v>232</v>
      </c>
      <c r="I154" s="20"/>
      <c r="J154" s="55"/>
      <c r="K154" s="19">
        <f t="shared" si="26"/>
        <v>0</v>
      </c>
      <c r="L154">
        <f t="shared" si="23"/>
        <v>0</v>
      </c>
      <c r="M154">
        <f t="shared" si="24"/>
        <v>0</v>
      </c>
      <c r="N154" s="57">
        <f t="shared" si="25"/>
        <v>0</v>
      </c>
    </row>
    <row r="155" spans="1:15" x14ac:dyDescent="0.25">
      <c r="A155" s="20" t="str">
        <f t="shared" si="22"/>
        <v>OneShrewsburyU15Boys3 LapsB</v>
      </c>
      <c r="B155" s="20" t="str">
        <f t="shared" si="20"/>
        <v>One</v>
      </c>
      <c r="C155" s="29" t="s">
        <v>7</v>
      </c>
      <c r="D155" s="29" t="s">
        <v>145</v>
      </c>
      <c r="E155" s="29" t="s">
        <v>62</v>
      </c>
      <c r="F155" s="29" t="s">
        <v>83</v>
      </c>
      <c r="G155" s="20" t="str">
        <f t="shared" si="21"/>
        <v>3 Laps</v>
      </c>
      <c r="H155" s="29" t="s">
        <v>232</v>
      </c>
      <c r="I155" s="20"/>
      <c r="J155" s="55"/>
      <c r="K155" s="19">
        <f t="shared" si="26"/>
        <v>0</v>
      </c>
      <c r="L155">
        <f t="shared" si="23"/>
        <v>0</v>
      </c>
      <c r="M155">
        <f t="shared" si="24"/>
        <v>0</v>
      </c>
      <c r="N155" s="57">
        <f t="shared" si="25"/>
        <v>0</v>
      </c>
    </row>
    <row r="156" spans="1:15" x14ac:dyDescent="0.25">
      <c r="A156" s="20" t="str">
        <f t="shared" si="22"/>
        <v>OneTelfordU15Boys3 LapsB</v>
      </c>
      <c r="B156" s="20" t="str">
        <f t="shared" si="20"/>
        <v>One</v>
      </c>
      <c r="C156" s="29" t="s">
        <v>9</v>
      </c>
      <c r="D156" s="29" t="s">
        <v>145</v>
      </c>
      <c r="E156" s="29" t="s">
        <v>62</v>
      </c>
      <c r="F156" s="29" t="s">
        <v>83</v>
      </c>
      <c r="G156" s="20" t="str">
        <f t="shared" si="21"/>
        <v>3 Laps</v>
      </c>
      <c r="H156" s="29" t="s">
        <v>232</v>
      </c>
      <c r="I156" s="20" t="s">
        <v>512</v>
      </c>
      <c r="J156" s="55">
        <v>4.4212962962962961E-4</v>
      </c>
      <c r="K156" s="19">
        <f t="shared" si="26"/>
        <v>4.4212962962962961E-4</v>
      </c>
      <c r="L156">
        <f t="shared" si="23"/>
        <v>5.1172410836762684E-9</v>
      </c>
      <c r="M156">
        <f t="shared" si="24"/>
        <v>4.4212962962962961E-4</v>
      </c>
      <c r="N156" s="57">
        <f t="shared" si="25"/>
        <v>4.4212962962962961E-4</v>
      </c>
    </row>
    <row r="157" spans="1:15" x14ac:dyDescent="0.25">
      <c r="A157" s="20" t="str">
        <f t="shared" si="22"/>
        <v>OneWenlockU15Boys3 LapsB</v>
      </c>
      <c r="B157" s="20" t="str">
        <f t="shared" si="20"/>
        <v>One</v>
      </c>
      <c r="C157" s="29" t="s">
        <v>11</v>
      </c>
      <c r="D157" s="29" t="s">
        <v>145</v>
      </c>
      <c r="E157" s="29" t="s">
        <v>62</v>
      </c>
      <c r="F157" s="29" t="s">
        <v>83</v>
      </c>
      <c r="G157" s="20" t="str">
        <f t="shared" si="21"/>
        <v>3 Laps</v>
      </c>
      <c r="H157" s="29" t="s">
        <v>232</v>
      </c>
      <c r="I157" s="20"/>
      <c r="J157" s="55"/>
      <c r="K157" s="19">
        <f t="shared" si="26"/>
        <v>0</v>
      </c>
      <c r="L157">
        <f t="shared" si="23"/>
        <v>0</v>
      </c>
      <c r="M157">
        <f t="shared" si="24"/>
        <v>0</v>
      </c>
      <c r="N157" s="57">
        <f t="shared" si="25"/>
        <v>0</v>
      </c>
    </row>
    <row r="158" spans="1:15" x14ac:dyDescent="0.25">
      <c r="A158" s="20" t="str">
        <f t="shared" si="22"/>
        <v>OneOswestryU15Boys5 LapsA</v>
      </c>
      <c r="B158" s="20" t="str">
        <f t="shared" si="20"/>
        <v>One</v>
      </c>
      <c r="C158" s="29" t="s">
        <v>5</v>
      </c>
      <c r="D158" s="29" t="s">
        <v>145</v>
      </c>
      <c r="E158" s="29" t="s">
        <v>62</v>
      </c>
      <c r="F158" s="29" t="s">
        <v>86</v>
      </c>
      <c r="G158" s="20" t="str">
        <f t="shared" si="21"/>
        <v>5 Laps</v>
      </c>
      <c r="H158" s="29" t="s">
        <v>228</v>
      </c>
      <c r="I158" s="20" t="s">
        <v>66</v>
      </c>
      <c r="J158" s="55">
        <v>7.4189814814814821E-4</v>
      </c>
      <c r="K158" s="19">
        <f t="shared" si="26"/>
        <v>7.4189814814814821E-4</v>
      </c>
      <c r="L158">
        <f t="shared" si="23"/>
        <v>8.5867841220850491E-9</v>
      </c>
      <c r="M158">
        <f t="shared" si="24"/>
        <v>7.4189814814814821E-4</v>
      </c>
      <c r="N158" s="57">
        <f t="shared" si="25"/>
        <v>7.4189814814814821E-4</v>
      </c>
    </row>
    <row r="159" spans="1:15" x14ac:dyDescent="0.25">
      <c r="A159" s="20" t="str">
        <f t="shared" si="22"/>
        <v>OneShrewsburyU15Boys5 LapsA</v>
      </c>
      <c r="B159" s="20" t="str">
        <f t="shared" si="20"/>
        <v>One</v>
      </c>
      <c r="C159" s="29" t="s">
        <v>7</v>
      </c>
      <c r="D159" s="29" t="s">
        <v>145</v>
      </c>
      <c r="E159" s="29" t="s">
        <v>62</v>
      </c>
      <c r="F159" s="29" t="s">
        <v>86</v>
      </c>
      <c r="G159" s="20" t="str">
        <f t="shared" si="21"/>
        <v>5 Laps</v>
      </c>
      <c r="H159" s="29" t="s">
        <v>228</v>
      </c>
      <c r="I159" s="20"/>
      <c r="J159" s="55"/>
      <c r="K159" s="19">
        <f t="shared" si="26"/>
        <v>0</v>
      </c>
      <c r="L159">
        <f t="shared" si="23"/>
        <v>0</v>
      </c>
      <c r="M159">
        <f t="shared" si="24"/>
        <v>0</v>
      </c>
      <c r="N159" s="57">
        <f t="shared" si="25"/>
        <v>0</v>
      </c>
    </row>
    <row r="160" spans="1:15" x14ac:dyDescent="0.25">
      <c r="A160" s="20" t="str">
        <f t="shared" si="22"/>
        <v>OneTelfordU15Boys5 LapsA</v>
      </c>
      <c r="B160" s="20" t="str">
        <f t="shared" si="20"/>
        <v>One</v>
      </c>
      <c r="C160" s="29" t="s">
        <v>9</v>
      </c>
      <c r="D160" s="29" t="s">
        <v>145</v>
      </c>
      <c r="E160" s="29" t="s">
        <v>62</v>
      </c>
      <c r="F160" s="29" t="s">
        <v>86</v>
      </c>
      <c r="G160" s="20" t="str">
        <f t="shared" si="21"/>
        <v>5 Laps</v>
      </c>
      <c r="H160" s="29" t="s">
        <v>228</v>
      </c>
      <c r="I160" s="20"/>
      <c r="J160" s="55"/>
      <c r="K160" s="19">
        <f t="shared" si="26"/>
        <v>0</v>
      </c>
      <c r="L160">
        <f t="shared" si="23"/>
        <v>0</v>
      </c>
      <c r="M160">
        <f t="shared" si="24"/>
        <v>0</v>
      </c>
      <c r="N160" s="57">
        <f t="shared" si="25"/>
        <v>0</v>
      </c>
      <c r="O160" s="55"/>
    </row>
    <row r="161" spans="1:15" x14ac:dyDescent="0.25">
      <c r="A161" s="20" t="str">
        <f t="shared" si="22"/>
        <v>OneWenlockU15Boys5 LapsA</v>
      </c>
      <c r="B161" s="20" t="str">
        <f t="shared" si="20"/>
        <v>One</v>
      </c>
      <c r="C161" s="29" t="s">
        <v>11</v>
      </c>
      <c r="D161" s="29" t="s">
        <v>145</v>
      </c>
      <c r="E161" s="29" t="s">
        <v>62</v>
      </c>
      <c r="F161" s="29" t="s">
        <v>86</v>
      </c>
      <c r="G161" s="20" t="str">
        <f t="shared" si="21"/>
        <v>5 Laps</v>
      </c>
      <c r="H161" s="29" t="s">
        <v>228</v>
      </c>
      <c r="I161" s="20"/>
      <c r="J161" s="55"/>
      <c r="K161" s="19">
        <f t="shared" si="26"/>
        <v>0</v>
      </c>
      <c r="L161">
        <f t="shared" si="23"/>
        <v>0</v>
      </c>
      <c r="M161">
        <f t="shared" si="24"/>
        <v>0</v>
      </c>
      <c r="N161" s="57">
        <f t="shared" si="25"/>
        <v>0</v>
      </c>
      <c r="O161" s="55"/>
    </row>
    <row r="162" spans="1:15" x14ac:dyDescent="0.25">
      <c r="A162" s="20" t="str">
        <f t="shared" si="22"/>
        <v>OneOswestryU15Boys5 LapsB</v>
      </c>
      <c r="B162" s="20" t="str">
        <f t="shared" ref="B162:B169" si="27">Match_number</f>
        <v>One</v>
      </c>
      <c r="C162" s="29" t="s">
        <v>5</v>
      </c>
      <c r="D162" s="29" t="s">
        <v>145</v>
      </c>
      <c r="E162" s="29" t="s">
        <v>62</v>
      </c>
      <c r="F162" s="29" t="s">
        <v>86</v>
      </c>
      <c r="G162" s="20" t="str">
        <f t="shared" ref="G162:G169" si="28">INDEX(All_events,MATCH(F162,Events_list,0),MATCH(D162 &amp;" "&amp;E162,Age_list,0))</f>
        <v>5 Laps</v>
      </c>
      <c r="H162" s="29" t="s">
        <v>232</v>
      </c>
      <c r="I162" s="20" t="s">
        <v>68</v>
      </c>
      <c r="J162" s="55">
        <v>8.7847222222222233E-4</v>
      </c>
      <c r="K162" s="19">
        <f t="shared" si="26"/>
        <v>8.7847222222222233E-4</v>
      </c>
      <c r="L162">
        <f t="shared" si="23"/>
        <v>1.0167502572016462E-8</v>
      </c>
      <c r="M162">
        <f t="shared" si="24"/>
        <v>8.7847222222222233E-4</v>
      </c>
      <c r="N162" s="57">
        <f t="shared" si="25"/>
        <v>8.7847222222222233E-4</v>
      </c>
      <c r="O162" s="55"/>
    </row>
    <row r="163" spans="1:15" x14ac:dyDescent="0.25">
      <c r="A163" s="20" t="str">
        <f t="shared" si="22"/>
        <v>OneShrewsburyU15Boys5 LapsB</v>
      </c>
      <c r="B163" s="20" t="str">
        <f t="shared" si="27"/>
        <v>One</v>
      </c>
      <c r="C163" s="29" t="s">
        <v>7</v>
      </c>
      <c r="D163" s="29" t="s">
        <v>145</v>
      </c>
      <c r="E163" s="29" t="s">
        <v>62</v>
      </c>
      <c r="F163" s="29" t="s">
        <v>86</v>
      </c>
      <c r="G163" s="20" t="str">
        <f t="shared" si="28"/>
        <v>5 Laps</v>
      </c>
      <c r="H163" s="29" t="s">
        <v>232</v>
      </c>
      <c r="I163" s="20"/>
      <c r="J163" s="55"/>
      <c r="K163" s="19">
        <f t="shared" si="26"/>
        <v>0</v>
      </c>
      <c r="L163">
        <f t="shared" si="23"/>
        <v>0</v>
      </c>
      <c r="M163">
        <f t="shared" si="24"/>
        <v>0</v>
      </c>
      <c r="N163" s="57">
        <f t="shared" si="25"/>
        <v>0</v>
      </c>
    </row>
    <row r="164" spans="1:15" x14ac:dyDescent="0.25">
      <c r="A164" s="20" t="str">
        <f t="shared" si="22"/>
        <v>OneTelfordU15Boys5 LapsB</v>
      </c>
      <c r="B164" s="20" t="str">
        <f t="shared" si="27"/>
        <v>One</v>
      </c>
      <c r="C164" s="29" t="s">
        <v>9</v>
      </c>
      <c r="D164" s="29" t="s">
        <v>145</v>
      </c>
      <c r="E164" s="29" t="s">
        <v>62</v>
      </c>
      <c r="F164" s="29" t="s">
        <v>86</v>
      </c>
      <c r="G164" s="20" t="str">
        <f t="shared" si="28"/>
        <v>5 Laps</v>
      </c>
      <c r="H164" s="29" t="s">
        <v>232</v>
      </c>
      <c r="I164" s="20"/>
      <c r="J164" s="55"/>
      <c r="K164" s="19">
        <f t="shared" si="26"/>
        <v>0</v>
      </c>
      <c r="L164">
        <f t="shared" si="23"/>
        <v>0</v>
      </c>
      <c r="M164">
        <f t="shared" si="24"/>
        <v>0</v>
      </c>
      <c r="N164" s="57">
        <f t="shared" si="25"/>
        <v>0</v>
      </c>
    </row>
    <row r="165" spans="1:15" x14ac:dyDescent="0.25">
      <c r="A165" s="20" t="str">
        <f t="shared" si="22"/>
        <v>OneWenlockU15Boys5 LapsB</v>
      </c>
      <c r="B165" s="20" t="str">
        <f t="shared" si="27"/>
        <v>One</v>
      </c>
      <c r="C165" s="29" t="s">
        <v>11</v>
      </c>
      <c r="D165" s="29" t="s">
        <v>145</v>
      </c>
      <c r="E165" s="29" t="s">
        <v>62</v>
      </c>
      <c r="F165" s="29" t="s">
        <v>86</v>
      </c>
      <c r="G165" s="20" t="str">
        <f t="shared" si="28"/>
        <v>5 Laps</v>
      </c>
      <c r="H165" s="29" t="s">
        <v>232</v>
      </c>
      <c r="I165" s="20"/>
      <c r="J165" s="55"/>
      <c r="K165" s="19">
        <f t="shared" si="26"/>
        <v>0</v>
      </c>
      <c r="L165">
        <f t="shared" si="23"/>
        <v>0</v>
      </c>
      <c r="M165">
        <f t="shared" si="24"/>
        <v>0</v>
      </c>
      <c r="N165" s="57">
        <f t="shared" si="25"/>
        <v>0</v>
      </c>
    </row>
    <row r="166" spans="1:15" x14ac:dyDescent="0.25">
      <c r="A166" s="20" t="str">
        <f t="shared" si="22"/>
        <v>OneOswestryU15Boys4x2 RelayA</v>
      </c>
      <c r="B166" s="20" t="str">
        <f t="shared" si="27"/>
        <v>One</v>
      </c>
      <c r="C166" s="29" t="s">
        <v>5</v>
      </c>
      <c r="D166" s="29" t="s">
        <v>145</v>
      </c>
      <c r="E166" s="29" t="s">
        <v>62</v>
      </c>
      <c r="F166" s="29" t="s">
        <v>96</v>
      </c>
      <c r="G166" s="20" t="str">
        <f t="shared" si="28"/>
        <v>4x2 Relay</v>
      </c>
      <c r="H166" s="29" t="s">
        <v>228</v>
      </c>
      <c r="I166" s="20"/>
      <c r="J166" s="55"/>
      <c r="K166" s="19">
        <f t="shared" si="26"/>
        <v>0</v>
      </c>
      <c r="L166">
        <f t="shared" si="23"/>
        <v>0</v>
      </c>
      <c r="M166">
        <f t="shared" si="24"/>
        <v>0</v>
      </c>
      <c r="N166" s="57">
        <f t="shared" si="25"/>
        <v>0</v>
      </c>
    </row>
    <row r="167" spans="1:15" x14ac:dyDescent="0.25">
      <c r="A167" s="20" t="str">
        <f t="shared" si="22"/>
        <v>OneShrewsburyU15Boys4x2 RelayA</v>
      </c>
      <c r="B167" s="20" t="str">
        <f t="shared" si="27"/>
        <v>One</v>
      </c>
      <c r="C167" s="29" t="s">
        <v>7</v>
      </c>
      <c r="D167" s="29" t="s">
        <v>145</v>
      </c>
      <c r="E167" s="29" t="s">
        <v>62</v>
      </c>
      <c r="F167" s="29" t="s">
        <v>96</v>
      </c>
      <c r="G167" s="20" t="str">
        <f t="shared" si="28"/>
        <v>4x2 Relay</v>
      </c>
      <c r="H167" s="29" t="s">
        <v>228</v>
      </c>
      <c r="I167" s="20"/>
      <c r="J167" s="55"/>
      <c r="K167" s="19">
        <f t="shared" si="26"/>
        <v>0</v>
      </c>
      <c r="L167">
        <f t="shared" si="23"/>
        <v>0</v>
      </c>
      <c r="M167">
        <f t="shared" si="24"/>
        <v>0</v>
      </c>
      <c r="N167" s="57">
        <f t="shared" si="25"/>
        <v>0</v>
      </c>
      <c r="O167" s="55"/>
    </row>
    <row r="168" spans="1:15" x14ac:dyDescent="0.25">
      <c r="A168" s="20" t="str">
        <f t="shared" si="22"/>
        <v>OneTelfordU15Boys4x2 RelayA</v>
      </c>
      <c r="B168" s="20" t="str">
        <f t="shared" si="27"/>
        <v>One</v>
      </c>
      <c r="C168" s="29" t="s">
        <v>9</v>
      </c>
      <c r="D168" s="29" t="s">
        <v>145</v>
      </c>
      <c r="E168" s="29" t="s">
        <v>62</v>
      </c>
      <c r="F168" s="29" t="s">
        <v>96</v>
      </c>
      <c r="G168" s="20" t="str">
        <f t="shared" si="28"/>
        <v>4x2 Relay</v>
      </c>
      <c r="H168" s="29" t="s">
        <v>228</v>
      </c>
      <c r="I168" s="20"/>
      <c r="J168" s="55"/>
      <c r="K168" s="19">
        <f t="shared" si="26"/>
        <v>0</v>
      </c>
      <c r="L168">
        <f t="shared" si="23"/>
        <v>0</v>
      </c>
      <c r="M168">
        <f t="shared" si="24"/>
        <v>0</v>
      </c>
      <c r="N168" s="57">
        <f t="shared" si="25"/>
        <v>0</v>
      </c>
      <c r="O168" s="55"/>
    </row>
    <row r="169" spans="1:15" x14ac:dyDescent="0.25">
      <c r="A169" s="20" t="str">
        <f t="shared" si="22"/>
        <v>OneWenlockU15Boys4x2 RelayA</v>
      </c>
      <c r="B169" s="20" t="str">
        <f t="shared" si="27"/>
        <v>One</v>
      </c>
      <c r="C169" s="29" t="s">
        <v>11</v>
      </c>
      <c r="D169" s="29" t="s">
        <v>145</v>
      </c>
      <c r="E169" s="29" t="s">
        <v>62</v>
      </c>
      <c r="F169" s="29" t="s">
        <v>96</v>
      </c>
      <c r="G169" s="20" t="str">
        <f t="shared" si="28"/>
        <v>4x2 Relay</v>
      </c>
      <c r="H169" s="29" t="s">
        <v>228</v>
      </c>
      <c r="I169" s="20"/>
      <c r="J169" s="55"/>
      <c r="K169" s="19">
        <f t="shared" si="26"/>
        <v>0</v>
      </c>
      <c r="L169">
        <f t="shared" si="23"/>
        <v>0</v>
      </c>
      <c r="M169">
        <f t="shared" si="24"/>
        <v>0</v>
      </c>
      <c r="N169" s="57">
        <f t="shared" si="25"/>
        <v>0</v>
      </c>
      <c r="O169" s="55"/>
    </row>
  </sheetData>
  <autoFilter ref="A1:W1" xr:uid="{52677B44-1467-4285-86EC-35905AA26105}"/>
  <sortState xmlns:xlrd2="http://schemas.microsoft.com/office/spreadsheetml/2017/richdata2" ref="C2:H169">
    <sortCondition ref="D2:D169"/>
    <sortCondition descending="1" ref="E2:E169"/>
    <sortCondition ref="F2:F169"/>
    <sortCondition ref="H2:H169"/>
  </sortState>
  <dataValidations count="2">
    <dataValidation type="list" allowBlank="1" showInputMessage="1" showErrorMessage="1" sqref="P72 P76 P80" xr:uid="{218C97B1-75E1-45B7-AA8E-571B8FE7F80B}">
      <formula1>INDIRECT($C72&amp;$D72&amp;$E72)</formula1>
    </dataValidation>
    <dataValidation type="list" allowBlank="1" showInputMessage="1" sqref="I2:I169" xr:uid="{CDECED17-7810-48B0-8D27-B3839668BE54}">
      <formula1>INDIRECT($C2&amp;$D2&amp;$E2)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468A-8BEE-4DC3-99B0-5239E01ED94B}">
  <sheetPr>
    <tabColor theme="8"/>
  </sheetPr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A68D-639C-4413-BEA3-568450320E79}">
  <dimension ref="A1:AH113"/>
  <sheetViews>
    <sheetView topLeftCell="G1" zoomScale="80" zoomScaleNormal="80" workbookViewId="0">
      <selection activeCell="M30" sqref="M30"/>
    </sheetView>
  </sheetViews>
  <sheetFormatPr defaultRowHeight="15" x14ac:dyDescent="0.25"/>
  <cols>
    <col min="1" max="1" width="38.5703125" bestFit="1" customWidth="1"/>
    <col min="2" max="3" width="26.85546875" style="20" customWidth="1"/>
    <col min="4" max="4" width="6.7109375" style="20" bestFit="1" customWidth="1"/>
    <col min="5" max="5" width="11.42578125" style="29" bestFit="1" customWidth="1"/>
    <col min="6" max="7" width="9.140625" style="29"/>
    <col min="8" max="8" width="13.5703125" style="29" bestFit="1" customWidth="1"/>
    <col min="9" max="9" width="14.5703125" style="20" bestFit="1" customWidth="1"/>
    <col min="10" max="10" width="9.140625" style="29"/>
    <col min="11" max="11" width="24.85546875" style="20" bestFit="1" customWidth="1"/>
    <col min="12" max="12" width="14.7109375" style="20" customWidth="1"/>
    <col min="13" max="13" width="19.85546875" style="23" bestFit="1" customWidth="1"/>
    <col min="14" max="15" width="9.140625" style="23"/>
    <col min="16" max="16" width="14.85546875" style="23" bestFit="1" customWidth="1"/>
    <col min="18" max="18" width="13.5703125" style="20" bestFit="1" customWidth="1"/>
    <col min="19" max="19" width="18.140625" style="52" bestFit="1" customWidth="1"/>
    <col min="20" max="20" width="12.42578125" style="53" bestFit="1" customWidth="1"/>
    <col min="21" max="21" width="11.7109375" style="53" bestFit="1" customWidth="1"/>
    <col min="22" max="22" width="16.140625" style="53" customWidth="1"/>
    <col min="23" max="24" width="5.140625" style="53" customWidth="1"/>
    <col min="25" max="25" width="9.5703125" style="53" customWidth="1"/>
    <col min="26" max="26" width="9.140625" style="53"/>
    <col min="27" max="27" width="12.28515625" bestFit="1" customWidth="1"/>
    <col min="28" max="29" width="10.140625" customWidth="1"/>
    <col min="31" max="31" width="0" hidden="1" customWidth="1"/>
    <col min="34" max="34" width="17.28515625" bestFit="1" customWidth="1"/>
  </cols>
  <sheetData>
    <row r="1" spans="1:34" x14ac:dyDescent="0.25">
      <c r="A1" s="34" t="s">
        <v>220</v>
      </c>
      <c r="B1" s="34" t="s">
        <v>220</v>
      </c>
      <c r="C1" s="34" t="s">
        <v>220</v>
      </c>
      <c r="D1" s="34" t="s">
        <v>221</v>
      </c>
      <c r="E1" s="36" t="s">
        <v>40</v>
      </c>
      <c r="F1" s="36" t="s">
        <v>41</v>
      </c>
      <c r="G1" s="36" t="s">
        <v>42</v>
      </c>
      <c r="H1" s="36" t="s">
        <v>222</v>
      </c>
      <c r="I1" s="34" t="s">
        <v>223</v>
      </c>
      <c r="J1" s="36" t="s">
        <v>224</v>
      </c>
      <c r="K1" s="34" t="s">
        <v>43</v>
      </c>
      <c r="L1" s="34" t="s">
        <v>225</v>
      </c>
      <c r="M1" s="35" t="s">
        <v>236</v>
      </c>
      <c r="N1" s="35" t="s">
        <v>237</v>
      </c>
      <c r="O1" s="35" t="s">
        <v>238</v>
      </c>
      <c r="P1" s="35" t="s">
        <v>239</v>
      </c>
      <c r="R1" s="34"/>
      <c r="S1" s="51" t="s">
        <v>240</v>
      </c>
      <c r="T1" s="53" t="s">
        <v>241</v>
      </c>
      <c r="U1" s="54" t="s">
        <v>242</v>
      </c>
      <c r="V1" s="54"/>
      <c r="X1" s="51"/>
      <c r="Z1" s="53" t="s">
        <v>243</v>
      </c>
      <c r="AA1" s="28" t="s">
        <v>40</v>
      </c>
      <c r="AB1" s="28" t="s">
        <v>41</v>
      </c>
      <c r="AC1" s="28" t="s">
        <v>42</v>
      </c>
      <c r="AD1" s="21" t="s">
        <v>244</v>
      </c>
      <c r="AH1" s="1" t="s">
        <v>227</v>
      </c>
    </row>
    <row r="2" spans="1:34" x14ac:dyDescent="0.25">
      <c r="A2" s="20" t="str">
        <f ca="1">D2&amp;F2&amp;G2&amp;I2&amp;P2</f>
        <v>OneU11GirlsSTANDING LONG JUMP3</v>
      </c>
      <c r="B2" s="20" t="str">
        <f>D2&amp;E2&amp;F2&amp;G2&amp;I2&amp;J2</f>
        <v>OneOswestryU11GirlsSTANDING LONG JUMPA</v>
      </c>
      <c r="C2" s="20" t="str">
        <f>D2&amp;F2&amp;G2&amp;H2</f>
        <v>OneU11GirlsField Event 1</v>
      </c>
      <c r="D2" s="20" t="str">
        <f t="shared" ref="D2:D33" si="0">Match_number</f>
        <v>One</v>
      </c>
      <c r="E2" s="29" t="s">
        <v>5</v>
      </c>
      <c r="F2" s="29" t="s">
        <v>45</v>
      </c>
      <c r="G2" s="29" t="s">
        <v>46</v>
      </c>
      <c r="H2" s="29" t="s">
        <v>90</v>
      </c>
      <c r="I2" s="20" t="str">
        <f t="shared" ref="I2:I33" si="1">INDEX(All_events,MATCH(H2,Events_list,0),MATCH(F2 &amp;" "&amp;G2,Age_list,0))</f>
        <v>STANDING LONG JUMP</v>
      </c>
      <c r="J2" s="29" t="s">
        <v>228</v>
      </c>
      <c r="K2" s="20" t="str">
        <f>TEXT(INDEX('Field Results Entry'!$I$2:$I$500,MATCH(B2,'Field Results Entry'!$A$2:$A$500,0)),)</f>
        <v>Ava Walton</v>
      </c>
      <c r="L2" s="20">
        <f>INDEX('Field Results Entry'!$L$2:$L$500,MATCH(B2,'Field Results Entry'!$A$2:$A$500,0))</f>
        <v>1.62</v>
      </c>
      <c r="M2" s="22">
        <f t="shared" ref="M2:M33" ca="1" si="2">IF(F2="U11",IF(Z2=1,0,L2),L2)</f>
        <v>1.62</v>
      </c>
      <c r="N2" s="22">
        <f ca="1">IFERROR(RANK(M2,INDIRECT(ADDRESS(IF($C2=$C1,MATCH($C2,$C$2:$C$500,0)+1,ROW()), COLUMN($M2)) &amp; ":"&amp;ADDRESS(IF($C2=$C1,MATCH(C2,$C$2:$C$500,0)+1,ROW())+COUNTIF($C$2:$C$500,D2&amp;$F2&amp;$G2&amp;$H2)-1, COLUMN($M2))),0),"")</f>
        <v>3</v>
      </c>
      <c r="O2" s="23">
        <f t="shared" ref="O2:O33" ca="1" si="3">IF(M2=0,0,IFERROR(MAX(0,MAX(0,No_Clubs*2-(N2-1))-(COUNTIF(INDIRECT(ADDRESS(IF($C2=$C1,MATCH($C2,$C$2:$C$500,0)+1,ROW()), COLUMN($N2)) &amp; ":"&amp;ADDRESS(IF($C2=$C1,MATCH(C2,$C$2:$C$500,0)+1,ROW())+COUNTIF($C$2:$C$500,D2&amp;$F2&amp;$G2&amp;$H2)-1, COLUMN($N2))),N2)-1)/2),""))</f>
        <v>6</v>
      </c>
      <c r="P2" s="23">
        <f ca="1">IFERROR(N2+COUNTIF(INDIRECT(ADDRESS(IF($C2=$C1,MATCH($C2,$C$2:$C$500,0)+1,ROW()), COLUMN($N2)) &amp; ":"&amp;ADDRESS(ROW(), COLUMN(N2),4)),N2)-1,"")</f>
        <v>3</v>
      </c>
      <c r="R2" s="20" t="str">
        <f>K2&amp;" "&amp; "(" &amp; LEFT(E2,1) &amp;") " &amp;L2</f>
        <v>Ava Walton (O) 1.62</v>
      </c>
      <c r="S2" s="52">
        <f t="shared" ref="S2:S33" ca="1" si="4">MAX(0,No_Clubs*2-(N2-1))</f>
        <v>6</v>
      </c>
      <c r="T2" s="53" t="str">
        <f>ADDRESS(IF($C2=$C1,MATCH($C2,$C$2:$C$500,0)+1,ROW()), COLUMN($L2)) &amp; ":"&amp;ADDRESS(IF($C2=$C1,MATCH(C2,$C$2:$C$500,0)+1,ROW())+COUNTIF($C$2:$C$500,D2&amp;$F2&amp;$G2&amp;$H2)-1, COLUMN($L2))</f>
        <v>$L$2:$L$13</v>
      </c>
      <c r="U2" s="53" t="str">
        <f>ADDRESS(IF($C2=$C1,MATCH($C2,$C$2:$C$500,0)+1,ROW()), COLUMN($N2)) &amp; ":"&amp;ADDRESS(ROW(), COLUMN(N2),4)</f>
        <v>$N$2:N2</v>
      </c>
      <c r="V2" s="53" t="str">
        <f>ADDRESS(ROW(), COLUMN(L2),4) &amp; ":"&amp;ADDRESS(IF($C2=$C1,MATCH(C2,$C$2:$C$500,0)+1,ROW())+COUNTIF($C$2:$C$500,D2&amp;$F2&amp;$G2&amp;$H2)-1, COLUMN($L2))</f>
        <v>L2:$L$13</v>
      </c>
      <c r="W2" s="53">
        <f ca="1">_xlfn.MINIFS(INDIRECT(ADDRESS(IF($C2=$C1,MATCH($C2,$C$2:$C$500,0)+1,ROW()), COLUMN($L2)) &amp; ":"&amp;ADDRESS(IF($C2=$C1,MATCH(C2,$C$2:$C$500,0)+1,ROW())+COUNTIF($C$2:$C$500,D2&amp;$F2&amp;$G2&amp;$H2)-1, COLUMN($L2))),INDIRECT(ADDRESS(IF($C2=$C1,MATCH($C2,$C$2:$C$500,0)+1,ROW()), COLUMN($E2)) &amp; ":"&amp;ADDRESS(IF($C2=$C1,MATCH(C2,$C$2:$C$500,0)+1,ROW())+COUNTIF($C$2:$C$500,D2&amp;$F2&amp;$G2&amp;$H2)-1, COLUMN($E2))),E2)</f>
        <v>0</v>
      </c>
      <c r="X2" s="52">
        <f ca="1">COUNTIFS(INDIRECT(ADDRESS(IF($C2=$C1,MATCH($C2,$C$2:$C$500,0)+1,ROW()), COLUMN($L2)) &amp; ":"&amp;ADDRESS(IF($C2=$C1,MATCH(C2,$C$2:$C$500,0)+1,ROW())+COUNTIF($C$2:$C$500,D2&amp;$F2&amp;$G2&amp;$H2)-1, COLUMN($L2))),W2,INDIRECT(ADDRESS(IF($C2=$C1,MATCH($C2,$C$2:$C$500,0)+1,ROW()), COLUMN($E2)) &amp; ":"&amp;ADDRESS(IF($C2=$C1,MATCH(C2,$C$2:$C$500,0)+1,ROW())+COUNTIF($C$2:$C$500,D2&amp;$F2&amp;$G2&amp;$H2)-1, COLUMN($E2))),E2)</f>
        <v>2</v>
      </c>
      <c r="Y2" s="53">
        <f ca="1">COUNTIFS($L2:$L$13,W2,$E2:$E$13,E2)</f>
        <v>2</v>
      </c>
      <c r="Z2" s="53">
        <f ca="1">IF(L2=W2,COUNTIFS(INDIRECT(ADDRESS(IF($C2=$C1,MATCH($C2,$C$2:$C$500,0)+1,ROW()), COLUMN($L2)) &amp; ":"&amp;ADDRESS(ROW(), COLUMN(L2),4)),W2,INDIRECT(ADDRESS(IF($C2=$C1,MATCH($C2,$C$2:$C$500,0)+1,ROW()), COLUMN($E2)) &amp; ":"&amp;ADDRESS(ROW(), COLUMN(E2),4)),E2)-(X2-1),0)</f>
        <v>0</v>
      </c>
      <c r="AA2" s="29" t="s">
        <v>5</v>
      </c>
      <c r="AB2" s="29" t="s">
        <v>45</v>
      </c>
      <c r="AC2" s="29" t="s">
        <v>46</v>
      </c>
      <c r="AD2" s="23">
        <f t="shared" ref="AD2:AD25" ca="1" si="5">SUMIFS($O$2:$O$113,$E$2:$E$113,AA2,$F$2:$F$113,AB2,$G$2:$G$113,AC2)</f>
        <v>11</v>
      </c>
      <c r="AH2" s="27" t="s">
        <v>229</v>
      </c>
    </row>
    <row r="3" spans="1:34" x14ac:dyDescent="0.25">
      <c r="A3" s="20" t="str">
        <f t="shared" ref="A3:A66" ca="1" si="6">D3&amp;F3&amp;G3&amp;I3&amp;P3</f>
        <v>OneU11GirlsSTANDING LONG JUMP1</v>
      </c>
      <c r="B3" s="20" t="str">
        <f t="shared" ref="B3:B66" si="7">D3&amp;E3&amp;F3&amp;G3&amp;I3&amp;J3</f>
        <v>OneShrewsburyU11GirlsSTANDING LONG JUMPA</v>
      </c>
      <c r="C3" s="20" t="str">
        <f t="shared" ref="C3:C66" si="8">D3&amp;F3&amp;G3&amp;H3</f>
        <v>OneU11GirlsField Event 1</v>
      </c>
      <c r="D3" s="20" t="str">
        <f t="shared" si="0"/>
        <v>One</v>
      </c>
      <c r="E3" s="29" t="s">
        <v>7</v>
      </c>
      <c r="F3" s="29" t="s">
        <v>45</v>
      </c>
      <c r="G3" s="29" t="s">
        <v>46</v>
      </c>
      <c r="H3" s="29" t="s">
        <v>90</v>
      </c>
      <c r="I3" s="20" t="str">
        <f t="shared" si="1"/>
        <v>STANDING LONG JUMP</v>
      </c>
      <c r="J3" s="29" t="s">
        <v>228</v>
      </c>
      <c r="K3" s="20" t="str">
        <f>TEXT(INDEX('Field Results Entry'!$I$2:$I$500,MATCH(B3,'Field Results Entry'!$A$2:$A$500,0)),)</f>
        <v>Grace Turney</v>
      </c>
      <c r="L3" s="20">
        <f>INDEX('Field Results Entry'!$L$2:$L$500,MATCH(B3,'Field Results Entry'!$A$2:$A$500,0))</f>
        <v>1.88</v>
      </c>
      <c r="M3" s="22">
        <f t="shared" ca="1" si="2"/>
        <v>1.88</v>
      </c>
      <c r="N3" s="22">
        <f t="shared" ref="N3:N66" ca="1" si="9">IFERROR(RANK(M3,INDIRECT(ADDRESS(IF($C3=$C2,MATCH($C3,$C$2:$C$500,0)+1,ROW()), COLUMN($M3)) &amp; ":"&amp;ADDRESS(IF($C3=$C2,MATCH(C3,$C$2:$C$500,0)+1,ROW())+COUNTIF($C$2:$C$500,D3&amp;$F3&amp;$G3&amp;$H3)-1, COLUMN($M3))),0),"")</f>
        <v>1</v>
      </c>
      <c r="O3" s="23">
        <f t="shared" ca="1" si="3"/>
        <v>8</v>
      </c>
      <c r="P3" s="23">
        <f t="shared" ref="P3:P66" ca="1" si="10">IFERROR(N3+COUNTIF(INDIRECT(ADDRESS(IF($C3=$C2,MATCH($C3,$C$2:$C$500,0)+1,ROW()), COLUMN($N3)) &amp; ":"&amp;ADDRESS(ROW(), COLUMN(N3),4)),N3)-1,"")</f>
        <v>1</v>
      </c>
      <c r="R3" s="20" t="str">
        <f t="shared" ref="R3:R66" si="11">K3&amp;" "&amp; "(" &amp; LEFT(E3,1) &amp;") " &amp;L3</f>
        <v>Grace Turney (S) 1.88</v>
      </c>
      <c r="S3" s="52">
        <f t="shared" ca="1" si="4"/>
        <v>8</v>
      </c>
      <c r="T3" s="53" t="str">
        <f t="shared" ref="T3:T66" si="12">ADDRESS(IF($C3=$C2,MATCH($C3,$C$2:$C$500,0)+1,ROW()), COLUMN($L3)) &amp; ":"&amp;ADDRESS(IF($C3=$C2,MATCH(C3,$C$2:$C$500,0)+1,ROW())+COUNTIF($C$2:$C$500,D3&amp;$F3&amp;$G3&amp;$H3)-1, COLUMN($L3))</f>
        <v>$L$2:$L$13</v>
      </c>
      <c r="U3" s="53" t="str">
        <f t="shared" ref="U3:U66" si="13">ADDRESS(IF($C3=$C2,MATCH($C3,$C$2:$C$500,0)+1,ROW()), COLUMN($N3)) &amp; ":"&amp;ADDRESS(ROW(), COLUMN(N3),4)</f>
        <v>$N$2:N3</v>
      </c>
      <c r="V3" s="53" t="str">
        <f>ADDRESS(ROW(), COLUMN(L3),4) &amp; ":"&amp;ADDRESS(IF($C3=$C2,MATCH(C3,$C$2:$C$500,0)+1,ROW())+COUNTIF($C$2:$C$500,D3&amp;$F3&amp;$G3&amp;$H3)-1, COLUMN($L3))</f>
        <v>L3:$L$13</v>
      </c>
      <c r="W3" s="53">
        <f t="shared" ref="W3:W25" ca="1" si="14">_xlfn.MINIFS(INDIRECT(ADDRESS(IF($C3=$C2,MATCH($C3,$C$2:$C$500,0)+1,ROW()), COLUMN($L3)) &amp; ":"&amp;ADDRESS(IF($C3=$C2,MATCH(C3,$C$2:$C$500,0)+1,ROW())+COUNTIF($C$2:$C$500,D3&amp;$F3&amp;$G3&amp;$H3)-1, COLUMN($L3))),INDIRECT(ADDRESS(IF($C3=$C2,MATCH($C3,$C$2:$C$500,0)+1,ROW()), COLUMN($E3)) &amp; ":"&amp;ADDRESS(IF($C3=$C2,MATCH(C3,$C$2:$C$500,0)+1,ROW())+COUNTIF($C$2:$C$500,D3&amp;$F3&amp;$G3&amp;$H3)-1, COLUMN($E3))),E3)</f>
        <v>1.63</v>
      </c>
      <c r="X3" s="52">
        <f t="shared" ref="X3:X25" ca="1" si="15">COUNTIFS(INDIRECT(ADDRESS(IF($C3=$C2,MATCH($C3,$C$2:$C$500,0)+1,ROW()), COLUMN($L3)) &amp; ":"&amp;ADDRESS(IF($C3=$C2,MATCH(C3,$C$2:$C$500,0)+1,ROW())+COUNTIF($C$2:$C$500,D3&amp;$F3&amp;$G3&amp;$H3)-1, COLUMN($L3))),W3,INDIRECT(ADDRESS(IF($C3=$C2,MATCH($C3,$C$2:$C$500,0)+1,ROW()), COLUMN($E3)) &amp; ":"&amp;ADDRESS(IF($C3=$C2,MATCH(C3,$C$2:$C$500,0)+1,ROW())+COUNTIF($C$2:$C$500,D3&amp;$F3&amp;$G3&amp;$H3)-1, COLUMN($E3))),E3)</f>
        <v>1</v>
      </c>
      <c r="Y3" s="53">
        <f ca="1">COUNTIFS($L3:$L$13,W3,$E3:$E$13,E3)</f>
        <v>1</v>
      </c>
      <c r="Z3" s="53">
        <f t="shared" ref="Z3:Z25" ca="1" si="16">IF(L3=W3,COUNTIFS(INDIRECT(ADDRESS(IF($C3=$C2,MATCH($C3,$C$2:$C$500,0)+1,ROW()), COLUMN($L3)) &amp; ":"&amp;ADDRESS(ROW(), COLUMN(L3),4)),W3,INDIRECT(ADDRESS(IF($C3=$C2,MATCH($C3,$C$2:$C$500,0)+1,ROW()), COLUMN($E3)) &amp; ":"&amp;ADDRESS(ROW(), COLUMN(E3),4)),E3)-(X3-1),0)</f>
        <v>0</v>
      </c>
      <c r="AA3" s="29" t="s">
        <v>9</v>
      </c>
      <c r="AB3" s="29" t="s">
        <v>45</v>
      </c>
      <c r="AC3" s="29" t="s">
        <v>46</v>
      </c>
      <c r="AD3" s="23">
        <f t="shared" ca="1" si="5"/>
        <v>14</v>
      </c>
      <c r="AH3" s="22" t="s">
        <v>245</v>
      </c>
    </row>
    <row r="4" spans="1:34" x14ac:dyDescent="0.25">
      <c r="A4" s="20" t="str">
        <f t="shared" ca="1" si="6"/>
        <v>OneU11GirlsSTANDING LONG JUMP4</v>
      </c>
      <c r="B4" s="20" t="str">
        <f t="shared" si="7"/>
        <v>OneTelfordU11GirlsSTANDING LONG JUMPA</v>
      </c>
      <c r="C4" s="20" t="str">
        <f t="shared" si="8"/>
        <v>OneU11GirlsField Event 1</v>
      </c>
      <c r="D4" s="20" t="str">
        <f t="shared" si="0"/>
        <v>One</v>
      </c>
      <c r="E4" s="29" t="s">
        <v>9</v>
      </c>
      <c r="F4" s="29" t="s">
        <v>45</v>
      </c>
      <c r="G4" s="29" t="s">
        <v>46</v>
      </c>
      <c r="H4" s="29" t="s">
        <v>90</v>
      </c>
      <c r="I4" s="20" t="str">
        <f t="shared" si="1"/>
        <v>STANDING LONG JUMP</v>
      </c>
      <c r="J4" s="29" t="s">
        <v>228</v>
      </c>
      <c r="K4" s="20" t="str">
        <f>TEXT(INDEX('Field Results Entry'!$I$2:$I$500,MATCH(B4,'Field Results Entry'!$A$2:$A$500,0)),)</f>
        <v/>
      </c>
      <c r="L4" s="20">
        <f>INDEX('Field Results Entry'!$L$2:$L$500,MATCH(B4,'Field Results Entry'!$A$2:$A$500,0))</f>
        <v>0</v>
      </c>
      <c r="M4" s="22">
        <f t="shared" ca="1" si="2"/>
        <v>0</v>
      </c>
      <c r="N4" s="22">
        <f ca="1">IFERROR(RANK(M4,INDIRECT(ADDRESS(IF($C4=$C3,MATCH($C4,$C$2:$C$500,0)+1,ROW()), COLUMN($M4)) &amp; ":"&amp;ADDRESS(IF($C4=$C3,MATCH(C4,$C$2:$C$500,0)+1,ROW())+COUNTIF($C$2:$C$500,D4&amp;$F4&amp;$G4&amp;$H4)-1, COLUMN($M4))),0),"")</f>
        <v>4</v>
      </c>
      <c r="O4" s="23">
        <f t="shared" ca="1" si="3"/>
        <v>0</v>
      </c>
      <c r="P4" s="23">
        <f t="shared" ca="1" si="10"/>
        <v>4</v>
      </c>
      <c r="R4" s="20" t="str">
        <f t="shared" si="11"/>
        <v xml:space="preserve"> (T) 0</v>
      </c>
      <c r="S4" s="52">
        <f t="shared" ca="1" si="4"/>
        <v>5</v>
      </c>
      <c r="T4" s="53" t="str">
        <f t="shared" si="12"/>
        <v>$L$2:$L$13</v>
      </c>
      <c r="U4" s="53" t="str">
        <f t="shared" si="13"/>
        <v>$N$2:N4</v>
      </c>
      <c r="V4" s="53" t="str">
        <f t="shared" ref="V4:V13" si="17">ADDRESS(ROW(), COLUMN(L4),4) &amp; ":"&amp;ADDRESS(IF($C4=$C3,MATCH(C4,$C$2:$C$500,0)+1,ROW())+COUNTIF($C$2:$C$500,D4&amp;$F4&amp;$G4&amp;$H4)-1, COLUMN($L4))</f>
        <v>L4:$L$13</v>
      </c>
      <c r="W4" s="53">
        <f t="shared" ca="1" si="14"/>
        <v>0</v>
      </c>
      <c r="X4" s="52">
        <f t="shared" ca="1" si="15"/>
        <v>3</v>
      </c>
      <c r="Y4" s="53">
        <f ca="1">COUNTIFS($L4:$L$13,W4,$E4:$E$13,E4)</f>
        <v>3</v>
      </c>
      <c r="Z4" s="53">
        <f t="shared" ca="1" si="16"/>
        <v>-1</v>
      </c>
      <c r="AA4" s="29" t="s">
        <v>11</v>
      </c>
      <c r="AB4" s="29" t="s">
        <v>45</v>
      </c>
      <c r="AC4" s="29" t="s">
        <v>46</v>
      </c>
      <c r="AD4" s="23">
        <f t="shared" ca="1" si="5"/>
        <v>0</v>
      </c>
      <c r="AH4" s="20" t="s">
        <v>231</v>
      </c>
    </row>
    <row r="5" spans="1:34" x14ac:dyDescent="0.25">
      <c r="A5" s="20" t="str">
        <f t="shared" ca="1" si="6"/>
        <v>OneU11GirlsSTANDING LONG JUMP5</v>
      </c>
      <c r="B5" s="20" t="str">
        <f t="shared" si="7"/>
        <v>OneWenlockU11GirlsSTANDING LONG JUMPA</v>
      </c>
      <c r="C5" s="20" t="str">
        <f t="shared" si="8"/>
        <v>OneU11GirlsField Event 1</v>
      </c>
      <c r="D5" s="20" t="str">
        <f t="shared" si="0"/>
        <v>One</v>
      </c>
      <c r="E5" s="29" t="s">
        <v>11</v>
      </c>
      <c r="F5" s="29" t="s">
        <v>45</v>
      </c>
      <c r="G5" s="29" t="s">
        <v>46</v>
      </c>
      <c r="H5" s="29" t="s">
        <v>90</v>
      </c>
      <c r="I5" s="20" t="str">
        <f t="shared" si="1"/>
        <v>STANDING LONG JUMP</v>
      </c>
      <c r="J5" s="29" t="s">
        <v>228</v>
      </c>
      <c r="K5" s="20" t="str">
        <f>TEXT(INDEX('Field Results Entry'!$I$2:$I$500,MATCH(B5,'Field Results Entry'!$A$2:$A$500,0)),)</f>
        <v/>
      </c>
      <c r="L5" s="20">
        <f>INDEX('Field Results Entry'!$L$2:$L$500,MATCH(B5,'Field Results Entry'!$A$2:$A$500,0))</f>
        <v>0</v>
      </c>
      <c r="M5" s="22">
        <f t="shared" ca="1" si="2"/>
        <v>0</v>
      </c>
      <c r="N5" s="22">
        <f t="shared" ca="1" si="9"/>
        <v>4</v>
      </c>
      <c r="O5" s="23">
        <f t="shared" ca="1" si="3"/>
        <v>0</v>
      </c>
      <c r="P5" s="23">
        <f t="shared" ca="1" si="10"/>
        <v>5</v>
      </c>
      <c r="R5" s="20" t="str">
        <f t="shared" si="11"/>
        <v xml:space="preserve"> (W) 0</v>
      </c>
      <c r="S5" s="52">
        <f t="shared" ca="1" si="4"/>
        <v>5</v>
      </c>
      <c r="T5" s="53" t="str">
        <f t="shared" si="12"/>
        <v>$L$2:$L$13</v>
      </c>
      <c r="U5" s="53" t="str">
        <f t="shared" si="13"/>
        <v>$N$2:N5</v>
      </c>
      <c r="V5" s="53" t="str">
        <f t="shared" si="17"/>
        <v>L5:$L$13</v>
      </c>
      <c r="W5" s="53">
        <f t="shared" ca="1" si="14"/>
        <v>0</v>
      </c>
      <c r="X5" s="52">
        <f t="shared" ca="1" si="15"/>
        <v>3</v>
      </c>
      <c r="Y5" s="53">
        <f ca="1">COUNTIFS($L5:$L$13,W5,$E5:$E$13,E5)</f>
        <v>3</v>
      </c>
      <c r="Z5" s="53">
        <f t="shared" ca="1" si="16"/>
        <v>-1</v>
      </c>
      <c r="AA5" s="29" t="s">
        <v>7</v>
      </c>
      <c r="AB5" s="29" t="s">
        <v>45</v>
      </c>
      <c r="AC5" s="29" t="s">
        <v>46</v>
      </c>
      <c r="AD5" s="23">
        <f t="shared" ca="1" si="5"/>
        <v>26</v>
      </c>
      <c r="AH5" s="29" t="s">
        <v>230</v>
      </c>
    </row>
    <row r="6" spans="1:34" x14ac:dyDescent="0.25">
      <c r="A6" s="20" t="str">
        <f t="shared" ca="1" si="6"/>
        <v>OneU11GirlsSTANDING LONG JUMP6</v>
      </c>
      <c r="B6" s="20" t="str">
        <f t="shared" si="7"/>
        <v>OneOswestryU11GirlsSTANDING LONG JUMPB</v>
      </c>
      <c r="C6" s="20" t="str">
        <f t="shared" si="8"/>
        <v>OneU11GirlsField Event 1</v>
      </c>
      <c r="D6" s="20" t="str">
        <f t="shared" si="0"/>
        <v>One</v>
      </c>
      <c r="E6" s="29" t="s">
        <v>5</v>
      </c>
      <c r="F6" s="29" t="s">
        <v>45</v>
      </c>
      <c r="G6" s="29" t="s">
        <v>46</v>
      </c>
      <c r="H6" s="29" t="s">
        <v>90</v>
      </c>
      <c r="I6" s="20" t="str">
        <f t="shared" si="1"/>
        <v>STANDING LONG JUMP</v>
      </c>
      <c r="J6" s="29" t="s">
        <v>232</v>
      </c>
      <c r="K6" s="20" t="str">
        <f>TEXT(INDEX('Field Results Entry'!$I$2:$I$500,MATCH(B6,'Field Results Entry'!$A$2:$A$500,0)),)</f>
        <v/>
      </c>
      <c r="L6" s="20">
        <f>INDEX('Field Results Entry'!$L$2:$L$500,MATCH(B6,'Field Results Entry'!$A$2:$A$500,0))</f>
        <v>0</v>
      </c>
      <c r="M6" s="22">
        <f t="shared" ca="1" si="2"/>
        <v>0</v>
      </c>
      <c r="N6" s="22">
        <f t="shared" ca="1" si="9"/>
        <v>4</v>
      </c>
      <c r="O6" s="23">
        <f t="shared" ca="1" si="3"/>
        <v>0</v>
      </c>
      <c r="P6" s="23">
        <f t="shared" ca="1" si="10"/>
        <v>6</v>
      </c>
      <c r="R6" s="20" t="str">
        <f t="shared" si="11"/>
        <v xml:space="preserve"> (O) 0</v>
      </c>
      <c r="S6" s="52">
        <f t="shared" ca="1" si="4"/>
        <v>5</v>
      </c>
      <c r="T6" s="53" t="str">
        <f t="shared" si="12"/>
        <v>$L$2:$L$13</v>
      </c>
      <c r="U6" s="53" t="str">
        <f t="shared" si="13"/>
        <v>$N$2:N6</v>
      </c>
      <c r="V6" s="53" t="str">
        <f t="shared" si="17"/>
        <v>L6:$L$13</v>
      </c>
      <c r="W6" s="53">
        <f t="shared" ca="1" si="14"/>
        <v>0</v>
      </c>
      <c r="X6" s="52">
        <f ca="1">COUNTIFS(INDIRECT(ADDRESS(IF($C6=$C5,MATCH($C6,$C$2:$C$500,0)+1,ROW()), COLUMN($L6)) &amp; ":"&amp;ADDRESS(IF($C6=$C5,MATCH(C6,$C$2:$C$500,0)+1,ROW())+COUNTIF($C$2:$C$500,D6&amp;$F6&amp;$G6&amp;$H6)-1, COLUMN($L6))),W6,INDIRECT(ADDRESS(IF($C6=$C5,MATCH($C6,$C$2:$C$500,0)+1,ROW()), COLUMN($E6)) &amp; ":"&amp;ADDRESS(IF($C6=$C5,MATCH(C6,$C$2:$C$500,0)+1,ROW())+COUNTIF($C$2:$C$500,D6&amp;$F6&amp;$G6&amp;$H6)-1, COLUMN($E6))),E6)</f>
        <v>2</v>
      </c>
      <c r="Y6" s="53">
        <f ca="1">COUNTIFS($L6:$L$13,W6,$E6:$E$13,E6)</f>
        <v>2</v>
      </c>
      <c r="Z6" s="53">
        <f ca="1">IF(L6=W6,COUNTIFS(INDIRECT(ADDRESS(IF($C6=$C5,MATCH($C6,$C$2:$C$500,0)+1,ROW()), COLUMN($L6)) &amp; ":"&amp;ADDRESS(ROW(), COLUMN(L6),4)),W6,INDIRECT(ADDRESS(IF($C6=$C5,MATCH($C6,$C$2:$C$500,0)+1,ROW()), COLUMN($E6)) &amp; ":"&amp;ADDRESS(ROW(), COLUMN(E6),4)),E6)-(X6-1),0)</f>
        <v>0</v>
      </c>
      <c r="AA6" s="29" t="s">
        <v>5</v>
      </c>
      <c r="AB6" s="29" t="s">
        <v>45</v>
      </c>
      <c r="AC6" s="29" t="s">
        <v>62</v>
      </c>
      <c r="AD6" s="23">
        <f t="shared" ca="1" si="5"/>
        <v>28.5</v>
      </c>
    </row>
    <row r="7" spans="1:34" x14ac:dyDescent="0.25">
      <c r="A7" s="20" t="str">
        <f t="shared" ca="1" si="6"/>
        <v>OneU11GirlsSTANDING LONG JUMP2</v>
      </c>
      <c r="B7" s="20" t="str">
        <f t="shared" si="7"/>
        <v>OneShrewsburyU11GirlsSTANDING LONG JUMPB</v>
      </c>
      <c r="C7" s="20" t="str">
        <f t="shared" si="8"/>
        <v>OneU11GirlsField Event 1</v>
      </c>
      <c r="D7" s="20" t="str">
        <f t="shared" si="0"/>
        <v>One</v>
      </c>
      <c r="E7" s="29" t="s">
        <v>7</v>
      </c>
      <c r="F7" s="29" t="s">
        <v>45</v>
      </c>
      <c r="G7" s="29" t="s">
        <v>46</v>
      </c>
      <c r="H7" s="29" t="s">
        <v>90</v>
      </c>
      <c r="I7" s="20" t="str">
        <f t="shared" si="1"/>
        <v>STANDING LONG JUMP</v>
      </c>
      <c r="J7" s="29" t="s">
        <v>232</v>
      </c>
      <c r="K7" s="20" t="str">
        <f>TEXT(INDEX('Field Results Entry'!$I$2:$I$500,MATCH(B7,'Field Results Entry'!$A$2:$A$500,0)),)</f>
        <v>Selina Vuli</v>
      </c>
      <c r="L7" s="20">
        <f>INDEX('Field Results Entry'!$L$2:$L$500,MATCH(B7,'Field Results Entry'!$A$2:$A$500,0))</f>
        <v>1.82</v>
      </c>
      <c r="M7" s="22">
        <f t="shared" ca="1" si="2"/>
        <v>1.82</v>
      </c>
      <c r="N7" s="22">
        <f t="shared" ca="1" si="9"/>
        <v>2</v>
      </c>
      <c r="O7" s="23">
        <f t="shared" ca="1" si="3"/>
        <v>7</v>
      </c>
      <c r="P7" s="23">
        <f t="shared" ca="1" si="10"/>
        <v>2</v>
      </c>
      <c r="R7" s="20" t="str">
        <f t="shared" si="11"/>
        <v>Selina Vuli (S) 1.82</v>
      </c>
      <c r="S7" s="52">
        <f t="shared" ca="1" si="4"/>
        <v>7</v>
      </c>
      <c r="T7" s="53" t="str">
        <f t="shared" si="12"/>
        <v>$L$2:$L$13</v>
      </c>
      <c r="U7" s="53" t="str">
        <f t="shared" si="13"/>
        <v>$N$2:N7</v>
      </c>
      <c r="V7" s="53" t="str">
        <f t="shared" si="17"/>
        <v>L7:$L$13</v>
      </c>
      <c r="W7" s="53">
        <f t="shared" ca="1" si="14"/>
        <v>1.63</v>
      </c>
      <c r="X7" s="52">
        <f t="shared" ca="1" si="15"/>
        <v>1</v>
      </c>
      <c r="Y7" s="53">
        <f ca="1">COUNTIFS($L7:$L$13,W7,$E7:$E$13,E7)</f>
        <v>1</v>
      </c>
      <c r="Z7" s="53">
        <f t="shared" ca="1" si="16"/>
        <v>0</v>
      </c>
      <c r="AA7" s="29" t="s">
        <v>9</v>
      </c>
      <c r="AB7" s="29" t="s">
        <v>45</v>
      </c>
      <c r="AC7" s="29" t="s">
        <v>62</v>
      </c>
      <c r="AD7" s="23">
        <f t="shared" ca="1" si="5"/>
        <v>4</v>
      </c>
    </row>
    <row r="8" spans="1:34" x14ac:dyDescent="0.25">
      <c r="A8" s="20" t="str">
        <f t="shared" ca="1" si="6"/>
        <v>OneU11GirlsSTANDING LONG JUMP7</v>
      </c>
      <c r="B8" s="20" t="str">
        <f t="shared" si="7"/>
        <v>OneTelfordU11GirlsSTANDING LONG JUMPB</v>
      </c>
      <c r="C8" s="20" t="str">
        <f t="shared" si="8"/>
        <v>OneU11GirlsField Event 1</v>
      </c>
      <c r="D8" s="20" t="str">
        <f t="shared" si="0"/>
        <v>One</v>
      </c>
      <c r="E8" s="29" t="s">
        <v>9</v>
      </c>
      <c r="F8" s="29" t="s">
        <v>45</v>
      </c>
      <c r="G8" s="29" t="s">
        <v>46</v>
      </c>
      <c r="H8" s="29" t="s">
        <v>90</v>
      </c>
      <c r="I8" s="20" t="str">
        <f t="shared" si="1"/>
        <v>STANDING LONG JUMP</v>
      </c>
      <c r="J8" s="29" t="s">
        <v>232</v>
      </c>
      <c r="K8" s="20" t="str">
        <f>TEXT(INDEX('Field Results Entry'!$I$2:$I$500,MATCH(B8,'Field Results Entry'!$A$2:$A$500,0)),)</f>
        <v/>
      </c>
      <c r="L8" s="20">
        <f>INDEX('Field Results Entry'!$L$2:$L$500,MATCH(B8,'Field Results Entry'!$A$2:$A$500,0))</f>
        <v>0</v>
      </c>
      <c r="M8" s="22">
        <f t="shared" ca="1" si="2"/>
        <v>0</v>
      </c>
      <c r="N8" s="22">
        <f t="shared" ca="1" si="9"/>
        <v>4</v>
      </c>
      <c r="O8" s="23">
        <f t="shared" ca="1" si="3"/>
        <v>0</v>
      </c>
      <c r="P8" s="23">
        <f t="shared" ca="1" si="10"/>
        <v>7</v>
      </c>
      <c r="R8" s="20" t="str">
        <f t="shared" si="11"/>
        <v xml:space="preserve"> (T) 0</v>
      </c>
      <c r="S8" s="52">
        <f t="shared" ca="1" si="4"/>
        <v>5</v>
      </c>
      <c r="T8" s="53" t="str">
        <f t="shared" si="12"/>
        <v>$L$2:$L$13</v>
      </c>
      <c r="U8" s="53" t="str">
        <f t="shared" si="13"/>
        <v>$N$2:N8</v>
      </c>
      <c r="V8" s="53" t="str">
        <f t="shared" si="17"/>
        <v>L8:$L$13</v>
      </c>
      <c r="W8" s="53">
        <f t="shared" ca="1" si="14"/>
        <v>0</v>
      </c>
      <c r="X8" s="52">
        <f t="shared" ca="1" si="15"/>
        <v>3</v>
      </c>
      <c r="Y8" s="53">
        <f ca="1">COUNTIFS($L8:$L$13,W8,$E8:$E$13,E8)</f>
        <v>2</v>
      </c>
      <c r="Z8" s="53">
        <f t="shared" ca="1" si="16"/>
        <v>0</v>
      </c>
      <c r="AA8" s="29" t="s">
        <v>11</v>
      </c>
      <c r="AB8" s="29" t="s">
        <v>45</v>
      </c>
      <c r="AC8" s="29" t="s">
        <v>62</v>
      </c>
      <c r="AD8" s="23">
        <f t="shared" ca="1" si="5"/>
        <v>18</v>
      </c>
    </row>
    <row r="9" spans="1:34" x14ac:dyDescent="0.25">
      <c r="A9" s="20" t="str">
        <f t="shared" ca="1" si="6"/>
        <v>OneU11GirlsSTANDING LONG JUMP8</v>
      </c>
      <c r="B9" s="20" t="str">
        <f t="shared" si="7"/>
        <v>OneWenlockU11GirlsSTANDING LONG JUMPB</v>
      </c>
      <c r="C9" s="20" t="str">
        <f t="shared" si="8"/>
        <v>OneU11GirlsField Event 1</v>
      </c>
      <c r="D9" s="20" t="str">
        <f t="shared" si="0"/>
        <v>One</v>
      </c>
      <c r="E9" s="29" t="s">
        <v>11</v>
      </c>
      <c r="F9" s="29" t="s">
        <v>45</v>
      </c>
      <c r="G9" s="29" t="s">
        <v>46</v>
      </c>
      <c r="H9" s="29" t="s">
        <v>90</v>
      </c>
      <c r="I9" s="20" t="str">
        <f t="shared" si="1"/>
        <v>STANDING LONG JUMP</v>
      </c>
      <c r="J9" s="29" t="s">
        <v>232</v>
      </c>
      <c r="K9" s="20" t="str">
        <f>TEXT(INDEX('Field Results Entry'!$I$2:$I$500,MATCH(B9,'Field Results Entry'!$A$2:$A$500,0)),)</f>
        <v/>
      </c>
      <c r="L9" s="20">
        <f>INDEX('Field Results Entry'!$L$2:$L$500,MATCH(B9,'Field Results Entry'!$A$2:$A$500,0))</f>
        <v>0</v>
      </c>
      <c r="M9" s="22">
        <f t="shared" ca="1" si="2"/>
        <v>0</v>
      </c>
      <c r="N9" s="22">
        <f t="shared" ca="1" si="9"/>
        <v>4</v>
      </c>
      <c r="O9" s="23">
        <f t="shared" ca="1" si="3"/>
        <v>0</v>
      </c>
      <c r="P9" s="23">
        <f t="shared" ca="1" si="10"/>
        <v>8</v>
      </c>
      <c r="R9" s="20" t="str">
        <f t="shared" si="11"/>
        <v xml:space="preserve"> (W) 0</v>
      </c>
      <c r="S9" s="52">
        <f t="shared" ca="1" si="4"/>
        <v>5</v>
      </c>
      <c r="T9" s="53" t="str">
        <f t="shared" si="12"/>
        <v>$L$2:$L$13</v>
      </c>
      <c r="U9" s="53" t="str">
        <f t="shared" si="13"/>
        <v>$N$2:N9</v>
      </c>
      <c r="V9" s="53" t="str">
        <f t="shared" si="17"/>
        <v>L9:$L$13</v>
      </c>
      <c r="W9" s="53">
        <f t="shared" ca="1" si="14"/>
        <v>0</v>
      </c>
      <c r="X9" s="52">
        <f t="shared" ca="1" si="15"/>
        <v>3</v>
      </c>
      <c r="Y9" s="53">
        <f ca="1">COUNTIFS($L9:$L$13,W9,$E9:$E$13,E9)</f>
        <v>2</v>
      </c>
      <c r="Z9" s="53">
        <f t="shared" ca="1" si="16"/>
        <v>0</v>
      </c>
      <c r="AA9" s="29" t="s">
        <v>7</v>
      </c>
      <c r="AB9" s="29" t="s">
        <v>45</v>
      </c>
      <c r="AC9" s="29" t="s">
        <v>62</v>
      </c>
      <c r="AD9" s="23">
        <f t="shared" ca="1" si="5"/>
        <v>15.5</v>
      </c>
    </row>
    <row r="10" spans="1:34" x14ac:dyDescent="0.25">
      <c r="A10" s="20" t="str">
        <f t="shared" ca="1" si="6"/>
        <v>OneU11GirlsSTANDING LONG JUMP9</v>
      </c>
      <c r="B10" s="20" t="str">
        <f t="shared" si="7"/>
        <v>OneOswestryU11GirlsSTANDING LONG JUMPC</v>
      </c>
      <c r="C10" s="20" t="str">
        <f t="shared" si="8"/>
        <v>OneU11GirlsField Event 1</v>
      </c>
      <c r="D10" s="20" t="str">
        <f t="shared" si="0"/>
        <v>One</v>
      </c>
      <c r="E10" s="29" t="s">
        <v>5</v>
      </c>
      <c r="F10" s="29" t="s">
        <v>45</v>
      </c>
      <c r="G10" s="29" t="s">
        <v>46</v>
      </c>
      <c r="H10" s="29" t="s">
        <v>90</v>
      </c>
      <c r="I10" s="20" t="str">
        <f t="shared" si="1"/>
        <v>STANDING LONG JUMP</v>
      </c>
      <c r="J10" s="29" t="s">
        <v>233</v>
      </c>
      <c r="K10" s="20" t="str">
        <f>TEXT(INDEX('Field Results Entry'!$I$2:$I$500,MATCH(B10,'Field Results Entry'!$A$2:$A$500,0)),)</f>
        <v/>
      </c>
      <c r="L10" s="20">
        <f>INDEX('Field Results Entry'!$L$2:$L$500,MATCH(B10,'Field Results Entry'!$A$2:$A$500,0))</f>
        <v>0</v>
      </c>
      <c r="M10" s="22">
        <f t="shared" ca="1" si="2"/>
        <v>0</v>
      </c>
      <c r="N10" s="22">
        <f t="shared" ca="1" si="9"/>
        <v>4</v>
      </c>
      <c r="O10" s="23">
        <f t="shared" ca="1" si="3"/>
        <v>0</v>
      </c>
      <c r="P10" s="23">
        <f t="shared" ca="1" si="10"/>
        <v>9</v>
      </c>
      <c r="R10" s="20" t="str">
        <f t="shared" si="11"/>
        <v xml:space="preserve"> (O) 0</v>
      </c>
      <c r="S10" s="52">
        <f t="shared" ca="1" si="4"/>
        <v>5</v>
      </c>
      <c r="T10" s="53" t="str">
        <f t="shared" si="12"/>
        <v>$L$2:$L$13</v>
      </c>
      <c r="U10" s="53" t="str">
        <f t="shared" si="13"/>
        <v>$N$2:N10</v>
      </c>
      <c r="V10" s="53" t="str">
        <f t="shared" si="17"/>
        <v>L10:$L$13</v>
      </c>
      <c r="W10" s="53">
        <f t="shared" ca="1" si="14"/>
        <v>0</v>
      </c>
      <c r="X10" s="52">
        <f t="shared" ca="1" si="15"/>
        <v>2</v>
      </c>
      <c r="Y10" s="53">
        <f ca="1">COUNTIFS($L10:$L$13,W10,$E10:$E$13,E10)</f>
        <v>1</v>
      </c>
      <c r="Z10" s="53">
        <f t="shared" ca="1" si="16"/>
        <v>1</v>
      </c>
      <c r="AA10" s="29" t="s">
        <v>5</v>
      </c>
      <c r="AB10" s="29" t="s">
        <v>87</v>
      </c>
      <c r="AC10" s="29" t="s">
        <v>46</v>
      </c>
      <c r="AD10" s="23">
        <f t="shared" ca="1" si="5"/>
        <v>26</v>
      </c>
    </row>
    <row r="11" spans="1:34" x14ac:dyDescent="0.25">
      <c r="A11" s="20" t="str">
        <f t="shared" ca="1" si="6"/>
        <v>OneU11GirlsSTANDING LONG JUMP10</v>
      </c>
      <c r="B11" s="20" t="str">
        <f t="shared" si="7"/>
        <v>OneShrewsburyU11GirlsSTANDING LONG JUMPC</v>
      </c>
      <c r="C11" s="20" t="str">
        <f t="shared" si="8"/>
        <v>OneU11GirlsField Event 1</v>
      </c>
      <c r="D11" s="20" t="str">
        <f t="shared" si="0"/>
        <v>One</v>
      </c>
      <c r="E11" s="29" t="s">
        <v>7</v>
      </c>
      <c r="F11" s="29" t="s">
        <v>45</v>
      </c>
      <c r="G11" s="29" t="s">
        <v>46</v>
      </c>
      <c r="H11" s="29" t="s">
        <v>90</v>
      </c>
      <c r="I11" s="20" t="str">
        <f t="shared" si="1"/>
        <v>STANDING LONG JUMP</v>
      </c>
      <c r="J11" s="29" t="s">
        <v>233</v>
      </c>
      <c r="K11" s="20" t="str">
        <f>TEXT(INDEX('Field Results Entry'!$I$2:$I$500,MATCH(B11,'Field Results Entry'!$A$2:$A$500,0)),)</f>
        <v>Georgie Howson</v>
      </c>
      <c r="L11" s="20">
        <f>INDEX('Field Results Entry'!$L$2:$L$500,MATCH(B11,'Field Results Entry'!$A$2:$A$500,0))</f>
        <v>1.63</v>
      </c>
      <c r="M11" s="22">
        <f t="shared" ca="1" si="2"/>
        <v>0</v>
      </c>
      <c r="N11" s="22">
        <f t="shared" ca="1" si="9"/>
        <v>4</v>
      </c>
      <c r="O11" s="23">
        <f t="shared" ca="1" si="3"/>
        <v>0</v>
      </c>
      <c r="P11" s="23">
        <f t="shared" ca="1" si="10"/>
        <v>10</v>
      </c>
      <c r="R11" s="20" t="str">
        <f t="shared" si="11"/>
        <v>Georgie Howson (S) 1.63</v>
      </c>
      <c r="S11" s="52">
        <f t="shared" ca="1" si="4"/>
        <v>5</v>
      </c>
      <c r="T11" s="53" t="str">
        <f t="shared" si="12"/>
        <v>$L$2:$L$13</v>
      </c>
      <c r="U11" s="53" t="str">
        <f t="shared" si="13"/>
        <v>$N$2:N11</v>
      </c>
      <c r="V11" s="53" t="str">
        <f t="shared" si="17"/>
        <v>L11:$L$13</v>
      </c>
      <c r="W11" s="53">
        <f t="shared" ca="1" si="14"/>
        <v>1.63</v>
      </c>
      <c r="X11" s="52">
        <f t="shared" ca="1" si="15"/>
        <v>1</v>
      </c>
      <c r="Y11" s="53">
        <f ca="1">COUNTIFS($L11:$L$13,W11,$E11:$E$13,E11)</f>
        <v>1</v>
      </c>
      <c r="Z11" s="53">
        <f t="shared" ca="1" si="16"/>
        <v>1</v>
      </c>
      <c r="AA11" s="29" t="s">
        <v>9</v>
      </c>
      <c r="AB11" s="29" t="s">
        <v>87</v>
      </c>
      <c r="AC11" s="29" t="s">
        <v>46</v>
      </c>
      <c r="AD11" s="23">
        <f t="shared" ca="1" si="5"/>
        <v>26</v>
      </c>
    </row>
    <row r="12" spans="1:34" x14ac:dyDescent="0.25">
      <c r="A12" s="20" t="str">
        <f t="shared" ca="1" si="6"/>
        <v>OneU11GirlsSTANDING LONG JUMP11</v>
      </c>
      <c r="B12" s="20" t="str">
        <f t="shared" si="7"/>
        <v>OneTelfordU11GirlsSTANDING LONG JUMPC</v>
      </c>
      <c r="C12" s="20" t="str">
        <f t="shared" si="8"/>
        <v>OneU11GirlsField Event 1</v>
      </c>
      <c r="D12" s="20" t="str">
        <f t="shared" si="0"/>
        <v>One</v>
      </c>
      <c r="E12" s="29" t="s">
        <v>9</v>
      </c>
      <c r="F12" s="29" t="s">
        <v>45</v>
      </c>
      <c r="G12" s="29" t="s">
        <v>46</v>
      </c>
      <c r="H12" s="29" t="s">
        <v>90</v>
      </c>
      <c r="I12" s="20" t="str">
        <f t="shared" si="1"/>
        <v>STANDING LONG JUMP</v>
      </c>
      <c r="J12" s="29" t="s">
        <v>233</v>
      </c>
      <c r="K12" s="20" t="str">
        <f>TEXT(INDEX('Field Results Entry'!$I$2:$I$500,MATCH(B12,'Field Results Entry'!$A$2:$A$500,0)),)</f>
        <v/>
      </c>
      <c r="L12" s="20">
        <f>INDEX('Field Results Entry'!$L$2:$L$500,MATCH(B12,'Field Results Entry'!$A$2:$A$500,0))</f>
        <v>0</v>
      </c>
      <c r="M12" s="22">
        <f t="shared" ca="1" si="2"/>
        <v>0</v>
      </c>
      <c r="N12" s="22">
        <f t="shared" ca="1" si="9"/>
        <v>4</v>
      </c>
      <c r="O12" s="23">
        <f t="shared" ca="1" si="3"/>
        <v>0</v>
      </c>
      <c r="P12" s="23">
        <f t="shared" ca="1" si="10"/>
        <v>11</v>
      </c>
      <c r="R12" s="20" t="str">
        <f t="shared" si="11"/>
        <v xml:space="preserve"> (T) 0</v>
      </c>
      <c r="S12" s="52">
        <f t="shared" ca="1" si="4"/>
        <v>5</v>
      </c>
      <c r="T12" s="53" t="str">
        <f t="shared" si="12"/>
        <v>$L$2:$L$13</v>
      </c>
      <c r="U12" s="53" t="str">
        <f t="shared" si="13"/>
        <v>$N$2:N12</v>
      </c>
      <c r="V12" s="53" t="str">
        <f t="shared" si="17"/>
        <v>L12:$L$13</v>
      </c>
      <c r="W12" s="53">
        <f t="shared" ca="1" si="14"/>
        <v>0</v>
      </c>
      <c r="X12" s="52">
        <f t="shared" ca="1" si="15"/>
        <v>3</v>
      </c>
      <c r="Y12" s="53">
        <f ca="1">COUNTIFS($L12:$L$13,W12,$E12:$E$13,E12)</f>
        <v>1</v>
      </c>
      <c r="Z12" s="53">
        <f t="shared" ca="1" si="16"/>
        <v>1</v>
      </c>
      <c r="AA12" s="29" t="s">
        <v>11</v>
      </c>
      <c r="AB12" s="29" t="s">
        <v>87</v>
      </c>
      <c r="AC12" s="29" t="s">
        <v>46</v>
      </c>
      <c r="AD12" s="23">
        <f t="shared" ca="1" si="5"/>
        <v>11</v>
      </c>
    </row>
    <row r="13" spans="1:34" x14ac:dyDescent="0.25">
      <c r="A13" s="20" t="str">
        <f t="shared" ca="1" si="6"/>
        <v>OneU11GirlsSTANDING LONG JUMP12</v>
      </c>
      <c r="B13" s="20" t="str">
        <f t="shared" si="7"/>
        <v>OneWenlockU11GirlsSTANDING LONG JUMPC</v>
      </c>
      <c r="C13" s="20" t="str">
        <f t="shared" si="8"/>
        <v>OneU11GirlsField Event 1</v>
      </c>
      <c r="D13" s="32" t="str">
        <f t="shared" si="0"/>
        <v>One</v>
      </c>
      <c r="E13" s="33" t="s">
        <v>11</v>
      </c>
      <c r="F13" s="33" t="s">
        <v>45</v>
      </c>
      <c r="G13" s="33" t="s">
        <v>46</v>
      </c>
      <c r="H13" s="33" t="s">
        <v>90</v>
      </c>
      <c r="I13" s="32" t="str">
        <f t="shared" si="1"/>
        <v>STANDING LONG JUMP</v>
      </c>
      <c r="J13" s="33" t="s">
        <v>233</v>
      </c>
      <c r="K13" s="20" t="str">
        <f>TEXT(INDEX('Field Results Entry'!$I$2:$I$500,MATCH(B13,'Field Results Entry'!$A$2:$A$500,0)),)</f>
        <v/>
      </c>
      <c r="L13" s="20">
        <f>INDEX('Field Results Entry'!$L$2:$L$500,MATCH(B13,'Field Results Entry'!$A$2:$A$500,0))</f>
        <v>0</v>
      </c>
      <c r="M13" s="22">
        <f t="shared" ca="1" si="2"/>
        <v>0</v>
      </c>
      <c r="N13" s="22">
        <f t="shared" ca="1" si="9"/>
        <v>4</v>
      </c>
      <c r="O13" s="23">
        <f t="shared" ca="1" si="3"/>
        <v>0</v>
      </c>
      <c r="P13" s="23">
        <f t="shared" ca="1" si="10"/>
        <v>12</v>
      </c>
      <c r="R13" s="20" t="str">
        <f t="shared" si="11"/>
        <v xml:space="preserve"> (W) 0</v>
      </c>
      <c r="S13" s="52">
        <f t="shared" ca="1" si="4"/>
        <v>5</v>
      </c>
      <c r="T13" s="53" t="str">
        <f t="shared" si="12"/>
        <v>$L$2:$L$13</v>
      </c>
      <c r="U13" s="53" t="str">
        <f t="shared" si="13"/>
        <v>$N$2:N13</v>
      </c>
      <c r="V13" s="53" t="str">
        <f t="shared" si="17"/>
        <v>L13:$L$13</v>
      </c>
      <c r="W13" s="53">
        <f ca="1">_xlfn.MINIFS(INDIRECT(ADDRESS(IF($C13=$C12,MATCH($C13,$C$2:$C$500,0)+1,ROW()), COLUMN($L13)) &amp; ":"&amp;ADDRESS(IF($C13=$C12,MATCH(C13,$C$2:$C$500,0)+1,ROW())+COUNTIF($C$2:$C$500,D13&amp;$F13&amp;$G13&amp;$H13)-1, COLUMN($L13))),INDIRECT(ADDRESS(IF($C13=$C12,MATCH($C13,$C$2:$C$500,0)+1,ROW()), COLUMN($E13)) &amp; ":"&amp;ADDRESS(IF($C13=$C12,MATCH(C13,$C$2:$C$500,0)+1,ROW())+COUNTIF($C$2:$C$500,D13&amp;$F13&amp;$G13&amp;$H13)-1, COLUMN($E13))),E13)</f>
        <v>0</v>
      </c>
      <c r="X13" s="52">
        <f t="shared" ca="1" si="15"/>
        <v>3</v>
      </c>
      <c r="Y13" s="53">
        <f ca="1">COUNTIFS($L13:$L$13,W13,$E13:$E$13,E13)</f>
        <v>1</v>
      </c>
      <c r="Z13" s="53">
        <f t="shared" ca="1" si="16"/>
        <v>1</v>
      </c>
      <c r="AA13" s="29" t="s">
        <v>7</v>
      </c>
      <c r="AB13" s="29" t="s">
        <v>87</v>
      </c>
      <c r="AC13" s="29" t="s">
        <v>46</v>
      </c>
      <c r="AD13" s="23">
        <f t="shared" ca="1" si="5"/>
        <v>0</v>
      </c>
    </row>
    <row r="14" spans="1:34" x14ac:dyDescent="0.25">
      <c r="A14" s="20" t="str">
        <f t="shared" ca="1" si="6"/>
        <v>OneU11BoysSPEED BOUNCE1</v>
      </c>
      <c r="B14" s="20" t="str">
        <f t="shared" si="7"/>
        <v>OneOswestryU11BoysSPEED BOUNCEA</v>
      </c>
      <c r="C14" s="20" t="str">
        <f t="shared" si="8"/>
        <v>OneU11BoysField Event 1</v>
      </c>
      <c r="D14" s="30" t="str">
        <f t="shared" si="0"/>
        <v>One</v>
      </c>
      <c r="E14" s="31" t="s">
        <v>5</v>
      </c>
      <c r="F14" s="31" t="s">
        <v>45</v>
      </c>
      <c r="G14" s="31" t="s">
        <v>62</v>
      </c>
      <c r="H14" s="31" t="s">
        <v>90</v>
      </c>
      <c r="I14" s="30" t="str">
        <f t="shared" si="1"/>
        <v>SPEED BOUNCE</v>
      </c>
      <c r="J14" s="31" t="s">
        <v>228</v>
      </c>
      <c r="K14" s="20" t="str">
        <f>TEXT(INDEX('Field Results Entry'!$I$2:$I$500,MATCH(B14,'Field Results Entry'!$A$2:$A$500,0)),)</f>
        <v>Max Jones</v>
      </c>
      <c r="L14" s="20">
        <f>INDEX('Field Results Entry'!$L$2:$L$500,MATCH(B14,'Field Results Entry'!$A$2:$A$500,0))</f>
        <v>8</v>
      </c>
      <c r="M14" s="22">
        <f t="shared" ca="1" si="2"/>
        <v>8</v>
      </c>
      <c r="N14" s="22">
        <f t="shared" ca="1" si="9"/>
        <v>1</v>
      </c>
      <c r="O14" s="23">
        <f t="shared" ca="1" si="3"/>
        <v>8</v>
      </c>
      <c r="P14" s="23">
        <f t="shared" ca="1" si="10"/>
        <v>1</v>
      </c>
      <c r="R14" s="20" t="str">
        <f t="shared" si="11"/>
        <v>Max Jones (O) 8</v>
      </c>
      <c r="S14" s="52">
        <f t="shared" ca="1" si="4"/>
        <v>8</v>
      </c>
      <c r="T14" s="53" t="str">
        <f t="shared" si="12"/>
        <v>$L$14:$L$25</v>
      </c>
      <c r="U14" s="53" t="str">
        <f t="shared" si="13"/>
        <v>$N$14:N14</v>
      </c>
      <c r="V14" s="53" t="str">
        <f>ADDRESS(ROW(), COLUMN(L14),4) &amp; ":"&amp;ADDRESS(IF($C14=$C13,MATCH(C14,$C$2:$C$500,0)+1,ROW())+COUNTIF($C$2:$C$500,D14&amp;$F14&amp;$G14&amp;$H14)-1, COLUMN($L14))</f>
        <v>L14:$L$25</v>
      </c>
      <c r="W14" s="53">
        <f t="shared" ca="1" si="14"/>
        <v>2</v>
      </c>
      <c r="X14" s="52">
        <f t="shared" ca="1" si="15"/>
        <v>1</v>
      </c>
      <c r="Y14" s="53">
        <f ca="1">COUNTIFS($L$13:$L14,W14,$E$13:$E14,E14)</f>
        <v>0</v>
      </c>
      <c r="Z14" s="53">
        <f t="shared" ca="1" si="16"/>
        <v>0</v>
      </c>
      <c r="AA14" s="29" t="s">
        <v>5</v>
      </c>
      <c r="AB14" s="29" t="s">
        <v>87</v>
      </c>
      <c r="AC14" s="29" t="s">
        <v>62</v>
      </c>
      <c r="AD14" s="23">
        <f t="shared" ca="1" si="5"/>
        <v>5</v>
      </c>
    </row>
    <row r="15" spans="1:34" x14ac:dyDescent="0.25">
      <c r="A15" s="20" t="str">
        <f t="shared" ca="1" si="6"/>
        <v>OneU11BoysSPEED BOUNCE7</v>
      </c>
      <c r="B15" s="20" t="str">
        <f t="shared" si="7"/>
        <v>OneShrewsburyU11BoysSPEED BOUNCEA</v>
      </c>
      <c r="C15" s="20" t="str">
        <f t="shared" si="8"/>
        <v>OneU11BoysField Event 1</v>
      </c>
      <c r="D15" s="20" t="str">
        <f t="shared" si="0"/>
        <v>One</v>
      </c>
      <c r="E15" s="29" t="s">
        <v>7</v>
      </c>
      <c r="F15" s="29" t="s">
        <v>45</v>
      </c>
      <c r="G15" s="29" t="s">
        <v>62</v>
      </c>
      <c r="H15" s="29" t="s">
        <v>90</v>
      </c>
      <c r="I15" s="20" t="str">
        <f t="shared" si="1"/>
        <v>SPEED BOUNCE</v>
      </c>
      <c r="J15" s="29" t="s">
        <v>228</v>
      </c>
      <c r="K15" s="20" t="str">
        <f>TEXT(INDEX('Field Results Entry'!$I$2:$I$500,MATCH(B15,'Field Results Entry'!$A$2:$A$500,0)),)</f>
        <v/>
      </c>
      <c r="L15" s="20">
        <f>INDEX('Field Results Entry'!$L$2:$L$500,MATCH(B15,'Field Results Entry'!$A$2:$A$500,0))</f>
        <v>0</v>
      </c>
      <c r="M15" s="22">
        <f t="shared" ca="1" si="2"/>
        <v>0</v>
      </c>
      <c r="N15" s="22">
        <f t="shared" ca="1" si="9"/>
        <v>7</v>
      </c>
      <c r="O15" s="23">
        <f t="shared" ca="1" si="3"/>
        <v>0</v>
      </c>
      <c r="P15" s="23">
        <f t="shared" ca="1" si="10"/>
        <v>7</v>
      </c>
      <c r="R15" s="20" t="str">
        <f t="shared" si="11"/>
        <v xml:space="preserve"> (S) 0</v>
      </c>
      <c r="S15" s="52">
        <f t="shared" ca="1" si="4"/>
        <v>2</v>
      </c>
      <c r="T15" s="53" t="str">
        <f t="shared" si="12"/>
        <v>$L$14:$L$25</v>
      </c>
      <c r="U15" s="53" t="str">
        <f t="shared" si="13"/>
        <v>$N$14:N15</v>
      </c>
      <c r="V15" s="53" t="str">
        <f>ADDRESS(ROW(), COLUMN(L15),4) &amp; ":"&amp;ADDRESS(IF($C15=$C14,MATCH(C15,$C$2:$C$500,0)+1,ROW())+COUNTIF($C$2:$C$500,D15&amp;$F15&amp;$G15&amp;$H15)-1, COLUMN($L15))</f>
        <v>L15:$L$25</v>
      </c>
      <c r="W15" s="53">
        <f t="shared" ca="1" si="14"/>
        <v>0</v>
      </c>
      <c r="X15" s="52">
        <f t="shared" ca="1" si="15"/>
        <v>2</v>
      </c>
      <c r="Y15" s="53">
        <f ca="1">COUNTIFS($L$13:$L15,W15,$E$13:$E15,E15)</f>
        <v>1</v>
      </c>
      <c r="Z15" s="53">
        <f t="shared" ca="1" si="16"/>
        <v>0</v>
      </c>
      <c r="AA15" s="29" t="s">
        <v>9</v>
      </c>
      <c r="AB15" s="29" t="s">
        <v>87</v>
      </c>
      <c r="AC15" s="29" t="s">
        <v>62</v>
      </c>
      <c r="AD15" s="23">
        <f t="shared" ca="1" si="5"/>
        <v>26</v>
      </c>
    </row>
    <row r="16" spans="1:34" x14ac:dyDescent="0.25">
      <c r="A16" s="20" t="str">
        <f t="shared" ca="1" si="6"/>
        <v>OneU11BoysSPEED BOUNCE5</v>
      </c>
      <c r="B16" s="20" t="str">
        <f t="shared" si="7"/>
        <v>OneTelfordU11BoysSPEED BOUNCEA</v>
      </c>
      <c r="C16" s="20" t="str">
        <f t="shared" si="8"/>
        <v>OneU11BoysField Event 1</v>
      </c>
      <c r="D16" s="20" t="str">
        <f t="shared" si="0"/>
        <v>One</v>
      </c>
      <c r="E16" s="29" t="s">
        <v>9</v>
      </c>
      <c r="F16" s="29" t="s">
        <v>45</v>
      </c>
      <c r="G16" s="29" t="s">
        <v>62</v>
      </c>
      <c r="H16" s="29" t="s">
        <v>90</v>
      </c>
      <c r="I16" s="20" t="str">
        <f t="shared" si="1"/>
        <v>SPEED BOUNCE</v>
      </c>
      <c r="J16" s="29" t="s">
        <v>228</v>
      </c>
      <c r="K16" s="20" t="str">
        <f>TEXT(INDEX('Field Results Entry'!$I$2:$I$500,MATCH(B16,'Field Results Entry'!$A$2:$A$500,0)),)</f>
        <v>Axel Gordon</v>
      </c>
      <c r="L16" s="20">
        <f>INDEX('Field Results Entry'!$L$2:$L$500,MATCH(B16,'Field Results Entry'!$A$2:$A$500,0))</f>
        <v>4</v>
      </c>
      <c r="M16" s="22">
        <f t="shared" ca="1" si="2"/>
        <v>4</v>
      </c>
      <c r="N16" s="22">
        <f t="shared" ca="1" si="9"/>
        <v>5</v>
      </c>
      <c r="O16" s="23">
        <f t="shared" ca="1" si="3"/>
        <v>4</v>
      </c>
      <c r="P16" s="23">
        <f t="shared" ca="1" si="10"/>
        <v>5</v>
      </c>
      <c r="R16" s="20" t="str">
        <f t="shared" si="11"/>
        <v>Axel Gordon (T) 4</v>
      </c>
      <c r="S16" s="52">
        <f t="shared" ca="1" si="4"/>
        <v>4</v>
      </c>
      <c r="T16" s="53" t="str">
        <f t="shared" si="12"/>
        <v>$L$14:$L$25</v>
      </c>
      <c r="U16" s="53" t="str">
        <f t="shared" si="13"/>
        <v>$N$14:N16</v>
      </c>
      <c r="V16" s="53" t="str">
        <f t="shared" ref="V16:V79" si="18">ADDRESS(ROW(), COLUMN(L16),4) &amp; ":"&amp;ADDRESS(IF($C16=$C15,MATCH(C16,$C$2:$C$500,0)+1,ROW())+COUNTIF($C$2:$C$500,D16&amp;$F16&amp;$G16&amp;$H16)-1, COLUMN($L16))</f>
        <v>L16:$L$25</v>
      </c>
      <c r="W16" s="53">
        <f t="shared" ca="1" si="14"/>
        <v>0</v>
      </c>
      <c r="X16" s="52">
        <f t="shared" ca="1" si="15"/>
        <v>2</v>
      </c>
      <c r="Y16" s="53">
        <f ca="1">COUNTIFS($L$13:$L16,W16,$E$13:$E16,E16)</f>
        <v>0</v>
      </c>
      <c r="Z16" s="53">
        <f t="shared" ca="1" si="16"/>
        <v>0</v>
      </c>
      <c r="AA16" s="29" t="s">
        <v>11</v>
      </c>
      <c r="AB16" s="29" t="s">
        <v>87</v>
      </c>
      <c r="AC16" s="29" t="s">
        <v>62</v>
      </c>
      <c r="AD16" s="23">
        <f t="shared" ca="1" si="5"/>
        <v>18</v>
      </c>
    </row>
    <row r="17" spans="1:30" x14ac:dyDescent="0.25">
      <c r="A17" s="20" t="str">
        <f t="shared" ca="1" si="6"/>
        <v>OneU11BoysSPEED BOUNCE2</v>
      </c>
      <c r="B17" s="20" t="str">
        <f t="shared" si="7"/>
        <v>OneWenlockU11BoysSPEED BOUNCEA</v>
      </c>
      <c r="C17" s="20" t="str">
        <f t="shared" si="8"/>
        <v>OneU11BoysField Event 1</v>
      </c>
      <c r="D17" s="20" t="str">
        <f t="shared" si="0"/>
        <v>One</v>
      </c>
      <c r="E17" s="29" t="s">
        <v>11</v>
      </c>
      <c r="F17" s="29" t="s">
        <v>45</v>
      </c>
      <c r="G17" s="29" t="s">
        <v>62</v>
      </c>
      <c r="H17" s="29" t="s">
        <v>90</v>
      </c>
      <c r="I17" s="20" t="str">
        <f t="shared" si="1"/>
        <v>SPEED BOUNCE</v>
      </c>
      <c r="J17" s="29" t="s">
        <v>228</v>
      </c>
      <c r="K17" s="20" t="str">
        <f>TEXT(INDEX('Field Results Entry'!$I$2:$I$500,MATCH(B17,'Field Results Entry'!$A$2:$A$500,0)),)</f>
        <v>Isaac Holme</v>
      </c>
      <c r="L17" s="20">
        <f>INDEX('Field Results Entry'!$L$2:$L$500,MATCH(B17,'Field Results Entry'!$A$2:$A$500,0))</f>
        <v>7</v>
      </c>
      <c r="M17" s="22">
        <f t="shared" ca="1" si="2"/>
        <v>7</v>
      </c>
      <c r="N17" s="22">
        <f t="shared" ca="1" si="9"/>
        <v>2</v>
      </c>
      <c r="O17" s="23">
        <f t="shared" ca="1" si="3"/>
        <v>7</v>
      </c>
      <c r="P17" s="23">
        <f t="shared" ca="1" si="10"/>
        <v>2</v>
      </c>
      <c r="R17" s="20" t="str">
        <f t="shared" si="11"/>
        <v>Isaac Holme (W) 7</v>
      </c>
      <c r="S17" s="52">
        <f t="shared" ca="1" si="4"/>
        <v>7</v>
      </c>
      <c r="T17" s="53" t="str">
        <f t="shared" si="12"/>
        <v>$L$14:$L$25</v>
      </c>
      <c r="U17" s="53" t="str">
        <f t="shared" si="13"/>
        <v>$N$14:N17</v>
      </c>
      <c r="V17" s="53" t="str">
        <f t="shared" si="18"/>
        <v>L17:$L$25</v>
      </c>
      <c r="W17" s="53">
        <f t="shared" ca="1" si="14"/>
        <v>0</v>
      </c>
      <c r="X17" s="52">
        <f t="shared" ca="1" si="15"/>
        <v>1</v>
      </c>
      <c r="Y17" s="53">
        <f ca="1">COUNTIFS($L$13:$L17,W17,$E$13:$E17,E17)</f>
        <v>1</v>
      </c>
      <c r="Z17" s="53">
        <f t="shared" ca="1" si="16"/>
        <v>0</v>
      </c>
      <c r="AA17" s="29" t="s">
        <v>7</v>
      </c>
      <c r="AB17" s="29" t="s">
        <v>87</v>
      </c>
      <c r="AC17" s="29" t="s">
        <v>62</v>
      </c>
      <c r="AD17" s="23">
        <f t="shared" ca="1" si="5"/>
        <v>11</v>
      </c>
    </row>
    <row r="18" spans="1:30" x14ac:dyDescent="0.25">
      <c r="A18" s="20" t="str">
        <f t="shared" ca="1" si="6"/>
        <v>OneU11BoysSPEED BOUNCE3</v>
      </c>
      <c r="B18" s="20" t="str">
        <f t="shared" si="7"/>
        <v>OneOswestryU11BoysSPEED BOUNCEB</v>
      </c>
      <c r="C18" s="20" t="str">
        <f t="shared" si="8"/>
        <v>OneU11BoysField Event 1</v>
      </c>
      <c r="D18" s="20" t="str">
        <f t="shared" si="0"/>
        <v>One</v>
      </c>
      <c r="E18" s="29" t="s">
        <v>5</v>
      </c>
      <c r="F18" s="29" t="s">
        <v>45</v>
      </c>
      <c r="G18" s="29" t="s">
        <v>62</v>
      </c>
      <c r="H18" s="29" t="s">
        <v>90</v>
      </c>
      <c r="I18" s="20" t="str">
        <f t="shared" si="1"/>
        <v>SPEED BOUNCE</v>
      </c>
      <c r="J18" s="29" t="s">
        <v>232</v>
      </c>
      <c r="K18" s="20" t="str">
        <f>TEXT(INDEX('Field Results Entry'!$I$2:$I$500,MATCH(B18,'Field Results Entry'!$A$2:$A$500,0)),)</f>
        <v>Seth Baillie</v>
      </c>
      <c r="L18" s="20">
        <f>INDEX('Field Results Entry'!$L$2:$L$500,MATCH(B18,'Field Results Entry'!$A$2:$A$500,0))</f>
        <v>6</v>
      </c>
      <c r="M18" s="22">
        <f t="shared" ca="1" si="2"/>
        <v>6</v>
      </c>
      <c r="N18" s="22">
        <f t="shared" ca="1" si="9"/>
        <v>3</v>
      </c>
      <c r="O18" s="23">
        <f t="shared" ca="1" si="3"/>
        <v>5.5</v>
      </c>
      <c r="P18" s="23">
        <f t="shared" ca="1" si="10"/>
        <v>3</v>
      </c>
      <c r="R18" s="20" t="str">
        <f t="shared" si="11"/>
        <v>Seth Baillie (O) 6</v>
      </c>
      <c r="S18" s="52">
        <f t="shared" ca="1" si="4"/>
        <v>6</v>
      </c>
      <c r="T18" s="53" t="str">
        <f t="shared" si="12"/>
        <v>$L$14:$L$25</v>
      </c>
      <c r="U18" s="53" t="str">
        <f t="shared" si="13"/>
        <v>$N$14:N18</v>
      </c>
      <c r="V18" s="53" t="str">
        <f t="shared" si="18"/>
        <v>L18:$L$25</v>
      </c>
      <c r="W18" s="53">
        <f t="shared" ca="1" si="14"/>
        <v>2</v>
      </c>
      <c r="X18" s="52">
        <f t="shared" ca="1" si="15"/>
        <v>1</v>
      </c>
      <c r="Y18" s="53">
        <f ca="1">COUNTIFS($L$13:$L18,W18,$E$13:$E18,E18)</f>
        <v>0</v>
      </c>
      <c r="Z18" s="53">
        <f t="shared" ca="1" si="16"/>
        <v>0</v>
      </c>
      <c r="AA18" s="29" t="s">
        <v>5</v>
      </c>
      <c r="AB18" s="29" t="s">
        <v>145</v>
      </c>
      <c r="AC18" s="29" t="s">
        <v>46</v>
      </c>
      <c r="AD18" s="23">
        <f t="shared" ca="1" si="5"/>
        <v>26</v>
      </c>
    </row>
    <row r="19" spans="1:30" x14ac:dyDescent="0.25">
      <c r="A19" s="20" t="str">
        <f t="shared" ca="1" si="6"/>
        <v>OneU11BoysSPEED BOUNCE4</v>
      </c>
      <c r="B19" s="20" t="str">
        <f t="shared" si="7"/>
        <v>OneShrewsburyU11BoysSPEED BOUNCEB</v>
      </c>
      <c r="C19" s="20" t="str">
        <f t="shared" si="8"/>
        <v>OneU11BoysField Event 1</v>
      </c>
      <c r="D19" s="20" t="str">
        <f t="shared" si="0"/>
        <v>One</v>
      </c>
      <c r="E19" s="29" t="s">
        <v>7</v>
      </c>
      <c r="F19" s="29" t="s">
        <v>45</v>
      </c>
      <c r="G19" s="29" t="s">
        <v>62</v>
      </c>
      <c r="H19" s="29" t="s">
        <v>90</v>
      </c>
      <c r="I19" s="20" t="str">
        <f t="shared" si="1"/>
        <v>SPEED BOUNCE</v>
      </c>
      <c r="J19" s="29" t="s">
        <v>232</v>
      </c>
      <c r="K19" s="20" t="str">
        <f>TEXT(INDEX('Field Results Entry'!$I$2:$I$500,MATCH(B19,'Field Results Entry'!$A$2:$A$500,0)),)</f>
        <v>Riley Griffiths</v>
      </c>
      <c r="L19" s="20">
        <f>INDEX('Field Results Entry'!$L$2:$L$500,MATCH(B19,'Field Results Entry'!$A$2:$A$500,0))</f>
        <v>6</v>
      </c>
      <c r="M19" s="22">
        <f t="shared" ca="1" si="2"/>
        <v>6</v>
      </c>
      <c r="N19" s="22">
        <f t="shared" ca="1" si="9"/>
        <v>3</v>
      </c>
      <c r="O19" s="23">
        <f t="shared" ca="1" si="3"/>
        <v>5.5</v>
      </c>
      <c r="P19" s="23">
        <f t="shared" ca="1" si="10"/>
        <v>4</v>
      </c>
      <c r="R19" s="20" t="str">
        <f t="shared" si="11"/>
        <v>Riley Griffiths (S) 6</v>
      </c>
      <c r="S19" s="52">
        <f t="shared" ca="1" si="4"/>
        <v>6</v>
      </c>
      <c r="T19" s="53" t="str">
        <f t="shared" si="12"/>
        <v>$L$14:$L$25</v>
      </c>
      <c r="U19" s="53" t="str">
        <f t="shared" si="13"/>
        <v>$N$14:N19</v>
      </c>
      <c r="V19" s="53" t="str">
        <f t="shared" si="18"/>
        <v>L19:$L$25</v>
      </c>
      <c r="W19" s="53">
        <f t="shared" ca="1" si="14"/>
        <v>0</v>
      </c>
      <c r="X19" s="52">
        <f t="shared" ca="1" si="15"/>
        <v>2</v>
      </c>
      <c r="Y19" s="53">
        <f ca="1">COUNTIFS($L$13:$L19,W19,$E$13:$E19,E19)</f>
        <v>1</v>
      </c>
      <c r="Z19" s="53">
        <f t="shared" ca="1" si="16"/>
        <v>0</v>
      </c>
      <c r="AA19" s="29" t="s">
        <v>9</v>
      </c>
      <c r="AB19" s="29" t="s">
        <v>145</v>
      </c>
      <c r="AC19" s="29" t="s">
        <v>46</v>
      </c>
      <c r="AD19" s="23">
        <f t="shared" ca="1" si="5"/>
        <v>26</v>
      </c>
    </row>
    <row r="20" spans="1:30" x14ac:dyDescent="0.25">
      <c r="A20" s="20" t="str">
        <f t="shared" ca="1" si="6"/>
        <v>OneU11BoysSPEED BOUNCE8</v>
      </c>
      <c r="B20" s="20" t="str">
        <f t="shared" si="7"/>
        <v>OneTelfordU11BoysSPEED BOUNCEB</v>
      </c>
      <c r="C20" s="20" t="str">
        <f t="shared" si="8"/>
        <v>OneU11BoysField Event 1</v>
      </c>
      <c r="D20" s="20" t="str">
        <f t="shared" si="0"/>
        <v>One</v>
      </c>
      <c r="E20" s="29" t="s">
        <v>9</v>
      </c>
      <c r="F20" s="29" t="s">
        <v>45</v>
      </c>
      <c r="G20" s="29" t="s">
        <v>62</v>
      </c>
      <c r="H20" s="29" t="s">
        <v>90</v>
      </c>
      <c r="I20" s="20" t="str">
        <f t="shared" si="1"/>
        <v>SPEED BOUNCE</v>
      </c>
      <c r="J20" s="29" t="s">
        <v>232</v>
      </c>
      <c r="K20" s="20" t="str">
        <f>TEXT(INDEX('Field Results Entry'!$I$2:$I$500,MATCH(B20,'Field Results Entry'!$A$2:$A$500,0)),)</f>
        <v/>
      </c>
      <c r="L20" s="20">
        <f>INDEX('Field Results Entry'!$L$2:$L$500,MATCH(B20,'Field Results Entry'!$A$2:$A$500,0))</f>
        <v>0</v>
      </c>
      <c r="M20" s="22">
        <f t="shared" ca="1" si="2"/>
        <v>0</v>
      </c>
      <c r="N20" s="22">
        <f t="shared" ca="1" si="9"/>
        <v>7</v>
      </c>
      <c r="O20" s="23">
        <f t="shared" ca="1" si="3"/>
        <v>0</v>
      </c>
      <c r="P20" s="23">
        <f t="shared" ca="1" si="10"/>
        <v>8</v>
      </c>
      <c r="R20" s="20" t="str">
        <f t="shared" si="11"/>
        <v xml:space="preserve"> (T) 0</v>
      </c>
      <c r="S20" s="52">
        <f t="shared" ca="1" si="4"/>
        <v>2</v>
      </c>
      <c r="T20" s="53" t="str">
        <f t="shared" si="12"/>
        <v>$L$14:$L$25</v>
      </c>
      <c r="U20" s="53" t="str">
        <f t="shared" si="13"/>
        <v>$N$14:N20</v>
      </c>
      <c r="V20" s="53" t="str">
        <f t="shared" si="18"/>
        <v>L20:$L$25</v>
      </c>
      <c r="W20" s="53">
        <f t="shared" ca="1" si="14"/>
        <v>0</v>
      </c>
      <c r="X20" s="52">
        <f t="shared" ca="1" si="15"/>
        <v>2</v>
      </c>
      <c r="Y20" s="53">
        <f ca="1">COUNTIFS($L$13:$L20,W20,$E$13:$E20,E20)</f>
        <v>1</v>
      </c>
      <c r="Z20" s="53">
        <f t="shared" ca="1" si="16"/>
        <v>0</v>
      </c>
      <c r="AA20" s="29" t="s">
        <v>11</v>
      </c>
      <c r="AB20" s="29" t="s">
        <v>145</v>
      </c>
      <c r="AC20" s="29" t="s">
        <v>46</v>
      </c>
      <c r="AD20" s="23">
        <f t="shared" ca="1" si="5"/>
        <v>0</v>
      </c>
    </row>
    <row r="21" spans="1:30" x14ac:dyDescent="0.25">
      <c r="A21" s="20" t="str">
        <f t="shared" ca="1" si="6"/>
        <v>OneU11BoysSPEED BOUNCE6</v>
      </c>
      <c r="B21" s="20" t="str">
        <f t="shared" si="7"/>
        <v>OneWenlockU11BoysSPEED BOUNCEB</v>
      </c>
      <c r="C21" s="20" t="str">
        <f t="shared" si="8"/>
        <v>OneU11BoysField Event 1</v>
      </c>
      <c r="D21" s="20" t="str">
        <f t="shared" si="0"/>
        <v>One</v>
      </c>
      <c r="E21" s="29" t="s">
        <v>11</v>
      </c>
      <c r="F21" s="29" t="s">
        <v>45</v>
      </c>
      <c r="G21" s="29" t="s">
        <v>62</v>
      </c>
      <c r="H21" s="29" t="s">
        <v>90</v>
      </c>
      <c r="I21" s="20" t="str">
        <f t="shared" si="1"/>
        <v>SPEED BOUNCE</v>
      </c>
      <c r="J21" s="29" t="s">
        <v>232</v>
      </c>
      <c r="K21" s="20" t="str">
        <f>TEXT(INDEX('Field Results Entry'!$I$2:$I$500,MATCH(B21,'Field Results Entry'!$A$2:$A$500,0)),)</f>
        <v>Ben Beard</v>
      </c>
      <c r="L21" s="20">
        <f>INDEX('Field Results Entry'!$L$2:$L$500,MATCH(B21,'Field Results Entry'!$A$2:$A$500,0))</f>
        <v>3</v>
      </c>
      <c r="M21" s="22">
        <f t="shared" ca="1" si="2"/>
        <v>3</v>
      </c>
      <c r="N21" s="22">
        <f t="shared" ca="1" si="9"/>
        <v>6</v>
      </c>
      <c r="O21" s="23">
        <f t="shared" ca="1" si="3"/>
        <v>3</v>
      </c>
      <c r="P21" s="23">
        <f t="shared" ca="1" si="10"/>
        <v>6</v>
      </c>
      <c r="R21" s="20" t="str">
        <f t="shared" si="11"/>
        <v>Ben Beard (W) 3</v>
      </c>
      <c r="S21" s="52">
        <f t="shared" ca="1" si="4"/>
        <v>3</v>
      </c>
      <c r="T21" s="53" t="str">
        <f t="shared" si="12"/>
        <v>$L$14:$L$25</v>
      </c>
      <c r="U21" s="53" t="str">
        <f t="shared" si="13"/>
        <v>$N$14:N21</v>
      </c>
      <c r="V21" s="53" t="str">
        <f t="shared" si="18"/>
        <v>L21:$L$25</v>
      </c>
      <c r="W21" s="53">
        <f t="shared" ca="1" si="14"/>
        <v>0</v>
      </c>
      <c r="X21" s="52">
        <f t="shared" ca="1" si="15"/>
        <v>1</v>
      </c>
      <c r="Y21" s="53">
        <f ca="1">COUNTIFS($L$13:$L21,W21,$E$13:$E21,E21)</f>
        <v>1</v>
      </c>
      <c r="Z21" s="53">
        <f t="shared" ca="1" si="16"/>
        <v>0</v>
      </c>
      <c r="AA21" s="29" t="s">
        <v>7</v>
      </c>
      <c r="AB21" s="29" t="s">
        <v>145</v>
      </c>
      <c r="AC21" s="29" t="s">
        <v>46</v>
      </c>
      <c r="AD21" s="23">
        <f t="shared" ca="1" si="5"/>
        <v>0</v>
      </c>
    </row>
    <row r="22" spans="1:30" x14ac:dyDescent="0.25">
      <c r="A22" s="20" t="str">
        <f t="shared" ca="1" si="6"/>
        <v>OneU11BoysSPEED BOUNCE9</v>
      </c>
      <c r="B22" s="20" t="str">
        <f t="shared" si="7"/>
        <v>OneOswestryU11BoysSPEED BOUNCEC</v>
      </c>
      <c r="C22" s="20" t="str">
        <f t="shared" si="8"/>
        <v>OneU11BoysField Event 1</v>
      </c>
      <c r="D22" s="20" t="str">
        <f t="shared" si="0"/>
        <v>One</v>
      </c>
      <c r="E22" s="29" t="s">
        <v>5</v>
      </c>
      <c r="F22" s="29" t="s">
        <v>45</v>
      </c>
      <c r="G22" s="29" t="s">
        <v>62</v>
      </c>
      <c r="H22" s="29" t="s">
        <v>90</v>
      </c>
      <c r="I22" s="20" t="str">
        <f t="shared" si="1"/>
        <v>SPEED BOUNCE</v>
      </c>
      <c r="J22" s="29" t="s">
        <v>233</v>
      </c>
      <c r="K22" s="20" t="str">
        <f>TEXT(INDEX('Field Results Entry'!$I$2:$I$500,MATCH(B22,'Field Results Entry'!$A$2:$A$500,0)),)</f>
        <v>Oliver Jones</v>
      </c>
      <c r="L22" s="20">
        <f>INDEX('Field Results Entry'!$L$2:$L$500,MATCH(B22,'Field Results Entry'!$A$2:$A$500,0))</f>
        <v>2</v>
      </c>
      <c r="M22" s="22">
        <f t="shared" ca="1" si="2"/>
        <v>0</v>
      </c>
      <c r="N22" s="22">
        <f t="shared" ca="1" si="9"/>
        <v>7</v>
      </c>
      <c r="O22" s="23">
        <f t="shared" ca="1" si="3"/>
        <v>0</v>
      </c>
      <c r="P22" s="23">
        <f t="shared" ca="1" si="10"/>
        <v>9</v>
      </c>
      <c r="R22" s="20" t="str">
        <f t="shared" si="11"/>
        <v>Oliver Jones (O) 2</v>
      </c>
      <c r="S22" s="52">
        <f t="shared" ca="1" si="4"/>
        <v>2</v>
      </c>
      <c r="T22" s="53" t="str">
        <f t="shared" si="12"/>
        <v>$L$14:$L$25</v>
      </c>
      <c r="U22" s="53" t="str">
        <f t="shared" si="13"/>
        <v>$N$14:N22</v>
      </c>
      <c r="V22" s="53" t="str">
        <f t="shared" si="18"/>
        <v>L22:$L$25</v>
      </c>
      <c r="W22" s="53">
        <f t="shared" ca="1" si="14"/>
        <v>2</v>
      </c>
      <c r="X22" s="52">
        <f t="shared" ca="1" si="15"/>
        <v>1</v>
      </c>
      <c r="Y22" s="53">
        <f ca="1">COUNTIFS($L$13:$L22,W22,$E$13:$E22,E22)</f>
        <v>1</v>
      </c>
      <c r="Z22" s="53">
        <f t="shared" ca="1" si="16"/>
        <v>1</v>
      </c>
      <c r="AA22" s="29" t="s">
        <v>5</v>
      </c>
      <c r="AB22" s="29" t="s">
        <v>145</v>
      </c>
      <c r="AC22" s="29" t="s">
        <v>62</v>
      </c>
      <c r="AD22" s="23">
        <f t="shared" ca="1" si="5"/>
        <v>15</v>
      </c>
    </row>
    <row r="23" spans="1:30" x14ac:dyDescent="0.25">
      <c r="A23" s="20" t="str">
        <f t="shared" ca="1" si="6"/>
        <v>OneU11BoysSPEED BOUNCE10</v>
      </c>
      <c r="B23" s="20" t="str">
        <f t="shared" si="7"/>
        <v>OneShrewsburyU11BoysSPEED BOUNCEC</v>
      </c>
      <c r="C23" s="20" t="str">
        <f t="shared" si="8"/>
        <v>OneU11BoysField Event 1</v>
      </c>
      <c r="D23" s="20" t="str">
        <f t="shared" si="0"/>
        <v>One</v>
      </c>
      <c r="E23" s="29" t="s">
        <v>7</v>
      </c>
      <c r="F23" s="29" t="s">
        <v>45</v>
      </c>
      <c r="G23" s="29" t="s">
        <v>62</v>
      </c>
      <c r="H23" s="29" t="s">
        <v>90</v>
      </c>
      <c r="I23" s="20" t="str">
        <f t="shared" si="1"/>
        <v>SPEED BOUNCE</v>
      </c>
      <c r="J23" s="29" t="s">
        <v>233</v>
      </c>
      <c r="K23" s="20" t="str">
        <f>TEXT(INDEX('Field Results Entry'!$I$2:$I$500,MATCH(B23,'Field Results Entry'!$A$2:$A$500,0)),)</f>
        <v/>
      </c>
      <c r="L23" s="20">
        <f>INDEX('Field Results Entry'!$L$2:$L$500,MATCH(B23,'Field Results Entry'!$A$2:$A$500,0))</f>
        <v>0</v>
      </c>
      <c r="M23" s="22">
        <f t="shared" ca="1" si="2"/>
        <v>0</v>
      </c>
      <c r="N23" s="22">
        <f t="shared" ca="1" si="9"/>
        <v>7</v>
      </c>
      <c r="O23" s="23">
        <f t="shared" ca="1" si="3"/>
        <v>0</v>
      </c>
      <c r="P23" s="23">
        <f t="shared" ca="1" si="10"/>
        <v>10</v>
      </c>
      <c r="R23" s="20" t="str">
        <f t="shared" si="11"/>
        <v xml:space="preserve"> (S) 0</v>
      </c>
      <c r="S23" s="52">
        <f t="shared" ca="1" si="4"/>
        <v>2</v>
      </c>
      <c r="T23" s="53" t="str">
        <f t="shared" si="12"/>
        <v>$L$14:$L$25</v>
      </c>
      <c r="U23" s="53" t="str">
        <f t="shared" si="13"/>
        <v>$N$14:N23</v>
      </c>
      <c r="V23" s="53" t="str">
        <f t="shared" si="18"/>
        <v>L23:$L$25</v>
      </c>
      <c r="W23" s="53">
        <f t="shared" ca="1" si="14"/>
        <v>0</v>
      </c>
      <c r="X23" s="52">
        <f t="shared" ca="1" si="15"/>
        <v>2</v>
      </c>
      <c r="Y23" s="53">
        <f ca="1">COUNTIFS($L$13:$L23,W23,$E$13:$E23,E23)</f>
        <v>2</v>
      </c>
      <c r="Z23" s="53">
        <f t="shared" ca="1" si="16"/>
        <v>1</v>
      </c>
      <c r="AA23" s="29" t="s">
        <v>9</v>
      </c>
      <c r="AB23" s="29" t="s">
        <v>145</v>
      </c>
      <c r="AC23" s="29" t="s">
        <v>62</v>
      </c>
      <c r="AD23" s="23">
        <f t="shared" ca="1" si="5"/>
        <v>13</v>
      </c>
    </row>
    <row r="24" spans="1:30" x14ac:dyDescent="0.25">
      <c r="A24" s="20" t="str">
        <f t="shared" ca="1" si="6"/>
        <v>OneU11BoysSPEED BOUNCE11</v>
      </c>
      <c r="B24" s="20" t="str">
        <f t="shared" si="7"/>
        <v>OneTelfordU11BoysSPEED BOUNCEC</v>
      </c>
      <c r="C24" s="20" t="str">
        <f t="shared" si="8"/>
        <v>OneU11BoysField Event 1</v>
      </c>
      <c r="D24" s="20" t="str">
        <f t="shared" si="0"/>
        <v>One</v>
      </c>
      <c r="E24" s="29" t="s">
        <v>9</v>
      </c>
      <c r="F24" s="29" t="s">
        <v>45</v>
      </c>
      <c r="G24" s="29" t="s">
        <v>62</v>
      </c>
      <c r="H24" s="29" t="s">
        <v>90</v>
      </c>
      <c r="I24" s="20" t="str">
        <f t="shared" si="1"/>
        <v>SPEED BOUNCE</v>
      </c>
      <c r="J24" s="29" t="s">
        <v>233</v>
      </c>
      <c r="K24" s="20" t="str">
        <f>TEXT(INDEX('Field Results Entry'!$I$2:$I$500,MATCH(B24,'Field Results Entry'!$A$2:$A$500,0)),)</f>
        <v/>
      </c>
      <c r="L24" s="20">
        <f>INDEX('Field Results Entry'!$L$2:$L$500,MATCH(B24,'Field Results Entry'!$A$2:$A$500,0))</f>
        <v>0</v>
      </c>
      <c r="M24" s="22">
        <f t="shared" ca="1" si="2"/>
        <v>0</v>
      </c>
      <c r="N24" s="22">
        <f t="shared" ca="1" si="9"/>
        <v>7</v>
      </c>
      <c r="O24" s="23">
        <f t="shared" ca="1" si="3"/>
        <v>0</v>
      </c>
      <c r="P24" s="23">
        <f t="shared" ca="1" si="10"/>
        <v>11</v>
      </c>
      <c r="R24" s="20" t="str">
        <f t="shared" si="11"/>
        <v xml:space="preserve"> (T) 0</v>
      </c>
      <c r="S24" s="52">
        <f t="shared" ca="1" si="4"/>
        <v>2</v>
      </c>
      <c r="T24" s="53" t="str">
        <f t="shared" si="12"/>
        <v>$L$14:$L$25</v>
      </c>
      <c r="U24" s="53" t="str">
        <f t="shared" si="13"/>
        <v>$N$14:N24</v>
      </c>
      <c r="V24" s="53" t="str">
        <f t="shared" si="18"/>
        <v>L24:$L$25</v>
      </c>
      <c r="W24" s="53">
        <f t="shared" ca="1" si="14"/>
        <v>0</v>
      </c>
      <c r="X24" s="52">
        <f t="shared" ca="1" si="15"/>
        <v>2</v>
      </c>
      <c r="Y24" s="53">
        <f ca="1">COUNTIFS($L$13:$L24,W24,$E$13:$E24,E24)</f>
        <v>2</v>
      </c>
      <c r="Z24" s="53">
        <f t="shared" ca="1" si="16"/>
        <v>1</v>
      </c>
      <c r="AA24" s="29" t="s">
        <v>11</v>
      </c>
      <c r="AB24" s="29" t="s">
        <v>145</v>
      </c>
      <c r="AC24" s="29" t="s">
        <v>62</v>
      </c>
      <c r="AD24" s="23">
        <f t="shared" ca="1" si="5"/>
        <v>7</v>
      </c>
    </row>
    <row r="25" spans="1:30" x14ac:dyDescent="0.25">
      <c r="A25" s="20" t="str">
        <f t="shared" ca="1" si="6"/>
        <v>OneU11BoysSPEED BOUNCE12</v>
      </c>
      <c r="B25" s="20" t="str">
        <f t="shared" si="7"/>
        <v>OneWenlockU11BoysSPEED BOUNCEC</v>
      </c>
      <c r="C25" s="20" t="str">
        <f t="shared" si="8"/>
        <v>OneU11BoysField Event 1</v>
      </c>
      <c r="D25" s="32" t="str">
        <f t="shared" si="0"/>
        <v>One</v>
      </c>
      <c r="E25" s="33" t="s">
        <v>11</v>
      </c>
      <c r="F25" s="33" t="s">
        <v>45</v>
      </c>
      <c r="G25" s="33" t="s">
        <v>62</v>
      </c>
      <c r="H25" s="33" t="s">
        <v>90</v>
      </c>
      <c r="I25" s="32" t="str">
        <f t="shared" si="1"/>
        <v>SPEED BOUNCE</v>
      </c>
      <c r="J25" s="33" t="s">
        <v>233</v>
      </c>
      <c r="K25" s="20" t="str">
        <f>TEXT(INDEX('Field Results Entry'!$I$2:$I$500,MATCH(B25,'Field Results Entry'!$A$2:$A$500,0)),)</f>
        <v/>
      </c>
      <c r="L25" s="20">
        <f>INDEX('Field Results Entry'!$L$2:$L$500,MATCH(B25,'Field Results Entry'!$A$2:$A$500,0))</f>
        <v>0</v>
      </c>
      <c r="M25" s="22">
        <f t="shared" ca="1" si="2"/>
        <v>0</v>
      </c>
      <c r="N25" s="22">
        <f t="shared" ca="1" si="9"/>
        <v>7</v>
      </c>
      <c r="O25" s="23">
        <f t="shared" ca="1" si="3"/>
        <v>0</v>
      </c>
      <c r="P25" s="23">
        <f t="shared" ca="1" si="10"/>
        <v>12</v>
      </c>
      <c r="R25" s="20" t="str">
        <f t="shared" si="11"/>
        <v xml:space="preserve"> (W) 0</v>
      </c>
      <c r="S25" s="52">
        <f t="shared" ca="1" si="4"/>
        <v>2</v>
      </c>
      <c r="T25" s="53" t="str">
        <f t="shared" si="12"/>
        <v>$L$14:$L$25</v>
      </c>
      <c r="U25" s="53" t="str">
        <f t="shared" si="13"/>
        <v>$N$14:N25</v>
      </c>
      <c r="V25" s="53" t="str">
        <f t="shared" si="18"/>
        <v>L25:$L$25</v>
      </c>
      <c r="W25" s="53">
        <f t="shared" ca="1" si="14"/>
        <v>0</v>
      </c>
      <c r="X25" s="52">
        <f t="shared" ca="1" si="15"/>
        <v>1</v>
      </c>
      <c r="Y25" s="53">
        <f ca="1">COUNTIFS($L$13:$L25,W25,$E$13:$E25,E25)</f>
        <v>2</v>
      </c>
      <c r="Z25" s="53">
        <f t="shared" ca="1" si="16"/>
        <v>1</v>
      </c>
      <c r="AA25" s="29" t="s">
        <v>7</v>
      </c>
      <c r="AB25" s="29" t="s">
        <v>145</v>
      </c>
      <c r="AC25" s="29" t="s">
        <v>62</v>
      </c>
      <c r="AD25" s="23">
        <f t="shared" ca="1" si="5"/>
        <v>6</v>
      </c>
    </row>
    <row r="26" spans="1:30" x14ac:dyDescent="0.25">
      <c r="A26" s="20" t="str">
        <f t="shared" ca="1" si="6"/>
        <v>OneU13GirlsSTANDING TRIPLE JUMP2</v>
      </c>
      <c r="B26" s="20" t="str">
        <f t="shared" si="7"/>
        <v>OneOswestryU13GirlsSTANDING TRIPLE JUMPA</v>
      </c>
      <c r="C26" s="20" t="str">
        <f t="shared" si="8"/>
        <v>OneU13GirlsField Event 1</v>
      </c>
      <c r="D26" s="30" t="str">
        <f t="shared" si="0"/>
        <v>One</v>
      </c>
      <c r="E26" s="31" t="s">
        <v>5</v>
      </c>
      <c r="F26" s="31" t="s">
        <v>87</v>
      </c>
      <c r="G26" s="31" t="s">
        <v>46</v>
      </c>
      <c r="H26" s="31" t="s">
        <v>90</v>
      </c>
      <c r="I26" s="30" t="str">
        <f t="shared" si="1"/>
        <v>STANDING TRIPLE JUMP</v>
      </c>
      <c r="J26" s="31" t="s">
        <v>228</v>
      </c>
      <c r="K26" s="20" t="str">
        <f>TEXT(INDEX('Field Results Entry'!$I$2:$I$500,MATCH(B26,'Field Results Entry'!$A$2:$A$500,0)),)</f>
        <v>Evie Griffiths</v>
      </c>
      <c r="L26" s="20">
        <f>INDEX('Field Results Entry'!$L$2:$L$500,MATCH(B26,'Field Results Entry'!$A$2:$A$500,0))</f>
        <v>5.46</v>
      </c>
      <c r="M26" s="22">
        <f t="shared" si="2"/>
        <v>5.46</v>
      </c>
      <c r="N26" s="22">
        <f t="shared" ca="1" si="9"/>
        <v>2</v>
      </c>
      <c r="O26" s="23">
        <f t="shared" ca="1" si="3"/>
        <v>7</v>
      </c>
      <c r="P26" s="23">
        <f t="shared" ca="1" si="10"/>
        <v>2</v>
      </c>
      <c r="R26" s="20" t="str">
        <f t="shared" si="11"/>
        <v>Evie Griffiths (O) 5.46</v>
      </c>
      <c r="S26" s="52">
        <f t="shared" ca="1" si="4"/>
        <v>7</v>
      </c>
      <c r="T26" s="53" t="str">
        <f t="shared" si="12"/>
        <v>$L$26:$L$33</v>
      </c>
      <c r="U26" s="53" t="str">
        <f t="shared" si="13"/>
        <v>$N$26:N26</v>
      </c>
      <c r="V26" s="53" t="str">
        <f t="shared" si="18"/>
        <v>L26:$L$33</v>
      </c>
      <c r="W26" s="53">
        <f t="shared" ref="W26:W89" ca="1" si="19">_xlfn.MINIFS(INDIRECT(ADDRESS(IF($C26=$C25,MATCH($C26,$C$2:$C$500,0)+1,ROW()), COLUMN($L26)) &amp; ":"&amp;ADDRESS(IF($C26=$C25,MATCH(C26,$C$2:$C$500,0)+1,ROW())+COUNTIF($C$2:$C$500,D26&amp;$F26&amp;$G26&amp;$H26)-1, COLUMN($L26))),INDIRECT(ADDRESS(IF($C26=$C25,MATCH($C26,$C$2:$C$500,0)+1,ROW()), COLUMN($E26)) &amp; ":"&amp;ADDRESS(IF($C26=$C25,MATCH(C26,$C$2:$C$500,0)+1,ROW())+COUNTIF($C$2:$C$500,D26&amp;$F26&amp;$G26&amp;$H26)-1, COLUMN($E26))),E26)</f>
        <v>5.38</v>
      </c>
      <c r="X26" s="52">
        <f t="shared" ref="X26:X89" ca="1" si="20">COUNTIFS(INDIRECT(ADDRESS(IF($C26=$C25,MATCH($C26,$C$2:$C$500,0)+1,ROW()), COLUMN($L26)) &amp; ":"&amp;ADDRESS(IF($C26=$C25,MATCH(C26,$C$2:$C$500,0)+1,ROW())+COUNTIF($C$2:$C$500,D26&amp;$F26&amp;$G26&amp;$H26)-1, COLUMN($L26))),W26,INDIRECT(ADDRESS(IF($C26=$C25,MATCH($C26,$C$2:$C$500,0)+1,ROW()), COLUMN($E26)) &amp; ":"&amp;ADDRESS(IF($C26=$C25,MATCH(C26,$C$2:$C$500,0)+1,ROW())+COUNTIF($C$2:$C$500,D26&amp;$F26&amp;$G26&amp;$H26)-1, COLUMN($E26))),E26)</f>
        <v>1</v>
      </c>
      <c r="Y26" s="53">
        <f ca="1">COUNTIFS($L$13:$L26,W26,$E$13:$E26,E26)</f>
        <v>0</v>
      </c>
      <c r="Z26" s="53">
        <f t="shared" ref="Z26:Z89" ca="1" si="21">IF(L26=W26,COUNTIFS(INDIRECT(ADDRESS(IF($C26=$C25,MATCH($C26,$C$2:$C$500,0)+1,ROW()), COLUMN($L26)) &amp; ":"&amp;ADDRESS(ROW(), COLUMN(L26),4)),W26,INDIRECT(ADDRESS(IF($C26=$C25,MATCH($C26,$C$2:$C$500,0)+1,ROW()), COLUMN($E26)) &amp; ":"&amp;ADDRESS(ROW(), COLUMN(E26),4)),E26)-(X26-1),0)</f>
        <v>0</v>
      </c>
    </row>
    <row r="27" spans="1:30" x14ac:dyDescent="0.25">
      <c r="A27" s="20" t="str">
        <f t="shared" ca="1" si="6"/>
        <v>OneU13GirlsSTANDING TRIPLE JUMP7</v>
      </c>
      <c r="B27" s="20" t="str">
        <f t="shared" si="7"/>
        <v>OneShrewsburyU13GirlsSTANDING TRIPLE JUMPA</v>
      </c>
      <c r="C27" s="20" t="str">
        <f t="shared" si="8"/>
        <v>OneU13GirlsField Event 1</v>
      </c>
      <c r="D27" s="20" t="str">
        <f t="shared" si="0"/>
        <v>One</v>
      </c>
      <c r="E27" s="29" t="s">
        <v>7</v>
      </c>
      <c r="F27" s="29" t="s">
        <v>87</v>
      </c>
      <c r="G27" s="29" t="s">
        <v>46</v>
      </c>
      <c r="H27" s="29" t="s">
        <v>90</v>
      </c>
      <c r="I27" s="20" t="str">
        <f t="shared" si="1"/>
        <v>STANDING TRIPLE JUMP</v>
      </c>
      <c r="J27" s="29" t="s">
        <v>228</v>
      </c>
      <c r="K27" s="20" t="str">
        <f>TEXT(INDEX('Field Results Entry'!$I$2:$I$500,MATCH(B27,'Field Results Entry'!$A$2:$A$500,0)),)</f>
        <v/>
      </c>
      <c r="L27" s="20">
        <f>INDEX('Field Results Entry'!$L$2:$L$500,MATCH(B27,'Field Results Entry'!$A$2:$A$500,0))</f>
        <v>0</v>
      </c>
      <c r="M27" s="22">
        <f t="shared" si="2"/>
        <v>0</v>
      </c>
      <c r="N27" s="22">
        <f t="shared" ca="1" si="9"/>
        <v>7</v>
      </c>
      <c r="O27" s="23">
        <f t="shared" ca="1" si="3"/>
        <v>0</v>
      </c>
      <c r="P27" s="23">
        <f t="shared" ca="1" si="10"/>
        <v>7</v>
      </c>
      <c r="R27" s="20" t="str">
        <f t="shared" si="11"/>
        <v xml:space="preserve"> (S) 0</v>
      </c>
      <c r="S27" s="52">
        <f t="shared" ca="1" si="4"/>
        <v>2</v>
      </c>
      <c r="T27" s="53" t="str">
        <f t="shared" si="12"/>
        <v>$L$26:$L$33</v>
      </c>
      <c r="U27" s="53" t="str">
        <f t="shared" si="13"/>
        <v>$N$26:N27</v>
      </c>
      <c r="V27" s="53" t="str">
        <f t="shared" si="18"/>
        <v>L27:$L$33</v>
      </c>
      <c r="W27" s="53">
        <f t="shared" ca="1" si="19"/>
        <v>0</v>
      </c>
      <c r="X27" s="52">
        <f t="shared" ca="1" si="20"/>
        <v>2</v>
      </c>
      <c r="Y27" s="53">
        <f ca="1">COUNTIFS($L$13:$L27,W27,$E$13:$E27,E27)</f>
        <v>3</v>
      </c>
      <c r="Z27" s="53">
        <f t="shared" ca="1" si="21"/>
        <v>0</v>
      </c>
    </row>
    <row r="28" spans="1:30" x14ac:dyDescent="0.25">
      <c r="A28" s="20" t="str">
        <f t="shared" ca="1" si="6"/>
        <v>OneU13GirlsSTANDING TRIPLE JUMP4</v>
      </c>
      <c r="B28" s="20" t="str">
        <f t="shared" si="7"/>
        <v>OneTelfordU13GirlsSTANDING TRIPLE JUMPA</v>
      </c>
      <c r="C28" s="20" t="str">
        <f t="shared" si="8"/>
        <v>OneU13GirlsField Event 1</v>
      </c>
      <c r="D28" s="20" t="str">
        <f t="shared" si="0"/>
        <v>One</v>
      </c>
      <c r="E28" s="29" t="s">
        <v>9</v>
      </c>
      <c r="F28" s="29" t="s">
        <v>87</v>
      </c>
      <c r="G28" s="29" t="s">
        <v>46</v>
      </c>
      <c r="H28" s="29" t="s">
        <v>90</v>
      </c>
      <c r="I28" s="20" t="str">
        <f t="shared" si="1"/>
        <v>STANDING TRIPLE JUMP</v>
      </c>
      <c r="J28" s="29" t="s">
        <v>228</v>
      </c>
      <c r="K28" s="20" t="str">
        <f>TEXT(INDEX('Field Results Entry'!$I$2:$I$500,MATCH(B28,'Field Results Entry'!$A$2:$A$500,0)),)</f>
        <v>Dionne White</v>
      </c>
      <c r="L28" s="20">
        <f>INDEX('Field Results Entry'!$L$2:$L$500,MATCH(B28,'Field Results Entry'!$A$2:$A$500,0))</f>
        <v>5.32</v>
      </c>
      <c r="M28" s="22">
        <f t="shared" si="2"/>
        <v>5.32</v>
      </c>
      <c r="N28" s="22">
        <f t="shared" ca="1" si="9"/>
        <v>4</v>
      </c>
      <c r="O28" s="23">
        <f t="shared" ca="1" si="3"/>
        <v>5</v>
      </c>
      <c r="P28" s="23">
        <f t="shared" ca="1" si="10"/>
        <v>4</v>
      </c>
      <c r="R28" s="20" t="str">
        <f t="shared" si="11"/>
        <v>Dionne White (T) 5.32</v>
      </c>
      <c r="S28" s="52">
        <f t="shared" ca="1" si="4"/>
        <v>5</v>
      </c>
      <c r="T28" s="53" t="str">
        <f t="shared" si="12"/>
        <v>$L$26:$L$33</v>
      </c>
      <c r="U28" s="53" t="str">
        <f t="shared" si="13"/>
        <v>$N$26:N28</v>
      </c>
      <c r="V28" s="53" t="str">
        <f t="shared" si="18"/>
        <v>L28:$L$33</v>
      </c>
      <c r="W28" s="53">
        <f t="shared" ca="1" si="19"/>
        <v>5.32</v>
      </c>
      <c r="X28" s="52">
        <f t="shared" ca="1" si="20"/>
        <v>1</v>
      </c>
      <c r="Y28" s="53">
        <f ca="1">COUNTIFS($L$13:$L28,W28,$E$13:$E28,E28)</f>
        <v>1</v>
      </c>
      <c r="Z28" s="53">
        <f t="shared" ca="1" si="21"/>
        <v>1</v>
      </c>
    </row>
    <row r="29" spans="1:30" x14ac:dyDescent="0.25">
      <c r="A29" s="20" t="str">
        <f t="shared" ca="1" si="6"/>
        <v>OneU13GirlsSTANDING TRIPLE JUMP5</v>
      </c>
      <c r="B29" s="20" t="str">
        <f t="shared" si="7"/>
        <v>OneWenlockU13GirlsSTANDING TRIPLE JUMPA</v>
      </c>
      <c r="C29" s="20" t="str">
        <f t="shared" si="8"/>
        <v>OneU13GirlsField Event 1</v>
      </c>
      <c r="D29" s="20" t="str">
        <f t="shared" si="0"/>
        <v>One</v>
      </c>
      <c r="E29" s="29" t="s">
        <v>11</v>
      </c>
      <c r="F29" s="29" t="s">
        <v>87</v>
      </c>
      <c r="G29" s="29" t="s">
        <v>46</v>
      </c>
      <c r="H29" s="29" t="s">
        <v>90</v>
      </c>
      <c r="I29" s="20" t="str">
        <f t="shared" si="1"/>
        <v>STANDING TRIPLE JUMP</v>
      </c>
      <c r="J29" s="29" t="s">
        <v>228</v>
      </c>
      <c r="K29" s="20" t="str">
        <f>TEXT(INDEX('Field Results Entry'!$I$2:$I$500,MATCH(B29,'Field Results Entry'!$A$2:$A$500,0)),)</f>
        <v>Hallie Bunn</v>
      </c>
      <c r="L29" s="20">
        <f>INDEX('Field Results Entry'!$L$2:$L$500,MATCH(B29,'Field Results Entry'!$A$2:$A$500,0))</f>
        <v>5.22</v>
      </c>
      <c r="M29" s="22">
        <f t="shared" si="2"/>
        <v>5.22</v>
      </c>
      <c r="N29" s="22">
        <f t="shared" ca="1" si="9"/>
        <v>5</v>
      </c>
      <c r="O29" s="23">
        <f t="shared" ca="1" si="3"/>
        <v>4</v>
      </c>
      <c r="P29" s="23">
        <f t="shared" ca="1" si="10"/>
        <v>5</v>
      </c>
      <c r="R29" s="20" t="str">
        <f t="shared" si="11"/>
        <v>Hallie Bunn (W) 5.22</v>
      </c>
      <c r="S29" s="52">
        <f t="shared" ca="1" si="4"/>
        <v>4</v>
      </c>
      <c r="T29" s="53" t="str">
        <f t="shared" si="12"/>
        <v>$L$26:$L$33</v>
      </c>
      <c r="U29" s="53" t="str">
        <f t="shared" si="13"/>
        <v>$N$26:N29</v>
      </c>
      <c r="V29" s="53" t="str">
        <f t="shared" si="18"/>
        <v>L29:$L$33</v>
      </c>
      <c r="W29" s="53">
        <f t="shared" ca="1" si="19"/>
        <v>4.68</v>
      </c>
      <c r="X29" s="52">
        <f t="shared" ca="1" si="20"/>
        <v>1</v>
      </c>
      <c r="Y29" s="53">
        <f ca="1">COUNTIFS($L$13:$L29,W29,$E$13:$E29,E29)</f>
        <v>0</v>
      </c>
      <c r="Z29" s="53">
        <f t="shared" ca="1" si="21"/>
        <v>0</v>
      </c>
    </row>
    <row r="30" spans="1:30" x14ac:dyDescent="0.25">
      <c r="A30" s="20" t="str">
        <f t="shared" ca="1" si="6"/>
        <v>OneU13GirlsSTANDING TRIPLE JUMP3</v>
      </c>
      <c r="B30" s="20" t="str">
        <f t="shared" si="7"/>
        <v>OneOswestryU13GirlsSTANDING TRIPLE JUMPB</v>
      </c>
      <c r="C30" s="20" t="str">
        <f t="shared" si="8"/>
        <v>OneU13GirlsField Event 1</v>
      </c>
      <c r="D30" s="20" t="str">
        <f t="shared" si="0"/>
        <v>One</v>
      </c>
      <c r="E30" s="29" t="s">
        <v>5</v>
      </c>
      <c r="F30" s="29" t="s">
        <v>87</v>
      </c>
      <c r="G30" s="29" t="s">
        <v>46</v>
      </c>
      <c r="H30" s="29" t="s">
        <v>90</v>
      </c>
      <c r="I30" s="20" t="str">
        <f t="shared" si="1"/>
        <v>STANDING TRIPLE JUMP</v>
      </c>
      <c r="J30" s="29" t="s">
        <v>232</v>
      </c>
      <c r="K30" s="20" t="str">
        <f>TEXT(INDEX('Field Results Entry'!$I$2:$I$500,MATCH(B30,'Field Results Entry'!$A$2:$A$500,0)),)</f>
        <v>Lucy Hughes</v>
      </c>
      <c r="L30" s="20">
        <v>5.38</v>
      </c>
      <c r="M30" s="22">
        <f t="shared" si="2"/>
        <v>5.38</v>
      </c>
      <c r="N30" s="22">
        <f t="shared" ca="1" si="9"/>
        <v>3</v>
      </c>
      <c r="O30" s="23">
        <f t="shared" ca="1" si="3"/>
        <v>6</v>
      </c>
      <c r="P30" s="23">
        <f t="shared" ca="1" si="10"/>
        <v>3</v>
      </c>
      <c r="R30" s="20" t="str">
        <f t="shared" si="11"/>
        <v>Lucy Hughes (O) 5.38</v>
      </c>
      <c r="S30" s="52">
        <f t="shared" ca="1" si="4"/>
        <v>6</v>
      </c>
      <c r="T30" s="53" t="str">
        <f t="shared" si="12"/>
        <v>$L$26:$L$33</v>
      </c>
      <c r="U30" s="53" t="str">
        <f t="shared" si="13"/>
        <v>$N$26:N30</v>
      </c>
      <c r="V30" s="53" t="str">
        <f t="shared" si="18"/>
        <v>L30:$L$33</v>
      </c>
      <c r="W30" s="53">
        <f t="shared" ca="1" si="19"/>
        <v>5.38</v>
      </c>
      <c r="X30" s="52">
        <f t="shared" ca="1" si="20"/>
        <v>1</v>
      </c>
      <c r="Y30" s="53">
        <f ca="1">COUNTIFS($L$13:$L30,W30,$E$13:$E30,E30)</f>
        <v>1</v>
      </c>
      <c r="Z30" s="53">
        <f t="shared" ca="1" si="21"/>
        <v>1</v>
      </c>
    </row>
    <row r="31" spans="1:30" x14ac:dyDescent="0.25">
      <c r="A31" s="20" t="str">
        <f t="shared" ca="1" si="6"/>
        <v>OneU13GirlsSTANDING TRIPLE JUMP8</v>
      </c>
      <c r="B31" s="20" t="str">
        <f t="shared" si="7"/>
        <v>OneShrewsburyU13GirlsSTANDING TRIPLE JUMPB</v>
      </c>
      <c r="C31" s="20" t="str">
        <f t="shared" si="8"/>
        <v>OneU13GirlsField Event 1</v>
      </c>
      <c r="D31" s="20" t="str">
        <f t="shared" si="0"/>
        <v>One</v>
      </c>
      <c r="E31" s="29" t="s">
        <v>7</v>
      </c>
      <c r="F31" s="29" t="s">
        <v>87</v>
      </c>
      <c r="G31" s="29" t="s">
        <v>46</v>
      </c>
      <c r="H31" s="29" t="s">
        <v>90</v>
      </c>
      <c r="I31" s="20" t="str">
        <f t="shared" si="1"/>
        <v>STANDING TRIPLE JUMP</v>
      </c>
      <c r="J31" s="29" t="s">
        <v>232</v>
      </c>
      <c r="K31" s="20" t="str">
        <f>TEXT(INDEX('Field Results Entry'!$I$2:$I$500,MATCH(B31,'Field Results Entry'!$A$2:$A$500,0)),)</f>
        <v/>
      </c>
      <c r="L31" s="20">
        <f>INDEX('Field Results Entry'!$L$2:$L$500,MATCH(B31,'Field Results Entry'!$A$2:$A$500,0))</f>
        <v>0</v>
      </c>
      <c r="M31" s="22">
        <f t="shared" si="2"/>
        <v>0</v>
      </c>
      <c r="N31" s="22">
        <f t="shared" ca="1" si="9"/>
        <v>7</v>
      </c>
      <c r="O31" s="23">
        <f t="shared" ca="1" si="3"/>
        <v>0</v>
      </c>
      <c r="P31" s="23">
        <f t="shared" ca="1" si="10"/>
        <v>8</v>
      </c>
      <c r="R31" s="20" t="str">
        <f t="shared" si="11"/>
        <v xml:space="preserve"> (S) 0</v>
      </c>
      <c r="S31" s="52">
        <f t="shared" ca="1" si="4"/>
        <v>2</v>
      </c>
      <c r="T31" s="53" t="str">
        <f t="shared" si="12"/>
        <v>$L$26:$L$33</v>
      </c>
      <c r="U31" s="53" t="str">
        <f t="shared" si="13"/>
        <v>$N$26:N31</v>
      </c>
      <c r="V31" s="53" t="str">
        <f t="shared" si="18"/>
        <v>L31:$L$33</v>
      </c>
      <c r="W31" s="53">
        <f t="shared" ca="1" si="19"/>
        <v>0</v>
      </c>
      <c r="X31" s="52">
        <f t="shared" ca="1" si="20"/>
        <v>2</v>
      </c>
      <c r="Y31" s="53">
        <f ca="1">COUNTIFS($L$13:$L31,W31,$E$13:$E31,E31)</f>
        <v>4</v>
      </c>
      <c r="Z31" s="53">
        <f t="shared" ca="1" si="21"/>
        <v>1</v>
      </c>
    </row>
    <row r="32" spans="1:30" x14ac:dyDescent="0.25">
      <c r="A32" s="20" t="str">
        <f t="shared" ca="1" si="6"/>
        <v>OneU13GirlsSTANDING TRIPLE JUMP1</v>
      </c>
      <c r="B32" s="20" t="str">
        <f t="shared" si="7"/>
        <v>OneTelfordU13GirlsSTANDING TRIPLE JUMPB</v>
      </c>
      <c r="C32" s="20" t="str">
        <f t="shared" si="8"/>
        <v>OneU13GirlsField Event 1</v>
      </c>
      <c r="D32" s="20" t="str">
        <f t="shared" si="0"/>
        <v>One</v>
      </c>
      <c r="E32" s="29" t="s">
        <v>9</v>
      </c>
      <c r="F32" s="29" t="s">
        <v>87</v>
      </c>
      <c r="G32" s="29" t="s">
        <v>46</v>
      </c>
      <c r="H32" s="29" t="s">
        <v>90</v>
      </c>
      <c r="I32" s="20" t="str">
        <f t="shared" si="1"/>
        <v>STANDING TRIPLE JUMP</v>
      </c>
      <c r="J32" s="29" t="s">
        <v>232</v>
      </c>
      <c r="K32" s="20" t="str">
        <f>TEXT(INDEX('Field Results Entry'!$I$2:$I$500,MATCH(B32,'Field Results Entry'!$A$2:$A$500,0)),)</f>
        <v>Nana Ayah</v>
      </c>
      <c r="L32" s="20">
        <f>INDEX('Field Results Entry'!$L$2:$L$500,MATCH(B32,'Field Results Entry'!$A$2:$A$500,0))</f>
        <v>6.08</v>
      </c>
      <c r="M32" s="22">
        <f t="shared" si="2"/>
        <v>6.08</v>
      </c>
      <c r="N32" s="22">
        <f t="shared" ca="1" si="9"/>
        <v>1</v>
      </c>
      <c r="O32" s="23">
        <f t="shared" ca="1" si="3"/>
        <v>8</v>
      </c>
      <c r="P32" s="23">
        <f t="shared" ca="1" si="10"/>
        <v>1</v>
      </c>
      <c r="R32" s="20" t="str">
        <f t="shared" si="11"/>
        <v>Nana Ayah (T) 6.08</v>
      </c>
      <c r="S32" s="52">
        <f t="shared" ca="1" si="4"/>
        <v>8</v>
      </c>
      <c r="T32" s="53" t="str">
        <f t="shared" si="12"/>
        <v>$L$26:$L$33</v>
      </c>
      <c r="U32" s="53" t="str">
        <f t="shared" si="13"/>
        <v>$N$26:N32</v>
      </c>
      <c r="V32" s="53" t="str">
        <f t="shared" si="18"/>
        <v>L32:$L$33</v>
      </c>
      <c r="W32" s="53">
        <f t="shared" ca="1" si="19"/>
        <v>5.32</v>
      </c>
      <c r="X32" s="52">
        <f t="shared" ca="1" si="20"/>
        <v>1</v>
      </c>
      <c r="Y32" s="53">
        <f ca="1">COUNTIFS($L$13:$L32,W32,$E$13:$E32,E32)</f>
        <v>1</v>
      </c>
      <c r="Z32" s="53">
        <f t="shared" ca="1" si="21"/>
        <v>0</v>
      </c>
    </row>
    <row r="33" spans="1:26" x14ac:dyDescent="0.25">
      <c r="A33" s="20" t="str">
        <f t="shared" ca="1" si="6"/>
        <v>OneU13GirlsSTANDING TRIPLE JUMP6</v>
      </c>
      <c r="B33" s="20" t="str">
        <f t="shared" si="7"/>
        <v>OneWenlockU13GirlsSTANDING TRIPLE JUMPB</v>
      </c>
      <c r="C33" s="20" t="str">
        <f t="shared" si="8"/>
        <v>OneU13GirlsField Event 1</v>
      </c>
      <c r="D33" s="32" t="str">
        <f t="shared" si="0"/>
        <v>One</v>
      </c>
      <c r="E33" s="33" t="s">
        <v>11</v>
      </c>
      <c r="F33" s="33" t="s">
        <v>87</v>
      </c>
      <c r="G33" s="33" t="s">
        <v>46</v>
      </c>
      <c r="H33" s="33" t="s">
        <v>90</v>
      </c>
      <c r="I33" s="32" t="str">
        <f t="shared" si="1"/>
        <v>STANDING TRIPLE JUMP</v>
      </c>
      <c r="J33" s="33" t="s">
        <v>232</v>
      </c>
      <c r="K33" s="20" t="str">
        <f>TEXT(INDEX('Field Results Entry'!$I$2:$I$500,MATCH(B33,'Field Results Entry'!$A$2:$A$500,0)),)</f>
        <v>Maria Frankel</v>
      </c>
      <c r="L33" s="20">
        <f>INDEX('Field Results Entry'!$L$2:$L$500,MATCH(B33,'Field Results Entry'!$A$2:$A$500,0))</f>
        <v>4.68</v>
      </c>
      <c r="M33" s="22">
        <f t="shared" si="2"/>
        <v>4.68</v>
      </c>
      <c r="N33" s="22">
        <f t="shared" ca="1" si="9"/>
        <v>6</v>
      </c>
      <c r="O33" s="23">
        <f t="shared" ca="1" si="3"/>
        <v>3</v>
      </c>
      <c r="P33" s="23">
        <f t="shared" ca="1" si="10"/>
        <v>6</v>
      </c>
      <c r="R33" s="20" t="str">
        <f t="shared" si="11"/>
        <v>Maria Frankel (W) 4.68</v>
      </c>
      <c r="S33" s="52">
        <f t="shared" ca="1" si="4"/>
        <v>3</v>
      </c>
      <c r="T33" s="53" t="str">
        <f t="shared" si="12"/>
        <v>$L$26:$L$33</v>
      </c>
      <c r="U33" s="53" t="str">
        <f t="shared" si="13"/>
        <v>$N$26:N33</v>
      </c>
      <c r="V33" s="53" t="str">
        <f t="shared" si="18"/>
        <v>L33:$L$33</v>
      </c>
      <c r="W33" s="53">
        <f t="shared" ca="1" si="19"/>
        <v>4.68</v>
      </c>
      <c r="X33" s="52">
        <f t="shared" ca="1" si="20"/>
        <v>1</v>
      </c>
      <c r="Y33" s="53">
        <f ca="1">COUNTIFS($L$13:$L33,W33,$E$13:$E33,E33)</f>
        <v>1</v>
      </c>
      <c r="Z33" s="53">
        <f t="shared" ca="1" si="21"/>
        <v>1</v>
      </c>
    </row>
    <row r="34" spans="1:26" x14ac:dyDescent="0.25">
      <c r="A34" s="20" t="str">
        <f t="shared" ca="1" si="6"/>
        <v>OneU13BoysVERTICAL JUMP6</v>
      </c>
      <c r="B34" s="20" t="str">
        <f t="shared" si="7"/>
        <v>OneOswestryU13BoysVERTICAL JUMPA</v>
      </c>
      <c r="C34" s="20" t="str">
        <f t="shared" si="8"/>
        <v>OneU13BoysField Event 1</v>
      </c>
      <c r="D34" s="30" t="str">
        <f t="shared" ref="D34:D65" si="22">Match_number</f>
        <v>One</v>
      </c>
      <c r="E34" s="31" t="s">
        <v>5</v>
      </c>
      <c r="F34" s="31" t="s">
        <v>87</v>
      </c>
      <c r="G34" s="31" t="s">
        <v>62</v>
      </c>
      <c r="H34" s="31" t="s">
        <v>90</v>
      </c>
      <c r="I34" s="30" t="str">
        <f t="shared" ref="I34:I65" si="23">INDEX(All_events,MATCH(H34,Events_list,0),MATCH(F34 &amp;" "&amp;G34,Age_list,0))</f>
        <v>VERTICAL JUMP</v>
      </c>
      <c r="J34" s="31" t="s">
        <v>228</v>
      </c>
      <c r="K34" s="20" t="str">
        <f>TEXT(INDEX('Field Results Entry'!$I$2:$I$500,MATCH(B34,'Field Results Entry'!$A$2:$A$500,0)),)</f>
        <v/>
      </c>
      <c r="L34" s="20">
        <f>INDEX('Field Results Entry'!$L$2:$L$500,MATCH(B34,'Field Results Entry'!$A$2:$A$500,0))</f>
        <v>0</v>
      </c>
      <c r="M34" s="22">
        <f t="shared" ref="M34:M65" si="24">IF(F34="U11",IF(Z34=1,0,L34),L34)</f>
        <v>0</v>
      </c>
      <c r="N34" s="22">
        <f t="shared" ca="1" si="9"/>
        <v>6</v>
      </c>
      <c r="O34" s="23">
        <f t="shared" ref="O34:O65" ca="1" si="25">IF(M34=0,0,IFERROR(MAX(0,MAX(0,No_Clubs*2-(N34-1))-(COUNTIF(INDIRECT(ADDRESS(IF($C34=$C33,MATCH($C34,$C$2:$C$500,0)+1,ROW()), COLUMN($N34)) &amp; ":"&amp;ADDRESS(IF($C34=$C33,MATCH(C34,$C$2:$C$500,0)+1,ROW())+COUNTIF($C$2:$C$500,D34&amp;$F34&amp;$G34&amp;$H34)-1, COLUMN($N34))),N34)-1)/2),""))</f>
        <v>0</v>
      </c>
      <c r="P34" s="23">
        <f t="shared" ca="1" si="10"/>
        <v>6</v>
      </c>
      <c r="R34" s="20" t="str">
        <f t="shared" si="11"/>
        <v xml:space="preserve"> (O) 0</v>
      </c>
      <c r="S34" s="52">
        <f t="shared" ref="S34:S65" ca="1" si="26">MAX(0,No_Clubs*2-(N34-1))</f>
        <v>3</v>
      </c>
      <c r="T34" s="53" t="str">
        <f t="shared" si="12"/>
        <v>$L$34:$L$41</v>
      </c>
      <c r="U34" s="53" t="str">
        <f t="shared" si="13"/>
        <v>$N$34:N34</v>
      </c>
      <c r="V34" s="53" t="str">
        <f t="shared" si="18"/>
        <v>L34:$L$41</v>
      </c>
      <c r="W34" s="53">
        <f t="shared" ca="1" si="19"/>
        <v>0</v>
      </c>
      <c r="X34" s="52">
        <f t="shared" ca="1" si="20"/>
        <v>2</v>
      </c>
      <c r="Y34" s="53">
        <f ca="1">COUNTIFS($L$13:$L34,W34,$E$13:$E34,E34)</f>
        <v>1</v>
      </c>
      <c r="Z34" s="53">
        <f t="shared" ca="1" si="21"/>
        <v>0</v>
      </c>
    </row>
    <row r="35" spans="1:26" x14ac:dyDescent="0.25">
      <c r="A35" s="20" t="str">
        <f t="shared" ca="1" si="6"/>
        <v>OneU13BoysVERTICAL JUMP2</v>
      </c>
      <c r="B35" s="20" t="str">
        <f t="shared" si="7"/>
        <v>OneShrewsburyU13BoysVERTICAL JUMPA</v>
      </c>
      <c r="C35" s="20" t="str">
        <f t="shared" si="8"/>
        <v>OneU13BoysField Event 1</v>
      </c>
      <c r="D35" s="20" t="str">
        <f t="shared" si="22"/>
        <v>One</v>
      </c>
      <c r="E35" s="29" t="s">
        <v>7</v>
      </c>
      <c r="F35" s="29" t="s">
        <v>87</v>
      </c>
      <c r="G35" s="29" t="s">
        <v>62</v>
      </c>
      <c r="H35" s="29" t="s">
        <v>90</v>
      </c>
      <c r="I35" s="20" t="str">
        <f t="shared" si="23"/>
        <v>VERTICAL JUMP</v>
      </c>
      <c r="J35" s="29" t="s">
        <v>228</v>
      </c>
      <c r="K35" s="20" t="str">
        <f>TEXT(INDEX('Field Results Entry'!$I$2:$I$500,MATCH(B35,'Field Results Entry'!$A$2:$A$500,0)),)</f>
        <v>Archie Cooper</v>
      </c>
      <c r="L35" s="20">
        <f>INDEX('Field Results Entry'!$L$2:$L$500,MATCH(B35,'Field Results Entry'!$A$2:$A$500,0))</f>
        <v>47</v>
      </c>
      <c r="M35" s="22">
        <f t="shared" si="24"/>
        <v>47</v>
      </c>
      <c r="N35" s="22">
        <f t="shared" ca="1" si="9"/>
        <v>2</v>
      </c>
      <c r="O35" s="23">
        <f t="shared" ca="1" si="25"/>
        <v>7</v>
      </c>
      <c r="P35" s="23">
        <f t="shared" ca="1" si="10"/>
        <v>2</v>
      </c>
      <c r="R35" s="20" t="str">
        <f t="shared" si="11"/>
        <v>Archie Cooper (S) 47</v>
      </c>
      <c r="S35" s="52">
        <f t="shared" ca="1" si="26"/>
        <v>7</v>
      </c>
      <c r="T35" s="53" t="str">
        <f t="shared" si="12"/>
        <v>$L$34:$L$41</v>
      </c>
      <c r="U35" s="53" t="str">
        <f t="shared" si="13"/>
        <v>$N$34:N35</v>
      </c>
      <c r="V35" s="53" t="str">
        <f t="shared" si="18"/>
        <v>L35:$L$41</v>
      </c>
      <c r="W35" s="53">
        <f t="shared" ca="1" si="19"/>
        <v>37</v>
      </c>
      <c r="X35" s="52">
        <f t="shared" ca="1" si="20"/>
        <v>1</v>
      </c>
      <c r="Y35" s="53">
        <f ca="1">COUNTIFS($L$13:$L35,W35,$E$13:$E35,E35)</f>
        <v>0</v>
      </c>
      <c r="Z35" s="53">
        <f t="shared" ca="1" si="21"/>
        <v>0</v>
      </c>
    </row>
    <row r="36" spans="1:26" x14ac:dyDescent="0.25">
      <c r="A36" s="20" t="str">
        <f t="shared" ca="1" si="6"/>
        <v>OneU13BoysVERTICAL JUMP4</v>
      </c>
      <c r="B36" s="20" t="str">
        <f t="shared" si="7"/>
        <v>OneTelfordU13BoysVERTICAL JUMPA</v>
      </c>
      <c r="C36" s="20" t="str">
        <f t="shared" si="8"/>
        <v>OneU13BoysField Event 1</v>
      </c>
      <c r="D36" s="20" t="str">
        <f t="shared" si="22"/>
        <v>One</v>
      </c>
      <c r="E36" s="29" t="s">
        <v>9</v>
      </c>
      <c r="F36" s="29" t="s">
        <v>87</v>
      </c>
      <c r="G36" s="29" t="s">
        <v>62</v>
      </c>
      <c r="H36" s="29" t="s">
        <v>90</v>
      </c>
      <c r="I36" s="20" t="str">
        <f t="shared" si="23"/>
        <v>VERTICAL JUMP</v>
      </c>
      <c r="J36" s="29" t="s">
        <v>228</v>
      </c>
      <c r="K36" s="20" t="str">
        <f>TEXT(INDEX('Field Results Entry'!$I$2:$I$500,MATCH(B36,'Field Results Entry'!$A$2:$A$500,0)),)</f>
        <v>Cody Sandland</v>
      </c>
      <c r="L36" s="20">
        <f>INDEX('Field Results Entry'!$L$2:$L$500,MATCH(B36,'Field Results Entry'!$A$2:$A$500,0))</f>
        <v>40</v>
      </c>
      <c r="M36" s="22">
        <f t="shared" si="24"/>
        <v>40</v>
      </c>
      <c r="N36" s="22">
        <f t="shared" ca="1" si="9"/>
        <v>4</v>
      </c>
      <c r="O36" s="23">
        <f t="shared" ca="1" si="25"/>
        <v>5</v>
      </c>
      <c r="P36" s="23">
        <f t="shared" ca="1" si="10"/>
        <v>4</v>
      </c>
      <c r="R36" s="20" t="str">
        <f t="shared" si="11"/>
        <v>Cody Sandland (T) 40</v>
      </c>
      <c r="S36" s="52">
        <f t="shared" ca="1" si="26"/>
        <v>5</v>
      </c>
      <c r="T36" s="53" t="str">
        <f t="shared" si="12"/>
        <v>$L$34:$L$41</v>
      </c>
      <c r="U36" s="53" t="str">
        <f t="shared" si="13"/>
        <v>$N$34:N36</v>
      </c>
      <c r="V36" s="53" t="str">
        <f t="shared" si="18"/>
        <v>L36:$L$41</v>
      </c>
      <c r="W36" s="53">
        <f t="shared" ca="1" si="19"/>
        <v>40</v>
      </c>
      <c r="X36" s="52">
        <f t="shared" ca="1" si="20"/>
        <v>1</v>
      </c>
      <c r="Y36" s="53">
        <f ca="1">COUNTIFS($L$13:$L36,W36,$E$13:$E36,E36)</f>
        <v>1</v>
      </c>
      <c r="Z36" s="53">
        <f t="shared" ca="1" si="21"/>
        <v>1</v>
      </c>
    </row>
    <row r="37" spans="1:26" x14ac:dyDescent="0.25">
      <c r="A37" s="20" t="str">
        <f t="shared" ca="1" si="6"/>
        <v>OneU13BoysVERTICAL JUMP3</v>
      </c>
      <c r="B37" s="20" t="str">
        <f t="shared" si="7"/>
        <v>OneWenlockU13BoysVERTICAL JUMPA</v>
      </c>
      <c r="C37" s="20" t="str">
        <f t="shared" si="8"/>
        <v>OneU13BoysField Event 1</v>
      </c>
      <c r="D37" s="20" t="str">
        <f t="shared" si="22"/>
        <v>One</v>
      </c>
      <c r="E37" s="29" t="s">
        <v>11</v>
      </c>
      <c r="F37" s="29" t="s">
        <v>87</v>
      </c>
      <c r="G37" s="29" t="s">
        <v>62</v>
      </c>
      <c r="H37" s="29" t="s">
        <v>90</v>
      </c>
      <c r="I37" s="20" t="str">
        <f t="shared" si="23"/>
        <v>VERTICAL JUMP</v>
      </c>
      <c r="J37" s="29" t="s">
        <v>228</v>
      </c>
      <c r="K37" s="20" t="str">
        <f>TEXT(INDEX('Field Results Entry'!$I$2:$I$500,MATCH(B37,'Field Results Entry'!$A$2:$A$500,0)),)</f>
        <v>Owen Hart</v>
      </c>
      <c r="L37" s="20">
        <f>INDEX('Field Results Entry'!$L$2:$L$500,MATCH(B37,'Field Results Entry'!$A$2:$A$500,0))</f>
        <v>43</v>
      </c>
      <c r="M37" s="22">
        <f t="shared" si="24"/>
        <v>43</v>
      </c>
      <c r="N37" s="22">
        <f t="shared" ca="1" si="9"/>
        <v>3</v>
      </c>
      <c r="O37" s="23">
        <f t="shared" ca="1" si="25"/>
        <v>6</v>
      </c>
      <c r="P37" s="23">
        <f t="shared" ca="1" si="10"/>
        <v>3</v>
      </c>
      <c r="R37" s="20" t="str">
        <f t="shared" si="11"/>
        <v>Owen Hart (W) 43</v>
      </c>
      <c r="S37" s="52">
        <f t="shared" ca="1" si="26"/>
        <v>6</v>
      </c>
      <c r="T37" s="53" t="str">
        <f t="shared" si="12"/>
        <v>$L$34:$L$41</v>
      </c>
      <c r="U37" s="53" t="str">
        <f t="shared" si="13"/>
        <v>$N$34:N37</v>
      </c>
      <c r="V37" s="53" t="str">
        <f t="shared" si="18"/>
        <v>L37:$L$41</v>
      </c>
      <c r="W37" s="53">
        <f t="shared" ca="1" si="19"/>
        <v>0</v>
      </c>
      <c r="X37" s="52">
        <f t="shared" ca="1" si="20"/>
        <v>1</v>
      </c>
      <c r="Y37" s="53">
        <f ca="1">COUNTIFS($L$13:$L37,W37,$E$13:$E37,E37)</f>
        <v>2</v>
      </c>
      <c r="Z37" s="53">
        <f t="shared" ca="1" si="21"/>
        <v>0</v>
      </c>
    </row>
    <row r="38" spans="1:26" x14ac:dyDescent="0.25">
      <c r="A38" s="20" t="str">
        <f t="shared" ca="1" si="6"/>
        <v>OneU13BoysVERTICAL JUMP7</v>
      </c>
      <c r="B38" s="20" t="str">
        <f t="shared" si="7"/>
        <v>OneOswestryU13BoysVERTICAL JUMPB</v>
      </c>
      <c r="C38" s="20" t="str">
        <f t="shared" si="8"/>
        <v>OneU13BoysField Event 1</v>
      </c>
      <c r="D38" s="20" t="str">
        <f t="shared" si="22"/>
        <v>One</v>
      </c>
      <c r="E38" s="29" t="s">
        <v>5</v>
      </c>
      <c r="F38" s="29" t="s">
        <v>87</v>
      </c>
      <c r="G38" s="29" t="s">
        <v>62</v>
      </c>
      <c r="H38" s="29" t="s">
        <v>90</v>
      </c>
      <c r="I38" s="20" t="str">
        <f t="shared" si="23"/>
        <v>VERTICAL JUMP</v>
      </c>
      <c r="J38" s="29" t="s">
        <v>232</v>
      </c>
      <c r="K38" s="20" t="str">
        <f>TEXT(INDEX('Field Results Entry'!$I$2:$I$500,MATCH(B38,'Field Results Entry'!$A$2:$A$500,0)),)</f>
        <v/>
      </c>
      <c r="L38" s="20">
        <f>INDEX('Field Results Entry'!$L$2:$L$500,MATCH(B38,'Field Results Entry'!$A$2:$A$500,0))</f>
        <v>0</v>
      </c>
      <c r="M38" s="22">
        <f t="shared" si="24"/>
        <v>0</v>
      </c>
      <c r="N38" s="22">
        <f t="shared" ca="1" si="9"/>
        <v>6</v>
      </c>
      <c r="O38" s="23">
        <f t="shared" ca="1" si="25"/>
        <v>0</v>
      </c>
      <c r="P38" s="23">
        <f t="shared" ca="1" si="10"/>
        <v>7</v>
      </c>
      <c r="R38" s="20" t="str">
        <f t="shared" si="11"/>
        <v xml:space="preserve"> (O) 0</v>
      </c>
      <c r="S38" s="52">
        <f t="shared" ca="1" si="26"/>
        <v>3</v>
      </c>
      <c r="T38" s="53" t="str">
        <f t="shared" si="12"/>
        <v>$L$34:$L$41</v>
      </c>
      <c r="U38" s="53" t="str">
        <f t="shared" si="13"/>
        <v>$N$34:N38</v>
      </c>
      <c r="V38" s="53" t="str">
        <f t="shared" si="18"/>
        <v>L38:$L$41</v>
      </c>
      <c r="W38" s="53">
        <f t="shared" ca="1" si="19"/>
        <v>0</v>
      </c>
      <c r="X38" s="52">
        <f t="shared" ca="1" si="20"/>
        <v>2</v>
      </c>
      <c r="Y38" s="53">
        <f ca="1">COUNTIFS($L$13:$L38,W38,$E$13:$E38,E38)</f>
        <v>2</v>
      </c>
      <c r="Z38" s="53">
        <f t="shared" ca="1" si="21"/>
        <v>1</v>
      </c>
    </row>
    <row r="39" spans="1:26" x14ac:dyDescent="0.25">
      <c r="A39" s="20" t="str">
        <f t="shared" ca="1" si="6"/>
        <v>OneU13BoysVERTICAL JUMP5</v>
      </c>
      <c r="B39" s="20" t="str">
        <f t="shared" si="7"/>
        <v>OneShrewsburyU13BoysVERTICAL JUMPB</v>
      </c>
      <c r="C39" s="20" t="str">
        <f t="shared" si="8"/>
        <v>OneU13BoysField Event 1</v>
      </c>
      <c r="D39" s="20" t="str">
        <f t="shared" si="22"/>
        <v>One</v>
      </c>
      <c r="E39" s="29" t="s">
        <v>7</v>
      </c>
      <c r="F39" s="29" t="s">
        <v>87</v>
      </c>
      <c r="G39" s="29" t="s">
        <v>62</v>
      </c>
      <c r="H39" s="29" t="s">
        <v>90</v>
      </c>
      <c r="I39" s="20" t="str">
        <f t="shared" si="23"/>
        <v>VERTICAL JUMP</v>
      </c>
      <c r="J39" s="29" t="s">
        <v>232</v>
      </c>
      <c r="K39" s="20" t="str">
        <f>TEXT(INDEX('Field Results Entry'!$I$2:$I$500,MATCH(B39,'Field Results Entry'!$A$2:$A$500,0)),)</f>
        <v>Ethan Duffner</v>
      </c>
      <c r="L39" s="20">
        <f>INDEX('Field Results Entry'!$L$2:$L$500,MATCH(B39,'Field Results Entry'!$A$2:$A$500,0))</f>
        <v>37</v>
      </c>
      <c r="M39" s="22">
        <f t="shared" si="24"/>
        <v>37</v>
      </c>
      <c r="N39" s="22">
        <f t="shared" ca="1" si="9"/>
        <v>5</v>
      </c>
      <c r="O39" s="23">
        <f t="shared" ca="1" si="25"/>
        <v>4</v>
      </c>
      <c r="P39" s="23">
        <f t="shared" ca="1" si="10"/>
        <v>5</v>
      </c>
      <c r="R39" s="20" t="str">
        <f t="shared" si="11"/>
        <v>Ethan Duffner (S) 37</v>
      </c>
      <c r="S39" s="52">
        <f t="shared" ca="1" si="26"/>
        <v>4</v>
      </c>
      <c r="T39" s="53" t="str">
        <f t="shared" si="12"/>
        <v>$L$34:$L$41</v>
      </c>
      <c r="U39" s="53" t="str">
        <f t="shared" si="13"/>
        <v>$N$34:N39</v>
      </c>
      <c r="V39" s="53" t="str">
        <f t="shared" si="18"/>
        <v>L39:$L$41</v>
      </c>
      <c r="W39" s="53">
        <f t="shared" ca="1" si="19"/>
        <v>37</v>
      </c>
      <c r="X39" s="52">
        <f t="shared" ca="1" si="20"/>
        <v>1</v>
      </c>
      <c r="Y39" s="53">
        <f ca="1">COUNTIFS($L$13:$L39,W39,$E$13:$E39,E39)</f>
        <v>1</v>
      </c>
      <c r="Z39" s="53">
        <f t="shared" ca="1" si="21"/>
        <v>1</v>
      </c>
    </row>
    <row r="40" spans="1:26" x14ac:dyDescent="0.25">
      <c r="A40" s="20" t="str">
        <f t="shared" ca="1" si="6"/>
        <v>OneU13BoysVERTICAL JUMP1</v>
      </c>
      <c r="B40" s="20" t="str">
        <f t="shared" si="7"/>
        <v>OneTelfordU13BoysVERTICAL JUMPB</v>
      </c>
      <c r="C40" s="20" t="str">
        <f t="shared" si="8"/>
        <v>OneU13BoysField Event 1</v>
      </c>
      <c r="D40" s="20" t="str">
        <f t="shared" si="22"/>
        <v>One</v>
      </c>
      <c r="E40" s="29" t="s">
        <v>9</v>
      </c>
      <c r="F40" s="29" t="s">
        <v>87</v>
      </c>
      <c r="G40" s="29" t="s">
        <v>62</v>
      </c>
      <c r="H40" s="29" t="s">
        <v>90</v>
      </c>
      <c r="I40" s="20" t="str">
        <f t="shared" si="23"/>
        <v>VERTICAL JUMP</v>
      </c>
      <c r="J40" s="29" t="s">
        <v>232</v>
      </c>
      <c r="K40" s="20" t="str">
        <f>TEXT(INDEX('Field Results Entry'!$I$2:$I$500,MATCH(B40,'Field Results Entry'!$A$2:$A$500,0)),)</f>
        <v>Harley Gordon</v>
      </c>
      <c r="L40" s="20">
        <f>INDEX('Field Results Entry'!$L$2:$L$500,MATCH(B40,'Field Results Entry'!$A$2:$A$500,0))</f>
        <v>48</v>
      </c>
      <c r="M40" s="22">
        <f t="shared" si="24"/>
        <v>48</v>
      </c>
      <c r="N40" s="22">
        <f t="shared" ca="1" si="9"/>
        <v>1</v>
      </c>
      <c r="O40" s="23">
        <f t="shared" ca="1" si="25"/>
        <v>8</v>
      </c>
      <c r="P40" s="23">
        <f t="shared" ca="1" si="10"/>
        <v>1</v>
      </c>
      <c r="R40" s="20" t="str">
        <f t="shared" si="11"/>
        <v>Harley Gordon (T) 48</v>
      </c>
      <c r="S40" s="52">
        <f t="shared" ca="1" si="26"/>
        <v>8</v>
      </c>
      <c r="T40" s="53" t="str">
        <f t="shared" si="12"/>
        <v>$L$34:$L$41</v>
      </c>
      <c r="U40" s="53" t="str">
        <f t="shared" si="13"/>
        <v>$N$34:N40</v>
      </c>
      <c r="V40" s="53" t="str">
        <f t="shared" si="18"/>
        <v>L40:$L$41</v>
      </c>
      <c r="W40" s="53">
        <f t="shared" ca="1" si="19"/>
        <v>40</v>
      </c>
      <c r="X40" s="52">
        <f t="shared" ca="1" si="20"/>
        <v>1</v>
      </c>
      <c r="Y40" s="53">
        <f ca="1">COUNTIFS($L$13:$L40,W40,$E$13:$E40,E40)</f>
        <v>1</v>
      </c>
      <c r="Z40" s="53">
        <f t="shared" ca="1" si="21"/>
        <v>0</v>
      </c>
    </row>
    <row r="41" spans="1:26" x14ac:dyDescent="0.25">
      <c r="A41" s="20" t="str">
        <f t="shared" ca="1" si="6"/>
        <v>OneU13BoysVERTICAL JUMP8</v>
      </c>
      <c r="B41" s="20" t="str">
        <f t="shared" si="7"/>
        <v>OneWenlockU13BoysVERTICAL JUMPB</v>
      </c>
      <c r="C41" s="20" t="str">
        <f t="shared" si="8"/>
        <v>OneU13BoysField Event 1</v>
      </c>
      <c r="D41" s="32" t="str">
        <f t="shared" si="22"/>
        <v>One</v>
      </c>
      <c r="E41" s="33" t="s">
        <v>11</v>
      </c>
      <c r="F41" s="33" t="s">
        <v>87</v>
      </c>
      <c r="G41" s="33" t="s">
        <v>62</v>
      </c>
      <c r="H41" s="33" t="s">
        <v>90</v>
      </c>
      <c r="I41" s="32" t="str">
        <f t="shared" si="23"/>
        <v>VERTICAL JUMP</v>
      </c>
      <c r="J41" s="33" t="s">
        <v>232</v>
      </c>
      <c r="K41" s="20" t="str">
        <f>TEXT(INDEX('Field Results Entry'!$I$2:$I$500,MATCH(B41,'Field Results Entry'!$A$2:$A$500,0)),)</f>
        <v/>
      </c>
      <c r="L41" s="20">
        <f>INDEX('Field Results Entry'!$L$2:$L$500,MATCH(B41,'Field Results Entry'!$A$2:$A$500,0))</f>
        <v>0</v>
      </c>
      <c r="M41" s="22">
        <f t="shared" si="24"/>
        <v>0</v>
      </c>
      <c r="N41" s="22">
        <f t="shared" ca="1" si="9"/>
        <v>6</v>
      </c>
      <c r="O41" s="23">
        <f t="shared" ca="1" si="25"/>
        <v>0</v>
      </c>
      <c r="P41" s="23">
        <f t="shared" ca="1" si="10"/>
        <v>8</v>
      </c>
      <c r="R41" s="20" t="str">
        <f t="shared" si="11"/>
        <v xml:space="preserve"> (W) 0</v>
      </c>
      <c r="S41" s="52">
        <f t="shared" ca="1" si="26"/>
        <v>3</v>
      </c>
      <c r="T41" s="53" t="str">
        <f t="shared" si="12"/>
        <v>$L$34:$L$41</v>
      </c>
      <c r="U41" s="53" t="str">
        <f t="shared" si="13"/>
        <v>$N$34:N41</v>
      </c>
      <c r="V41" s="53" t="str">
        <f t="shared" si="18"/>
        <v>L41:$L$41</v>
      </c>
      <c r="W41" s="53">
        <f t="shared" ca="1" si="19"/>
        <v>0</v>
      </c>
      <c r="X41" s="52">
        <f t="shared" ca="1" si="20"/>
        <v>1</v>
      </c>
      <c r="Y41" s="53">
        <f ca="1">COUNTIFS($L$13:$L41,W41,$E$13:$E41,E41)</f>
        <v>3</v>
      </c>
      <c r="Z41" s="53">
        <f t="shared" ca="1" si="21"/>
        <v>1</v>
      </c>
    </row>
    <row r="42" spans="1:26" x14ac:dyDescent="0.25">
      <c r="A42" s="20" t="str">
        <f t="shared" ca="1" si="6"/>
        <v>OneU15GirlsSPEED BOUNCE1</v>
      </c>
      <c r="B42" s="20" t="str">
        <f t="shared" si="7"/>
        <v>OneOswestryU15GirlsSPEED BOUNCEA</v>
      </c>
      <c r="C42" s="20" t="str">
        <f t="shared" si="8"/>
        <v>OneU15GirlsField Event 1</v>
      </c>
      <c r="D42" s="20" t="str">
        <f t="shared" si="22"/>
        <v>One</v>
      </c>
      <c r="E42" s="29" t="s">
        <v>5</v>
      </c>
      <c r="F42" s="29" t="s">
        <v>145</v>
      </c>
      <c r="G42" s="29" t="s">
        <v>46</v>
      </c>
      <c r="H42" s="29" t="s">
        <v>90</v>
      </c>
      <c r="I42" s="20" t="str">
        <f t="shared" si="23"/>
        <v>SPEED BOUNCE</v>
      </c>
      <c r="J42" s="29" t="s">
        <v>228</v>
      </c>
      <c r="K42" s="20" t="str">
        <f>TEXT(INDEX('Field Results Entry'!$I$2:$I$500,MATCH(B42,'Field Results Entry'!$A$2:$A$500,0)),)</f>
        <v>Erin Woolcock</v>
      </c>
      <c r="L42" s="20">
        <f>INDEX('Field Results Entry'!$L$2:$L$500,MATCH(B42,'Field Results Entry'!$A$2:$A$500,0))</f>
        <v>76</v>
      </c>
      <c r="M42" s="22">
        <f t="shared" si="24"/>
        <v>76</v>
      </c>
      <c r="N42" s="22">
        <f t="shared" ca="1" si="9"/>
        <v>1</v>
      </c>
      <c r="O42" s="23">
        <f t="shared" ca="1" si="25"/>
        <v>8</v>
      </c>
      <c r="P42" s="23">
        <f t="shared" ca="1" si="10"/>
        <v>1</v>
      </c>
      <c r="R42" s="20" t="str">
        <f t="shared" si="11"/>
        <v>Erin Woolcock (O) 76</v>
      </c>
      <c r="S42" s="52">
        <f t="shared" ca="1" si="26"/>
        <v>8</v>
      </c>
      <c r="T42" s="53" t="str">
        <f t="shared" si="12"/>
        <v>$L$42:$L$49</v>
      </c>
      <c r="U42" s="53" t="str">
        <f t="shared" si="13"/>
        <v>$N$42:N42</v>
      </c>
      <c r="V42" s="53" t="str">
        <f t="shared" si="18"/>
        <v>L42:$L$49</v>
      </c>
      <c r="W42" s="53">
        <f t="shared" ca="1" si="19"/>
        <v>70</v>
      </c>
      <c r="X42" s="52">
        <f t="shared" ca="1" si="20"/>
        <v>1</v>
      </c>
      <c r="Y42" s="53">
        <f ca="1">COUNTIFS($L$13:$L42,W42,$E$13:$E42,E42)</f>
        <v>0</v>
      </c>
      <c r="Z42" s="53">
        <f t="shared" ca="1" si="21"/>
        <v>0</v>
      </c>
    </row>
    <row r="43" spans="1:26" x14ac:dyDescent="0.25">
      <c r="A43" s="20" t="str">
        <f t="shared" ca="1" si="6"/>
        <v>OneU15GirlsSPEED BOUNCE5</v>
      </c>
      <c r="B43" s="20" t="str">
        <f t="shared" si="7"/>
        <v>OneShrewsburyU15GirlsSPEED BOUNCEA</v>
      </c>
      <c r="C43" s="20" t="str">
        <f t="shared" si="8"/>
        <v>OneU15GirlsField Event 1</v>
      </c>
      <c r="D43" s="20" t="str">
        <f t="shared" si="22"/>
        <v>One</v>
      </c>
      <c r="E43" s="29" t="s">
        <v>7</v>
      </c>
      <c r="F43" s="29" t="s">
        <v>145</v>
      </c>
      <c r="G43" s="29" t="s">
        <v>46</v>
      </c>
      <c r="H43" s="29" t="s">
        <v>90</v>
      </c>
      <c r="I43" s="20" t="str">
        <f t="shared" si="23"/>
        <v>SPEED BOUNCE</v>
      </c>
      <c r="J43" s="29" t="s">
        <v>228</v>
      </c>
      <c r="K43" s="20" t="str">
        <f>TEXT(INDEX('Field Results Entry'!$I$2:$I$500,MATCH(B43,'Field Results Entry'!$A$2:$A$500,0)),)</f>
        <v/>
      </c>
      <c r="L43" s="20">
        <f>INDEX('Field Results Entry'!$L$2:$L$500,MATCH(B43,'Field Results Entry'!$A$2:$A$500,0))</f>
        <v>0</v>
      </c>
      <c r="M43" s="22">
        <f t="shared" si="24"/>
        <v>0</v>
      </c>
      <c r="N43" s="22">
        <f t="shared" ca="1" si="9"/>
        <v>5</v>
      </c>
      <c r="O43" s="23">
        <f t="shared" ca="1" si="25"/>
        <v>0</v>
      </c>
      <c r="P43" s="23">
        <f t="shared" ca="1" si="10"/>
        <v>5</v>
      </c>
      <c r="R43" s="20" t="str">
        <f t="shared" si="11"/>
        <v xml:space="preserve"> (S) 0</v>
      </c>
      <c r="S43" s="52">
        <f t="shared" ca="1" si="26"/>
        <v>4</v>
      </c>
      <c r="T43" s="53" t="str">
        <f t="shared" si="12"/>
        <v>$L$42:$L$49</v>
      </c>
      <c r="U43" s="53" t="str">
        <f t="shared" si="13"/>
        <v>$N$42:N43</v>
      </c>
      <c r="V43" s="53" t="str">
        <f t="shared" si="18"/>
        <v>L43:$L$49</v>
      </c>
      <c r="W43" s="53">
        <f t="shared" ca="1" si="19"/>
        <v>0</v>
      </c>
      <c r="X43" s="52">
        <f t="shared" ca="1" si="20"/>
        <v>2</v>
      </c>
      <c r="Y43" s="53">
        <f ca="1">COUNTIFS($L$13:$L43,W43,$E$13:$E43,E43)</f>
        <v>5</v>
      </c>
      <c r="Z43" s="53">
        <f t="shared" ca="1" si="21"/>
        <v>0</v>
      </c>
    </row>
    <row r="44" spans="1:26" x14ac:dyDescent="0.25">
      <c r="A44" s="20" t="str">
        <f t="shared" ca="1" si="6"/>
        <v>OneU15GirlsSPEED BOUNCE4</v>
      </c>
      <c r="B44" s="20" t="str">
        <f t="shared" si="7"/>
        <v>OneTelfordU15GirlsSPEED BOUNCEA</v>
      </c>
      <c r="C44" s="20" t="str">
        <f t="shared" si="8"/>
        <v>OneU15GirlsField Event 1</v>
      </c>
      <c r="D44" s="20" t="str">
        <f t="shared" si="22"/>
        <v>One</v>
      </c>
      <c r="E44" s="29" t="s">
        <v>9</v>
      </c>
      <c r="F44" s="29" t="s">
        <v>145</v>
      </c>
      <c r="G44" s="29" t="s">
        <v>46</v>
      </c>
      <c r="H44" s="29" t="s">
        <v>90</v>
      </c>
      <c r="I44" s="20" t="str">
        <f t="shared" si="23"/>
        <v>SPEED BOUNCE</v>
      </c>
      <c r="J44" s="29" t="s">
        <v>228</v>
      </c>
      <c r="K44" s="20" t="str">
        <f>TEXT(INDEX('Field Results Entry'!$I$2:$I$500,MATCH(B44,'Field Results Entry'!$A$2:$A$500,0)),)</f>
        <v>Gangotri Skariah</v>
      </c>
      <c r="L44" s="20">
        <f>INDEX('Field Results Entry'!$L$2:$L$500,MATCH(B44,'Field Results Entry'!$A$2:$A$500,0))</f>
        <v>62</v>
      </c>
      <c r="M44" s="22">
        <f t="shared" si="24"/>
        <v>62</v>
      </c>
      <c r="N44" s="22">
        <f t="shared" ca="1" si="9"/>
        <v>4</v>
      </c>
      <c r="O44" s="23">
        <f t="shared" ca="1" si="25"/>
        <v>5</v>
      </c>
      <c r="P44" s="23">
        <f t="shared" ca="1" si="10"/>
        <v>4</v>
      </c>
      <c r="R44" s="20" t="str">
        <f t="shared" si="11"/>
        <v>Gangotri Skariah (T) 62</v>
      </c>
      <c r="S44" s="52">
        <f t="shared" ca="1" si="26"/>
        <v>5</v>
      </c>
      <c r="T44" s="53" t="str">
        <f t="shared" si="12"/>
        <v>$L$42:$L$49</v>
      </c>
      <c r="U44" s="53" t="str">
        <f t="shared" si="13"/>
        <v>$N$42:N44</v>
      </c>
      <c r="V44" s="53" t="str">
        <f t="shared" si="18"/>
        <v>L44:$L$49</v>
      </c>
      <c r="W44" s="53">
        <f t="shared" ca="1" si="19"/>
        <v>62</v>
      </c>
      <c r="X44" s="52">
        <f t="shared" ca="1" si="20"/>
        <v>1</v>
      </c>
      <c r="Y44" s="53">
        <f ca="1">COUNTIFS($L$13:$L44,W44,$E$13:$E44,E44)</f>
        <v>1</v>
      </c>
      <c r="Z44" s="53">
        <f t="shared" ca="1" si="21"/>
        <v>1</v>
      </c>
    </row>
    <row r="45" spans="1:26" x14ac:dyDescent="0.25">
      <c r="A45" s="20" t="str">
        <f t="shared" ca="1" si="6"/>
        <v>OneU15GirlsSPEED BOUNCE6</v>
      </c>
      <c r="B45" s="20" t="str">
        <f t="shared" si="7"/>
        <v>OneWenlockU15GirlsSPEED BOUNCEA</v>
      </c>
      <c r="C45" s="20" t="str">
        <f t="shared" si="8"/>
        <v>OneU15GirlsField Event 1</v>
      </c>
      <c r="D45" s="20" t="str">
        <f t="shared" si="22"/>
        <v>One</v>
      </c>
      <c r="E45" s="29" t="s">
        <v>11</v>
      </c>
      <c r="F45" s="29" t="s">
        <v>145</v>
      </c>
      <c r="G45" s="29" t="s">
        <v>46</v>
      </c>
      <c r="H45" s="29" t="s">
        <v>90</v>
      </c>
      <c r="I45" s="20" t="str">
        <f t="shared" si="23"/>
        <v>SPEED BOUNCE</v>
      </c>
      <c r="J45" s="29" t="s">
        <v>228</v>
      </c>
      <c r="K45" s="20" t="str">
        <f>TEXT(INDEX('Field Results Entry'!$I$2:$I$500,MATCH(B45,'Field Results Entry'!$A$2:$A$500,0)),)</f>
        <v/>
      </c>
      <c r="L45" s="20">
        <f>INDEX('Field Results Entry'!$L$2:$L$500,MATCH(B45,'Field Results Entry'!$A$2:$A$500,0))</f>
        <v>0</v>
      </c>
      <c r="M45" s="22">
        <f t="shared" si="24"/>
        <v>0</v>
      </c>
      <c r="N45" s="22">
        <f t="shared" ca="1" si="9"/>
        <v>5</v>
      </c>
      <c r="O45" s="23">
        <f t="shared" ca="1" si="25"/>
        <v>0</v>
      </c>
      <c r="P45" s="23">
        <f t="shared" ca="1" si="10"/>
        <v>6</v>
      </c>
      <c r="R45" s="20" t="str">
        <f t="shared" si="11"/>
        <v xml:space="preserve"> (W) 0</v>
      </c>
      <c r="S45" s="52">
        <f t="shared" ca="1" si="26"/>
        <v>4</v>
      </c>
      <c r="T45" s="53" t="str">
        <f t="shared" si="12"/>
        <v>$L$42:$L$49</v>
      </c>
      <c r="U45" s="53" t="str">
        <f t="shared" si="13"/>
        <v>$N$42:N45</v>
      </c>
      <c r="V45" s="53" t="str">
        <f t="shared" si="18"/>
        <v>L45:$L$49</v>
      </c>
      <c r="W45" s="53">
        <f t="shared" ca="1" si="19"/>
        <v>0</v>
      </c>
      <c r="X45" s="52">
        <f t="shared" ca="1" si="20"/>
        <v>2</v>
      </c>
      <c r="Y45" s="53">
        <f ca="1">COUNTIFS($L$13:$L45,W45,$E$13:$E45,E45)</f>
        <v>4</v>
      </c>
      <c r="Z45" s="53">
        <f t="shared" ca="1" si="21"/>
        <v>0</v>
      </c>
    </row>
    <row r="46" spans="1:26" x14ac:dyDescent="0.25">
      <c r="A46" s="20" t="str">
        <f t="shared" ca="1" si="6"/>
        <v>OneU15GirlsSPEED BOUNCE2</v>
      </c>
      <c r="B46" s="20" t="str">
        <f t="shared" si="7"/>
        <v>OneOswestryU15GirlsSPEED BOUNCEB</v>
      </c>
      <c r="C46" s="20" t="str">
        <f t="shared" si="8"/>
        <v>OneU15GirlsField Event 1</v>
      </c>
      <c r="D46" s="20" t="str">
        <f t="shared" si="22"/>
        <v>One</v>
      </c>
      <c r="E46" s="29" t="s">
        <v>5</v>
      </c>
      <c r="F46" s="29" t="s">
        <v>145</v>
      </c>
      <c r="G46" s="29" t="s">
        <v>46</v>
      </c>
      <c r="H46" s="29" t="s">
        <v>90</v>
      </c>
      <c r="I46" s="20" t="str">
        <f t="shared" si="23"/>
        <v>SPEED BOUNCE</v>
      </c>
      <c r="J46" s="29" t="s">
        <v>232</v>
      </c>
      <c r="K46" s="20" t="str">
        <f>TEXT(INDEX('Field Results Entry'!$I$2:$I$500,MATCH(B46,'Field Results Entry'!$A$2:$A$500,0)),)</f>
        <v>Lily Bowen</v>
      </c>
      <c r="L46" s="20">
        <f>INDEX('Field Results Entry'!$L$2:$L$500,MATCH(B46,'Field Results Entry'!$A$2:$A$500,0))</f>
        <v>70</v>
      </c>
      <c r="M46" s="22">
        <f t="shared" si="24"/>
        <v>70</v>
      </c>
      <c r="N46" s="22">
        <f t="shared" ca="1" si="9"/>
        <v>2</v>
      </c>
      <c r="O46" s="23">
        <f t="shared" ca="1" si="25"/>
        <v>7</v>
      </c>
      <c r="P46" s="23">
        <f t="shared" ca="1" si="10"/>
        <v>2</v>
      </c>
      <c r="R46" s="20" t="str">
        <f t="shared" si="11"/>
        <v>Lily Bowen (O) 70</v>
      </c>
      <c r="S46" s="52">
        <f t="shared" ca="1" si="26"/>
        <v>7</v>
      </c>
      <c r="T46" s="53" t="str">
        <f t="shared" si="12"/>
        <v>$L$42:$L$49</v>
      </c>
      <c r="U46" s="53" t="str">
        <f t="shared" si="13"/>
        <v>$N$42:N46</v>
      </c>
      <c r="V46" s="53" t="str">
        <f t="shared" si="18"/>
        <v>L46:$L$49</v>
      </c>
      <c r="W46" s="53">
        <f t="shared" ca="1" si="19"/>
        <v>70</v>
      </c>
      <c r="X46" s="52">
        <f t="shared" ca="1" si="20"/>
        <v>1</v>
      </c>
      <c r="Y46" s="53">
        <f ca="1">COUNTIFS($L$13:$L46,W46,$E$13:$E46,E46)</f>
        <v>1</v>
      </c>
      <c r="Z46" s="53">
        <f t="shared" ca="1" si="21"/>
        <v>1</v>
      </c>
    </row>
    <row r="47" spans="1:26" x14ac:dyDescent="0.25">
      <c r="A47" s="20" t="str">
        <f t="shared" ca="1" si="6"/>
        <v>OneU15GirlsSPEED BOUNCE7</v>
      </c>
      <c r="B47" s="20" t="str">
        <f t="shared" si="7"/>
        <v>OneShrewsburyU15GirlsSPEED BOUNCEB</v>
      </c>
      <c r="C47" s="20" t="str">
        <f t="shared" si="8"/>
        <v>OneU15GirlsField Event 1</v>
      </c>
      <c r="D47" s="20" t="str">
        <f t="shared" si="22"/>
        <v>One</v>
      </c>
      <c r="E47" s="29" t="s">
        <v>7</v>
      </c>
      <c r="F47" s="29" t="s">
        <v>145</v>
      </c>
      <c r="G47" s="29" t="s">
        <v>46</v>
      </c>
      <c r="H47" s="29" t="s">
        <v>90</v>
      </c>
      <c r="I47" s="20" t="str">
        <f t="shared" si="23"/>
        <v>SPEED BOUNCE</v>
      </c>
      <c r="J47" s="29" t="s">
        <v>232</v>
      </c>
      <c r="K47" s="20" t="str">
        <f>TEXT(INDEX('Field Results Entry'!$I$2:$I$500,MATCH(B47,'Field Results Entry'!$A$2:$A$500,0)),)</f>
        <v/>
      </c>
      <c r="L47" s="20">
        <f>INDEX('Field Results Entry'!$L$2:$L$500,MATCH(B47,'Field Results Entry'!$A$2:$A$500,0))</f>
        <v>0</v>
      </c>
      <c r="M47" s="22">
        <f t="shared" si="24"/>
        <v>0</v>
      </c>
      <c r="N47" s="22">
        <f t="shared" ca="1" si="9"/>
        <v>5</v>
      </c>
      <c r="O47" s="23">
        <f t="shared" ca="1" si="25"/>
        <v>0</v>
      </c>
      <c r="P47" s="23">
        <f t="shared" ca="1" si="10"/>
        <v>7</v>
      </c>
      <c r="R47" s="20" t="str">
        <f t="shared" si="11"/>
        <v xml:space="preserve"> (S) 0</v>
      </c>
      <c r="S47" s="52">
        <f t="shared" ca="1" si="26"/>
        <v>4</v>
      </c>
      <c r="T47" s="53" t="str">
        <f t="shared" si="12"/>
        <v>$L$42:$L$49</v>
      </c>
      <c r="U47" s="53" t="str">
        <f t="shared" si="13"/>
        <v>$N$42:N47</v>
      </c>
      <c r="V47" s="53" t="str">
        <f t="shared" si="18"/>
        <v>L47:$L$49</v>
      </c>
      <c r="W47" s="53">
        <f t="shared" ca="1" si="19"/>
        <v>0</v>
      </c>
      <c r="X47" s="52">
        <f t="shared" ca="1" si="20"/>
        <v>2</v>
      </c>
      <c r="Y47" s="53">
        <f ca="1">COUNTIFS($L$13:$L47,W47,$E$13:$E47,E47)</f>
        <v>6</v>
      </c>
      <c r="Z47" s="53">
        <f t="shared" ca="1" si="21"/>
        <v>1</v>
      </c>
    </row>
    <row r="48" spans="1:26" x14ac:dyDescent="0.25">
      <c r="A48" s="20" t="str">
        <f t="shared" ca="1" si="6"/>
        <v>OneU15GirlsSPEED BOUNCE3</v>
      </c>
      <c r="B48" s="20" t="str">
        <f t="shared" si="7"/>
        <v>OneTelfordU15GirlsSPEED BOUNCEB</v>
      </c>
      <c r="C48" s="20" t="str">
        <f t="shared" si="8"/>
        <v>OneU15GirlsField Event 1</v>
      </c>
      <c r="D48" s="20" t="str">
        <f t="shared" si="22"/>
        <v>One</v>
      </c>
      <c r="E48" s="29" t="s">
        <v>9</v>
      </c>
      <c r="F48" s="29" t="s">
        <v>145</v>
      </c>
      <c r="G48" s="29" t="s">
        <v>46</v>
      </c>
      <c r="H48" s="29" t="s">
        <v>90</v>
      </c>
      <c r="I48" s="20" t="str">
        <f t="shared" si="23"/>
        <v>SPEED BOUNCE</v>
      </c>
      <c r="J48" s="29" t="s">
        <v>232</v>
      </c>
      <c r="K48" s="20" t="str">
        <f>TEXT(INDEX('Field Results Entry'!$I$2:$I$500,MATCH(B48,'Field Results Entry'!$A$2:$A$500,0)),)</f>
        <v>Chizua Ude</v>
      </c>
      <c r="L48" s="20">
        <f>INDEX('Field Results Entry'!$L$2:$L$500,MATCH(B48,'Field Results Entry'!$A$2:$A$500,0))</f>
        <v>64</v>
      </c>
      <c r="M48" s="22">
        <f t="shared" si="24"/>
        <v>64</v>
      </c>
      <c r="N48" s="22">
        <f t="shared" ca="1" si="9"/>
        <v>3</v>
      </c>
      <c r="O48" s="23">
        <f t="shared" ca="1" si="25"/>
        <v>6</v>
      </c>
      <c r="P48" s="23">
        <f t="shared" ca="1" si="10"/>
        <v>3</v>
      </c>
      <c r="R48" s="20" t="str">
        <f t="shared" si="11"/>
        <v>Chizua Ude (T) 64</v>
      </c>
      <c r="S48" s="52">
        <f t="shared" ca="1" si="26"/>
        <v>6</v>
      </c>
      <c r="T48" s="53" t="str">
        <f t="shared" si="12"/>
        <v>$L$42:$L$49</v>
      </c>
      <c r="U48" s="53" t="str">
        <f t="shared" si="13"/>
        <v>$N$42:N48</v>
      </c>
      <c r="V48" s="53" t="str">
        <f t="shared" si="18"/>
        <v>L48:$L$49</v>
      </c>
      <c r="W48" s="53">
        <f t="shared" ca="1" si="19"/>
        <v>62</v>
      </c>
      <c r="X48" s="52">
        <f t="shared" ca="1" si="20"/>
        <v>1</v>
      </c>
      <c r="Y48" s="53">
        <f ca="1">COUNTIFS($L$13:$L48,W48,$E$13:$E48,E48)</f>
        <v>1</v>
      </c>
      <c r="Z48" s="53">
        <f t="shared" ca="1" si="21"/>
        <v>0</v>
      </c>
    </row>
    <row r="49" spans="1:26" x14ac:dyDescent="0.25">
      <c r="A49" s="32" t="str">
        <f t="shared" ca="1" si="6"/>
        <v>OneU15GirlsSPEED BOUNCE8</v>
      </c>
      <c r="B49" s="20" t="str">
        <f t="shared" si="7"/>
        <v>OneWenlockU15GirlsSPEED BOUNCEB</v>
      </c>
      <c r="C49" s="20" t="str">
        <f t="shared" si="8"/>
        <v>OneU15GirlsField Event 1</v>
      </c>
      <c r="D49" s="32" t="str">
        <f t="shared" si="22"/>
        <v>One</v>
      </c>
      <c r="E49" s="33" t="s">
        <v>11</v>
      </c>
      <c r="F49" s="33" t="s">
        <v>145</v>
      </c>
      <c r="G49" s="33" t="s">
        <v>46</v>
      </c>
      <c r="H49" s="33" t="s">
        <v>90</v>
      </c>
      <c r="I49" s="32" t="str">
        <f t="shared" si="23"/>
        <v>SPEED BOUNCE</v>
      </c>
      <c r="J49" s="33" t="s">
        <v>232</v>
      </c>
      <c r="K49" s="20" t="str">
        <f>TEXT(INDEX('Field Results Entry'!$I$2:$I$500,MATCH(B49,'Field Results Entry'!$A$2:$A$500,0)),)</f>
        <v/>
      </c>
      <c r="L49" s="20">
        <f>INDEX('Field Results Entry'!$L$2:$L$500,MATCH(B49,'Field Results Entry'!$A$2:$A$500,0))</f>
        <v>0</v>
      </c>
      <c r="M49" s="22">
        <f t="shared" si="24"/>
        <v>0</v>
      </c>
      <c r="N49" s="22">
        <f t="shared" ca="1" si="9"/>
        <v>5</v>
      </c>
      <c r="O49" s="23">
        <f t="shared" ca="1" si="25"/>
        <v>0</v>
      </c>
      <c r="P49" s="23">
        <f t="shared" ca="1" si="10"/>
        <v>8</v>
      </c>
      <c r="R49" s="32" t="str">
        <f t="shared" si="11"/>
        <v xml:space="preserve"> (W) 0</v>
      </c>
      <c r="S49" s="52">
        <f t="shared" ca="1" si="26"/>
        <v>4</v>
      </c>
      <c r="T49" s="53" t="str">
        <f t="shared" si="12"/>
        <v>$L$42:$L$49</v>
      </c>
      <c r="U49" s="53" t="str">
        <f t="shared" si="13"/>
        <v>$N$42:N49</v>
      </c>
      <c r="V49" s="53" t="str">
        <f t="shared" si="18"/>
        <v>L49:$L$49</v>
      </c>
      <c r="W49" s="53">
        <f t="shared" ca="1" si="19"/>
        <v>0</v>
      </c>
      <c r="X49" s="52">
        <f t="shared" ca="1" si="20"/>
        <v>2</v>
      </c>
      <c r="Y49" s="53">
        <f ca="1">COUNTIFS($L$13:$L49,W49,$E$13:$E49,E49)</f>
        <v>5</v>
      </c>
      <c r="Z49" s="53">
        <f t="shared" ca="1" si="21"/>
        <v>1</v>
      </c>
    </row>
    <row r="50" spans="1:26" x14ac:dyDescent="0.25">
      <c r="A50" s="20" t="str">
        <f t="shared" ca="1" si="6"/>
        <v>OneU15BoysSHOT3</v>
      </c>
      <c r="B50" s="20" t="str">
        <f t="shared" si="7"/>
        <v>OneOswestryU15BoysSHOTA</v>
      </c>
      <c r="C50" s="20" t="str">
        <f t="shared" si="8"/>
        <v>OneU15BoysField Event 1</v>
      </c>
      <c r="D50" s="20" t="str">
        <f t="shared" si="22"/>
        <v>One</v>
      </c>
      <c r="E50" s="29" t="s">
        <v>5</v>
      </c>
      <c r="F50" s="29" t="s">
        <v>145</v>
      </c>
      <c r="G50" s="29" t="s">
        <v>62</v>
      </c>
      <c r="H50" s="29" t="s">
        <v>90</v>
      </c>
      <c r="I50" s="20" t="str">
        <f t="shared" si="23"/>
        <v>SHOT</v>
      </c>
      <c r="J50" s="29" t="s">
        <v>228</v>
      </c>
      <c r="K50" s="20" t="str">
        <f>TEXT(INDEX('Field Results Entry'!$I$2:$I$500,MATCH(B50,'Field Results Entry'!$A$2:$A$500,0)),)</f>
        <v/>
      </c>
      <c r="L50" s="20">
        <f>INDEX('Field Results Entry'!$L$2:$L$500,MATCH(B50,'Field Results Entry'!$A$2:$A$500,0))</f>
        <v>0</v>
      </c>
      <c r="M50" s="22">
        <f t="shared" si="24"/>
        <v>0</v>
      </c>
      <c r="N50" s="22">
        <f t="shared" ca="1" si="9"/>
        <v>3</v>
      </c>
      <c r="O50" s="23">
        <f t="shared" ca="1" si="25"/>
        <v>0</v>
      </c>
      <c r="P50" s="23">
        <f t="shared" ca="1" si="10"/>
        <v>3</v>
      </c>
      <c r="R50" s="20" t="str">
        <f t="shared" si="11"/>
        <v xml:space="preserve"> (O) 0</v>
      </c>
      <c r="S50" s="52">
        <f t="shared" ca="1" si="26"/>
        <v>6</v>
      </c>
      <c r="T50" s="53" t="str">
        <f t="shared" si="12"/>
        <v>$L$50:$L$57</v>
      </c>
      <c r="U50" s="53" t="str">
        <f t="shared" si="13"/>
        <v>$N$50:N50</v>
      </c>
      <c r="V50" s="53" t="str">
        <f t="shared" si="18"/>
        <v>L50:$L$57</v>
      </c>
      <c r="W50" s="53">
        <f t="shared" ca="1" si="19"/>
        <v>0</v>
      </c>
      <c r="X50" s="52">
        <f t="shared" ca="1" si="20"/>
        <v>2</v>
      </c>
      <c r="Y50" s="53">
        <f ca="1">COUNTIFS($L$13:$L50,W50,$E$13:$E50,E50)</f>
        <v>3</v>
      </c>
      <c r="Z50" s="53">
        <f t="shared" ca="1" si="21"/>
        <v>0</v>
      </c>
    </row>
    <row r="51" spans="1:26" x14ac:dyDescent="0.25">
      <c r="A51" s="20" t="str">
        <f t="shared" ca="1" si="6"/>
        <v>OneU15BoysSHOT4</v>
      </c>
      <c r="B51" s="20" t="str">
        <f t="shared" si="7"/>
        <v>OneShrewsburyU15BoysSHOTA</v>
      </c>
      <c r="C51" s="20" t="str">
        <f t="shared" si="8"/>
        <v>OneU15BoysField Event 1</v>
      </c>
      <c r="D51" s="20" t="str">
        <f t="shared" si="22"/>
        <v>One</v>
      </c>
      <c r="E51" s="29" t="s">
        <v>7</v>
      </c>
      <c r="F51" s="29" t="s">
        <v>145</v>
      </c>
      <c r="G51" s="29" t="s">
        <v>62</v>
      </c>
      <c r="H51" s="29" t="s">
        <v>90</v>
      </c>
      <c r="I51" s="20" t="str">
        <f t="shared" si="23"/>
        <v>SHOT</v>
      </c>
      <c r="J51" s="29" t="s">
        <v>228</v>
      </c>
      <c r="K51" s="20" t="str">
        <f>TEXT(INDEX('Field Results Entry'!$I$2:$I$500,MATCH(B51,'Field Results Entry'!$A$2:$A$500,0)),)</f>
        <v/>
      </c>
      <c r="L51" s="20">
        <f>INDEX('Field Results Entry'!$L$2:$L$500,MATCH(B51,'Field Results Entry'!$A$2:$A$500,0))</f>
        <v>0</v>
      </c>
      <c r="M51" s="22">
        <f t="shared" si="24"/>
        <v>0</v>
      </c>
      <c r="N51" s="22">
        <f t="shared" ca="1" si="9"/>
        <v>3</v>
      </c>
      <c r="O51" s="23">
        <f t="shared" ca="1" si="25"/>
        <v>0</v>
      </c>
      <c r="P51" s="23">
        <f t="shared" ca="1" si="10"/>
        <v>4</v>
      </c>
      <c r="R51" s="20" t="str">
        <f t="shared" si="11"/>
        <v xml:space="preserve"> (S) 0</v>
      </c>
      <c r="S51" s="52">
        <f t="shared" ca="1" si="26"/>
        <v>6</v>
      </c>
      <c r="T51" s="53" t="str">
        <f t="shared" si="12"/>
        <v>$L$50:$L$57</v>
      </c>
      <c r="U51" s="53" t="str">
        <f t="shared" si="13"/>
        <v>$N$50:N51</v>
      </c>
      <c r="V51" s="53" t="str">
        <f t="shared" si="18"/>
        <v>L51:$L$57</v>
      </c>
      <c r="W51" s="53">
        <f t="shared" ca="1" si="19"/>
        <v>0</v>
      </c>
      <c r="X51" s="52">
        <f t="shared" ca="1" si="20"/>
        <v>2</v>
      </c>
      <c r="Y51" s="53">
        <f ca="1">COUNTIFS($L$13:$L51,W51,$E$13:$E51,E51)</f>
        <v>7</v>
      </c>
      <c r="Z51" s="53">
        <f t="shared" ca="1" si="21"/>
        <v>0</v>
      </c>
    </row>
    <row r="52" spans="1:26" x14ac:dyDescent="0.25">
      <c r="A52" s="20" t="str">
        <f t="shared" ca="1" si="6"/>
        <v>OneU15BoysSHOT1</v>
      </c>
      <c r="B52" s="20" t="str">
        <f t="shared" si="7"/>
        <v>OneTelfordU15BoysSHOTA</v>
      </c>
      <c r="C52" s="20" t="str">
        <f t="shared" si="8"/>
        <v>OneU15BoysField Event 1</v>
      </c>
      <c r="D52" s="20" t="str">
        <f t="shared" si="22"/>
        <v>One</v>
      </c>
      <c r="E52" s="29" t="s">
        <v>9</v>
      </c>
      <c r="F52" s="29" t="s">
        <v>145</v>
      </c>
      <c r="G52" s="29" t="s">
        <v>62</v>
      </c>
      <c r="H52" s="29" t="s">
        <v>90</v>
      </c>
      <c r="I52" s="20" t="str">
        <f t="shared" si="23"/>
        <v>SHOT</v>
      </c>
      <c r="J52" s="29" t="s">
        <v>228</v>
      </c>
      <c r="K52" s="20" t="str">
        <f>TEXT(INDEX('Field Results Entry'!$I$2:$I$500,MATCH(B52,'Field Results Entry'!$A$2:$A$500,0)),)</f>
        <v>Ralph Brown</v>
      </c>
      <c r="L52" s="20">
        <f>INDEX('Field Results Entry'!$L$2:$L$500,MATCH(B52,'Field Results Entry'!$A$2:$A$500,0))</f>
        <v>7.12</v>
      </c>
      <c r="M52" s="22">
        <f t="shared" si="24"/>
        <v>7.12</v>
      </c>
      <c r="N52" s="22">
        <f t="shared" ca="1" si="9"/>
        <v>1</v>
      </c>
      <c r="O52" s="23">
        <f t="shared" ca="1" si="25"/>
        <v>8</v>
      </c>
      <c r="P52" s="23">
        <f t="shared" ca="1" si="10"/>
        <v>1</v>
      </c>
      <c r="R52" s="20" t="str">
        <f t="shared" si="11"/>
        <v>Ralph Brown (T) 7.12</v>
      </c>
      <c r="S52" s="52">
        <f t="shared" ca="1" si="26"/>
        <v>8</v>
      </c>
      <c r="T52" s="53" t="str">
        <f t="shared" si="12"/>
        <v>$L$50:$L$57</v>
      </c>
      <c r="U52" s="53" t="str">
        <f t="shared" si="13"/>
        <v>$N$50:N52</v>
      </c>
      <c r="V52" s="53" t="str">
        <f t="shared" si="18"/>
        <v>L52:$L$57</v>
      </c>
      <c r="W52" s="53">
        <f t="shared" ca="1" si="19"/>
        <v>0</v>
      </c>
      <c r="X52" s="52">
        <f t="shared" ca="1" si="20"/>
        <v>1</v>
      </c>
      <c r="Y52" s="53">
        <f ca="1">COUNTIFS($L$13:$L52,W52,$E$13:$E52,E52)</f>
        <v>2</v>
      </c>
      <c r="Z52" s="53">
        <f t="shared" ca="1" si="21"/>
        <v>0</v>
      </c>
    </row>
    <row r="53" spans="1:26" x14ac:dyDescent="0.25">
      <c r="A53" s="20" t="str">
        <f t="shared" ca="1" si="6"/>
        <v>OneU15BoysSHOT2</v>
      </c>
      <c r="B53" s="20" t="str">
        <f t="shared" si="7"/>
        <v>OneWenlockU15BoysSHOTA</v>
      </c>
      <c r="C53" s="20" t="str">
        <f t="shared" si="8"/>
        <v>OneU15BoysField Event 1</v>
      </c>
      <c r="D53" s="20" t="str">
        <f t="shared" si="22"/>
        <v>One</v>
      </c>
      <c r="E53" s="29" t="s">
        <v>11</v>
      </c>
      <c r="F53" s="29" t="s">
        <v>145</v>
      </c>
      <c r="G53" s="29" t="s">
        <v>62</v>
      </c>
      <c r="H53" s="29" t="s">
        <v>90</v>
      </c>
      <c r="I53" s="20" t="str">
        <f t="shared" si="23"/>
        <v>SHOT</v>
      </c>
      <c r="J53" s="29" t="s">
        <v>228</v>
      </c>
      <c r="K53" s="20" t="str">
        <f>TEXT(INDEX('Field Results Entry'!$I$2:$I$500,MATCH(B53,'Field Results Entry'!$A$2:$A$500,0)),)</f>
        <v>Zac Winnal</v>
      </c>
      <c r="L53" s="20">
        <f>INDEX('Field Results Entry'!$L$2:$L$500,MATCH(B53,'Field Results Entry'!$A$2:$A$500,0))</f>
        <v>6.32</v>
      </c>
      <c r="M53" s="22">
        <f t="shared" si="24"/>
        <v>6.32</v>
      </c>
      <c r="N53" s="22">
        <f t="shared" ca="1" si="9"/>
        <v>2</v>
      </c>
      <c r="O53" s="23">
        <f t="shared" ca="1" si="25"/>
        <v>7</v>
      </c>
      <c r="P53" s="23">
        <f t="shared" ca="1" si="10"/>
        <v>2</v>
      </c>
      <c r="R53" s="20" t="str">
        <f t="shared" si="11"/>
        <v>Zac Winnal (W) 6.32</v>
      </c>
      <c r="S53" s="52">
        <f t="shared" ca="1" si="26"/>
        <v>7</v>
      </c>
      <c r="T53" s="53" t="str">
        <f t="shared" si="12"/>
        <v>$L$50:$L$57</v>
      </c>
      <c r="U53" s="53" t="str">
        <f t="shared" si="13"/>
        <v>$N$50:N53</v>
      </c>
      <c r="V53" s="53" t="str">
        <f t="shared" si="18"/>
        <v>L53:$L$57</v>
      </c>
      <c r="W53" s="53">
        <f t="shared" ca="1" si="19"/>
        <v>0</v>
      </c>
      <c r="X53" s="52">
        <f t="shared" ca="1" si="20"/>
        <v>1</v>
      </c>
      <c r="Y53" s="53">
        <f ca="1">COUNTIFS($L$13:$L53,W53,$E$13:$E53,E53)</f>
        <v>5</v>
      </c>
      <c r="Z53" s="53">
        <f t="shared" ca="1" si="21"/>
        <v>0</v>
      </c>
    </row>
    <row r="54" spans="1:26" x14ac:dyDescent="0.25">
      <c r="A54" s="20" t="str">
        <f t="shared" ca="1" si="6"/>
        <v>OneU15BoysSHOT5</v>
      </c>
      <c r="B54" s="20" t="str">
        <f t="shared" si="7"/>
        <v>OneOswestryU15BoysSHOTB</v>
      </c>
      <c r="C54" s="20" t="str">
        <f t="shared" si="8"/>
        <v>OneU15BoysField Event 1</v>
      </c>
      <c r="D54" s="20" t="str">
        <f t="shared" si="22"/>
        <v>One</v>
      </c>
      <c r="E54" s="29" t="s">
        <v>5</v>
      </c>
      <c r="F54" s="29" t="s">
        <v>145</v>
      </c>
      <c r="G54" s="29" t="s">
        <v>62</v>
      </c>
      <c r="H54" s="29" t="s">
        <v>90</v>
      </c>
      <c r="I54" s="20" t="str">
        <f t="shared" si="23"/>
        <v>SHOT</v>
      </c>
      <c r="J54" s="29" t="s">
        <v>232</v>
      </c>
      <c r="K54" s="20" t="str">
        <f>TEXT(INDEX('Field Results Entry'!$I$2:$I$500,MATCH(B54,'Field Results Entry'!$A$2:$A$500,0)),)</f>
        <v/>
      </c>
      <c r="L54" s="20">
        <f>INDEX('Field Results Entry'!$L$2:$L$500,MATCH(B54,'Field Results Entry'!$A$2:$A$500,0))</f>
        <v>0</v>
      </c>
      <c r="M54" s="22">
        <f t="shared" si="24"/>
        <v>0</v>
      </c>
      <c r="N54" s="22">
        <f t="shared" ca="1" si="9"/>
        <v>3</v>
      </c>
      <c r="O54" s="23">
        <f t="shared" ca="1" si="25"/>
        <v>0</v>
      </c>
      <c r="P54" s="23">
        <f t="shared" ca="1" si="10"/>
        <v>5</v>
      </c>
      <c r="R54" s="20" t="str">
        <f t="shared" si="11"/>
        <v xml:space="preserve"> (O) 0</v>
      </c>
      <c r="S54" s="52">
        <f t="shared" ca="1" si="26"/>
        <v>6</v>
      </c>
      <c r="T54" s="53" t="str">
        <f t="shared" si="12"/>
        <v>$L$50:$L$57</v>
      </c>
      <c r="U54" s="53" t="str">
        <f t="shared" si="13"/>
        <v>$N$50:N54</v>
      </c>
      <c r="V54" s="53" t="str">
        <f t="shared" si="18"/>
        <v>L54:$L$57</v>
      </c>
      <c r="W54" s="53">
        <f t="shared" ca="1" si="19"/>
        <v>0</v>
      </c>
      <c r="X54" s="52">
        <f t="shared" ca="1" si="20"/>
        <v>2</v>
      </c>
      <c r="Y54" s="53">
        <f ca="1">COUNTIFS($L$13:$L54,W54,$E$13:$E54,E54)</f>
        <v>4</v>
      </c>
      <c r="Z54" s="53">
        <f t="shared" ca="1" si="21"/>
        <v>1</v>
      </c>
    </row>
    <row r="55" spans="1:26" x14ac:dyDescent="0.25">
      <c r="A55" s="20" t="str">
        <f t="shared" ca="1" si="6"/>
        <v>OneU15BoysSHOT6</v>
      </c>
      <c r="B55" s="20" t="str">
        <f t="shared" si="7"/>
        <v>OneShrewsburyU15BoysSHOTB</v>
      </c>
      <c r="C55" s="20" t="str">
        <f t="shared" si="8"/>
        <v>OneU15BoysField Event 1</v>
      </c>
      <c r="D55" s="20" t="str">
        <f t="shared" si="22"/>
        <v>One</v>
      </c>
      <c r="E55" s="29" t="s">
        <v>7</v>
      </c>
      <c r="F55" s="29" t="s">
        <v>145</v>
      </c>
      <c r="G55" s="29" t="s">
        <v>62</v>
      </c>
      <c r="H55" s="29" t="s">
        <v>90</v>
      </c>
      <c r="I55" s="20" t="str">
        <f t="shared" si="23"/>
        <v>SHOT</v>
      </c>
      <c r="J55" s="29" t="s">
        <v>232</v>
      </c>
      <c r="K55" s="20" t="str">
        <f>TEXT(INDEX('Field Results Entry'!$I$2:$I$500,MATCH(B55,'Field Results Entry'!$A$2:$A$500,0)),)</f>
        <v/>
      </c>
      <c r="L55" s="20">
        <f>INDEX('Field Results Entry'!$L$2:$L$500,MATCH(B55,'Field Results Entry'!$A$2:$A$500,0))</f>
        <v>0</v>
      </c>
      <c r="M55" s="22">
        <f t="shared" si="24"/>
        <v>0</v>
      </c>
      <c r="N55" s="22">
        <f t="shared" ca="1" si="9"/>
        <v>3</v>
      </c>
      <c r="O55" s="23">
        <f t="shared" ca="1" si="25"/>
        <v>0</v>
      </c>
      <c r="P55" s="23">
        <f t="shared" ca="1" si="10"/>
        <v>6</v>
      </c>
      <c r="R55" s="20" t="str">
        <f t="shared" si="11"/>
        <v xml:space="preserve"> (S) 0</v>
      </c>
      <c r="S55" s="52">
        <f t="shared" ca="1" si="26"/>
        <v>6</v>
      </c>
      <c r="T55" s="53" t="str">
        <f t="shared" si="12"/>
        <v>$L$50:$L$57</v>
      </c>
      <c r="U55" s="53" t="str">
        <f t="shared" si="13"/>
        <v>$N$50:N55</v>
      </c>
      <c r="V55" s="53" t="str">
        <f t="shared" si="18"/>
        <v>L55:$L$57</v>
      </c>
      <c r="W55" s="53">
        <f t="shared" ca="1" si="19"/>
        <v>0</v>
      </c>
      <c r="X55" s="52">
        <f t="shared" ca="1" si="20"/>
        <v>2</v>
      </c>
      <c r="Y55" s="53">
        <f ca="1">COUNTIFS($L$13:$L55,W55,$E$13:$E55,E55)</f>
        <v>8</v>
      </c>
      <c r="Z55" s="53">
        <f t="shared" ca="1" si="21"/>
        <v>1</v>
      </c>
    </row>
    <row r="56" spans="1:26" x14ac:dyDescent="0.25">
      <c r="A56" s="20" t="str">
        <f t="shared" ca="1" si="6"/>
        <v>OneU15BoysSHOT7</v>
      </c>
      <c r="B56" s="20" t="str">
        <f t="shared" si="7"/>
        <v>OneTelfordU15BoysSHOTB</v>
      </c>
      <c r="C56" s="20" t="str">
        <f t="shared" si="8"/>
        <v>OneU15BoysField Event 1</v>
      </c>
      <c r="D56" s="20" t="str">
        <f t="shared" si="22"/>
        <v>One</v>
      </c>
      <c r="E56" s="29" t="s">
        <v>9</v>
      </c>
      <c r="F56" s="29" t="s">
        <v>145</v>
      </c>
      <c r="G56" s="29" t="s">
        <v>62</v>
      </c>
      <c r="H56" s="29" t="s">
        <v>90</v>
      </c>
      <c r="I56" s="20" t="str">
        <f t="shared" si="23"/>
        <v>SHOT</v>
      </c>
      <c r="J56" s="29" t="s">
        <v>232</v>
      </c>
      <c r="K56" s="20" t="str">
        <f>TEXT(INDEX('Field Results Entry'!$I$2:$I$500,MATCH(B56,'Field Results Entry'!$A$2:$A$500,0)),)</f>
        <v/>
      </c>
      <c r="L56" s="20">
        <f>INDEX('Field Results Entry'!$L$2:$L$500,MATCH(B56,'Field Results Entry'!$A$2:$A$500,0))</f>
        <v>0</v>
      </c>
      <c r="M56" s="22">
        <f t="shared" si="24"/>
        <v>0</v>
      </c>
      <c r="N56" s="22">
        <f t="shared" ca="1" si="9"/>
        <v>3</v>
      </c>
      <c r="O56" s="23">
        <f t="shared" ca="1" si="25"/>
        <v>0</v>
      </c>
      <c r="P56" s="23">
        <f t="shared" ca="1" si="10"/>
        <v>7</v>
      </c>
      <c r="R56" s="20" t="str">
        <f t="shared" si="11"/>
        <v xml:space="preserve"> (T) 0</v>
      </c>
      <c r="S56" s="52">
        <f t="shared" ca="1" si="26"/>
        <v>6</v>
      </c>
      <c r="T56" s="53" t="str">
        <f t="shared" si="12"/>
        <v>$L$50:$L$57</v>
      </c>
      <c r="U56" s="53" t="str">
        <f t="shared" si="13"/>
        <v>$N$50:N56</v>
      </c>
      <c r="V56" s="53" t="str">
        <f t="shared" si="18"/>
        <v>L56:$L$57</v>
      </c>
      <c r="W56" s="53">
        <f t="shared" ca="1" si="19"/>
        <v>0</v>
      </c>
      <c r="X56" s="52">
        <f t="shared" ca="1" si="20"/>
        <v>1</v>
      </c>
      <c r="Y56" s="53">
        <f ca="1">COUNTIFS($L$13:$L56,W56,$E$13:$E56,E56)</f>
        <v>3</v>
      </c>
      <c r="Z56" s="53">
        <f t="shared" ca="1" si="21"/>
        <v>1</v>
      </c>
    </row>
    <row r="57" spans="1:26" x14ac:dyDescent="0.25">
      <c r="A57" s="32" t="str">
        <f t="shared" ca="1" si="6"/>
        <v>OneU15BoysSHOT8</v>
      </c>
      <c r="B57" s="20" t="str">
        <f t="shared" si="7"/>
        <v>OneWenlockU15BoysSHOTB</v>
      </c>
      <c r="C57" s="20" t="str">
        <f t="shared" si="8"/>
        <v>OneU15BoysField Event 1</v>
      </c>
      <c r="D57" s="32" t="str">
        <f t="shared" si="22"/>
        <v>One</v>
      </c>
      <c r="E57" s="33" t="s">
        <v>11</v>
      </c>
      <c r="F57" s="33" t="s">
        <v>145</v>
      </c>
      <c r="G57" s="33" t="s">
        <v>62</v>
      </c>
      <c r="H57" s="33" t="s">
        <v>90</v>
      </c>
      <c r="I57" s="32" t="str">
        <f t="shared" si="23"/>
        <v>SHOT</v>
      </c>
      <c r="J57" s="33" t="s">
        <v>232</v>
      </c>
      <c r="K57" s="20" t="str">
        <f>TEXT(INDEX('Field Results Entry'!$I$2:$I$500,MATCH(B57,'Field Results Entry'!$A$2:$A$500,0)),)</f>
        <v/>
      </c>
      <c r="L57" s="20">
        <f>INDEX('Field Results Entry'!$L$2:$L$500,MATCH(B57,'Field Results Entry'!$A$2:$A$500,0))</f>
        <v>0</v>
      </c>
      <c r="M57" s="22">
        <f t="shared" si="24"/>
        <v>0</v>
      </c>
      <c r="N57" s="22">
        <f t="shared" ca="1" si="9"/>
        <v>3</v>
      </c>
      <c r="O57" s="23">
        <f t="shared" ca="1" si="25"/>
        <v>0</v>
      </c>
      <c r="P57" s="23">
        <f t="shared" ca="1" si="10"/>
        <v>8</v>
      </c>
      <c r="R57" s="32" t="str">
        <f t="shared" si="11"/>
        <v xml:space="preserve"> (W) 0</v>
      </c>
      <c r="S57" s="52">
        <f t="shared" ca="1" si="26"/>
        <v>6</v>
      </c>
      <c r="T57" s="53" t="str">
        <f t="shared" si="12"/>
        <v>$L$50:$L$57</v>
      </c>
      <c r="U57" s="53" t="str">
        <f t="shared" si="13"/>
        <v>$N$50:N57</v>
      </c>
      <c r="V57" s="53" t="str">
        <f t="shared" si="18"/>
        <v>L57:$L$57</v>
      </c>
      <c r="W57" s="53">
        <f t="shared" ca="1" si="19"/>
        <v>0</v>
      </c>
      <c r="X57" s="52">
        <f t="shared" ca="1" si="20"/>
        <v>1</v>
      </c>
      <c r="Y57" s="53">
        <f ca="1">COUNTIFS($L$13:$L57,W57,$E$13:$E57,E57)</f>
        <v>6</v>
      </c>
      <c r="Z57" s="53">
        <f t="shared" ca="1" si="21"/>
        <v>1</v>
      </c>
    </row>
    <row r="58" spans="1:26" x14ac:dyDescent="0.25">
      <c r="A58" s="20" t="str">
        <f t="shared" ca="1" si="6"/>
        <v>OneU11GirlsSPEED BOUNCE4</v>
      </c>
      <c r="B58" s="20" t="str">
        <f t="shared" si="7"/>
        <v>OneOswestryU11GirlsSPEED BOUNCEA</v>
      </c>
      <c r="C58" s="20" t="str">
        <f t="shared" si="8"/>
        <v>OneU11GirlsField Event 2</v>
      </c>
      <c r="D58" s="20" t="str">
        <f t="shared" si="22"/>
        <v>One</v>
      </c>
      <c r="E58" s="29" t="s">
        <v>5</v>
      </c>
      <c r="F58" s="29" t="s">
        <v>45</v>
      </c>
      <c r="G58" s="29" t="s">
        <v>46</v>
      </c>
      <c r="H58" s="29" t="s">
        <v>93</v>
      </c>
      <c r="I58" s="20" t="str">
        <f t="shared" si="23"/>
        <v>SPEED BOUNCE</v>
      </c>
      <c r="J58" s="29" t="s">
        <v>228</v>
      </c>
      <c r="K58" s="20" t="str">
        <f>TEXT(INDEX('Field Results Entry'!$I$2:$I$500,MATCH(B58,'Field Results Entry'!$A$2:$A$500,0)),)</f>
        <v>Edith John</v>
      </c>
      <c r="L58" s="20">
        <f>INDEX('Field Results Entry'!$L$2:$L$500,MATCH(B58,'Field Results Entry'!$A$2:$A$500,0))</f>
        <v>5</v>
      </c>
      <c r="M58" s="22">
        <f t="shared" ca="1" si="24"/>
        <v>5</v>
      </c>
      <c r="N58" s="22">
        <f t="shared" ca="1" si="9"/>
        <v>4</v>
      </c>
      <c r="O58" s="23">
        <f t="shared" ca="1" si="25"/>
        <v>5</v>
      </c>
      <c r="P58" s="23">
        <f t="shared" ca="1" si="10"/>
        <v>4</v>
      </c>
      <c r="R58" s="20" t="str">
        <f t="shared" si="11"/>
        <v>Edith John (O) 5</v>
      </c>
      <c r="S58" s="52">
        <f t="shared" ca="1" si="26"/>
        <v>5</v>
      </c>
      <c r="T58" s="53" t="str">
        <f t="shared" si="12"/>
        <v>$L$58:$L$69</v>
      </c>
      <c r="U58" s="53" t="str">
        <f t="shared" si="13"/>
        <v>$N$58:N58</v>
      </c>
      <c r="V58" s="53" t="str">
        <f t="shared" si="18"/>
        <v>L58:$L$69</v>
      </c>
      <c r="W58" s="53">
        <f t="shared" ca="1" si="19"/>
        <v>0</v>
      </c>
      <c r="X58" s="52">
        <f t="shared" ca="1" si="20"/>
        <v>2</v>
      </c>
      <c r="Y58" s="53">
        <f ca="1">COUNTIFS($L$13:$L58,W58,$E$13:$E58,E58)</f>
        <v>4</v>
      </c>
      <c r="Z58" s="53">
        <f t="shared" ca="1" si="21"/>
        <v>0</v>
      </c>
    </row>
    <row r="59" spans="1:26" x14ac:dyDescent="0.25">
      <c r="A59" s="20" t="str">
        <f t="shared" ca="1" si="6"/>
        <v>OneU11GirlsSPEED BOUNCE2</v>
      </c>
      <c r="B59" s="20" t="str">
        <f t="shared" si="7"/>
        <v>OneShrewsburyU11GirlsSPEED BOUNCEA</v>
      </c>
      <c r="C59" s="20" t="str">
        <f t="shared" si="8"/>
        <v>OneU11GirlsField Event 2</v>
      </c>
      <c r="D59" s="20" t="str">
        <f t="shared" si="22"/>
        <v>One</v>
      </c>
      <c r="E59" s="29" t="s">
        <v>7</v>
      </c>
      <c r="F59" s="29" t="s">
        <v>45</v>
      </c>
      <c r="G59" s="29" t="s">
        <v>46</v>
      </c>
      <c r="H59" s="29" t="s">
        <v>93</v>
      </c>
      <c r="I59" s="20" t="str">
        <f t="shared" si="23"/>
        <v>SPEED BOUNCE</v>
      </c>
      <c r="J59" s="29" t="s">
        <v>228</v>
      </c>
      <c r="K59" s="20" t="str">
        <f>TEXT(INDEX('Field Results Entry'!$I$2:$I$500,MATCH(B59,'Field Results Entry'!$A$2:$A$500,0)),)</f>
        <v>Evelyn Hulme</v>
      </c>
      <c r="L59" s="20">
        <f>INDEX('Field Results Entry'!$L$2:$L$500,MATCH(B59,'Field Results Entry'!$A$2:$A$500,0))</f>
        <v>7</v>
      </c>
      <c r="M59" s="22">
        <f t="shared" ca="1" si="24"/>
        <v>7</v>
      </c>
      <c r="N59" s="22">
        <f t="shared" ca="1" si="9"/>
        <v>2</v>
      </c>
      <c r="O59" s="23">
        <f t="shared" ca="1" si="25"/>
        <v>7</v>
      </c>
      <c r="P59" s="23">
        <f t="shared" ca="1" si="10"/>
        <v>2</v>
      </c>
      <c r="R59" s="20" t="str">
        <f t="shared" si="11"/>
        <v>Evelyn Hulme (S) 7</v>
      </c>
      <c r="S59" s="52">
        <f t="shared" ca="1" si="26"/>
        <v>7</v>
      </c>
      <c r="T59" s="53" t="str">
        <f t="shared" si="12"/>
        <v>$L$58:$L$69</v>
      </c>
      <c r="U59" s="53" t="str">
        <f t="shared" si="13"/>
        <v>$N$58:N59</v>
      </c>
      <c r="V59" s="53" t="str">
        <f t="shared" si="18"/>
        <v>L59:$L$69</v>
      </c>
      <c r="W59" s="53">
        <f t="shared" ca="1" si="19"/>
        <v>2</v>
      </c>
      <c r="X59" s="52">
        <f t="shared" ca="1" si="20"/>
        <v>1</v>
      </c>
      <c r="Y59" s="53">
        <f ca="1">COUNTIFS($L$13:$L59,W59,$E$13:$E59,E59)</f>
        <v>0</v>
      </c>
      <c r="Z59" s="53">
        <f t="shared" ca="1" si="21"/>
        <v>0</v>
      </c>
    </row>
    <row r="60" spans="1:26" x14ac:dyDescent="0.25">
      <c r="A60" s="20" t="str">
        <f t="shared" ca="1" si="6"/>
        <v>OneU11GirlsSPEED BOUNCE1</v>
      </c>
      <c r="B60" s="20" t="str">
        <f t="shared" si="7"/>
        <v>OneTelfordU11GirlsSPEED BOUNCEA</v>
      </c>
      <c r="C60" s="20" t="str">
        <f t="shared" si="8"/>
        <v>OneU11GirlsField Event 2</v>
      </c>
      <c r="D60" s="20" t="str">
        <f t="shared" si="22"/>
        <v>One</v>
      </c>
      <c r="E60" s="29" t="s">
        <v>9</v>
      </c>
      <c r="F60" s="29" t="s">
        <v>45</v>
      </c>
      <c r="G60" s="29" t="s">
        <v>46</v>
      </c>
      <c r="H60" s="29" t="s">
        <v>93</v>
      </c>
      <c r="I60" s="20" t="str">
        <f t="shared" si="23"/>
        <v>SPEED BOUNCE</v>
      </c>
      <c r="J60" s="29" t="s">
        <v>228</v>
      </c>
      <c r="K60" s="20" t="str">
        <f>TEXT(INDEX('Field Results Entry'!$I$2:$I$500,MATCH(B60,'Field Results Entry'!$A$2:$A$500,0)),)</f>
        <v>Bella Beddall</v>
      </c>
      <c r="L60" s="20">
        <f>INDEX('Field Results Entry'!$L$2:$L$500,MATCH(B60,'Field Results Entry'!$A$2:$A$500,0))</f>
        <v>8</v>
      </c>
      <c r="M60" s="22">
        <f t="shared" ca="1" si="24"/>
        <v>8</v>
      </c>
      <c r="N60" s="22">
        <f t="shared" ca="1" si="9"/>
        <v>1</v>
      </c>
      <c r="O60" s="23">
        <f t="shared" ca="1" si="25"/>
        <v>8</v>
      </c>
      <c r="P60" s="23">
        <f t="shared" ca="1" si="10"/>
        <v>1</v>
      </c>
      <c r="R60" s="20" t="str">
        <f t="shared" si="11"/>
        <v>Bella Beddall (T) 8</v>
      </c>
      <c r="S60" s="52">
        <f t="shared" ca="1" si="26"/>
        <v>8</v>
      </c>
      <c r="T60" s="53" t="str">
        <f t="shared" si="12"/>
        <v>$L$58:$L$69</v>
      </c>
      <c r="U60" s="53" t="str">
        <f t="shared" si="13"/>
        <v>$N$58:N60</v>
      </c>
      <c r="V60" s="53" t="str">
        <f t="shared" si="18"/>
        <v>L60:$L$69</v>
      </c>
      <c r="W60" s="53">
        <f t="shared" ca="1" si="19"/>
        <v>0</v>
      </c>
      <c r="X60" s="52">
        <f t="shared" ca="1" si="20"/>
        <v>1</v>
      </c>
      <c r="Y60" s="53">
        <f ca="1">COUNTIFS($L$13:$L60,W60,$E$13:$E60,E60)</f>
        <v>3</v>
      </c>
      <c r="Z60" s="53">
        <f t="shared" ca="1" si="21"/>
        <v>0</v>
      </c>
    </row>
    <row r="61" spans="1:26" x14ac:dyDescent="0.25">
      <c r="A61" s="20" t="str">
        <f t="shared" ca="1" si="6"/>
        <v>OneU11GirlsSPEED BOUNCE6</v>
      </c>
      <c r="B61" s="20" t="str">
        <f t="shared" si="7"/>
        <v>OneWenlockU11GirlsSPEED BOUNCEA</v>
      </c>
      <c r="C61" s="20" t="str">
        <f t="shared" si="8"/>
        <v>OneU11GirlsField Event 2</v>
      </c>
      <c r="D61" s="20" t="str">
        <f t="shared" si="22"/>
        <v>One</v>
      </c>
      <c r="E61" s="29" t="s">
        <v>11</v>
      </c>
      <c r="F61" s="29" t="s">
        <v>45</v>
      </c>
      <c r="G61" s="29" t="s">
        <v>46</v>
      </c>
      <c r="H61" s="29" t="s">
        <v>93</v>
      </c>
      <c r="I61" s="20" t="str">
        <f t="shared" si="23"/>
        <v>SPEED BOUNCE</v>
      </c>
      <c r="J61" s="29" t="s">
        <v>228</v>
      </c>
      <c r="K61" s="20" t="str">
        <f>TEXT(INDEX('Field Results Entry'!$I$2:$I$500,MATCH(B61,'Field Results Entry'!$A$2:$A$500,0)),)</f>
        <v/>
      </c>
      <c r="L61" s="20">
        <f>INDEX('Field Results Entry'!$L$2:$L$500,MATCH(B61,'Field Results Entry'!$A$2:$A$500,0))</f>
        <v>0</v>
      </c>
      <c r="M61" s="22">
        <f t="shared" ca="1" si="24"/>
        <v>0</v>
      </c>
      <c r="N61" s="22">
        <f t="shared" ca="1" si="9"/>
        <v>6</v>
      </c>
      <c r="O61" s="23">
        <f t="shared" ca="1" si="25"/>
        <v>0</v>
      </c>
      <c r="P61" s="23">
        <f t="shared" ca="1" si="10"/>
        <v>6</v>
      </c>
      <c r="R61" s="20" t="str">
        <f t="shared" si="11"/>
        <v xml:space="preserve"> (W) 0</v>
      </c>
      <c r="S61" s="52">
        <f t="shared" ca="1" si="26"/>
        <v>3</v>
      </c>
      <c r="T61" s="53" t="str">
        <f t="shared" si="12"/>
        <v>$L$58:$L$69</v>
      </c>
      <c r="U61" s="53" t="str">
        <f t="shared" si="13"/>
        <v>$N$58:N61</v>
      </c>
      <c r="V61" s="53" t="str">
        <f t="shared" si="18"/>
        <v>L61:$L$69</v>
      </c>
      <c r="W61" s="53">
        <f t="shared" ca="1" si="19"/>
        <v>0</v>
      </c>
      <c r="X61" s="52">
        <f t="shared" ca="1" si="20"/>
        <v>3</v>
      </c>
      <c r="Y61" s="53">
        <f ca="1">COUNTIFS($L$13:$L61,W61,$E$13:$E61,E61)</f>
        <v>7</v>
      </c>
      <c r="Z61" s="53">
        <f t="shared" ca="1" si="21"/>
        <v>-1</v>
      </c>
    </row>
    <row r="62" spans="1:26" x14ac:dyDescent="0.25">
      <c r="A62" s="20" t="str">
        <f t="shared" ca="1" si="6"/>
        <v>OneU11GirlsSPEED BOUNCE7</v>
      </c>
      <c r="B62" s="20" t="str">
        <f t="shared" si="7"/>
        <v>OneOswestryU11GirlsSPEED BOUNCEB</v>
      </c>
      <c r="C62" s="20" t="str">
        <f t="shared" si="8"/>
        <v>OneU11GirlsField Event 2</v>
      </c>
      <c r="D62" s="20" t="str">
        <f t="shared" si="22"/>
        <v>One</v>
      </c>
      <c r="E62" s="29" t="s">
        <v>5</v>
      </c>
      <c r="F62" s="29" t="s">
        <v>45</v>
      </c>
      <c r="G62" s="29" t="s">
        <v>46</v>
      </c>
      <c r="H62" s="29" t="s">
        <v>93</v>
      </c>
      <c r="I62" s="20" t="str">
        <f t="shared" si="23"/>
        <v>SPEED BOUNCE</v>
      </c>
      <c r="J62" s="29" t="s">
        <v>232</v>
      </c>
      <c r="K62" s="20" t="str">
        <f>TEXT(INDEX('Field Results Entry'!$I$2:$I$500,MATCH(B62,'Field Results Entry'!$A$2:$A$500,0)),)</f>
        <v/>
      </c>
      <c r="L62" s="20">
        <f>INDEX('Field Results Entry'!$L$2:$L$500,MATCH(B62,'Field Results Entry'!$A$2:$A$500,0))</f>
        <v>0</v>
      </c>
      <c r="M62" s="22">
        <f t="shared" ca="1" si="24"/>
        <v>0</v>
      </c>
      <c r="N62" s="22">
        <f t="shared" ca="1" si="9"/>
        <v>6</v>
      </c>
      <c r="O62" s="23">
        <f t="shared" ca="1" si="25"/>
        <v>0</v>
      </c>
      <c r="P62" s="23">
        <f t="shared" ca="1" si="10"/>
        <v>7</v>
      </c>
      <c r="R62" s="20" t="str">
        <f t="shared" si="11"/>
        <v xml:space="preserve"> (O) 0</v>
      </c>
      <c r="S62" s="52">
        <f t="shared" ca="1" si="26"/>
        <v>3</v>
      </c>
      <c r="T62" s="53" t="str">
        <f t="shared" si="12"/>
        <v>$L$58:$L$69</v>
      </c>
      <c r="U62" s="53" t="str">
        <f t="shared" si="13"/>
        <v>$N$58:N62</v>
      </c>
      <c r="V62" s="53" t="str">
        <f t="shared" si="18"/>
        <v>L62:$L$69</v>
      </c>
      <c r="W62" s="53">
        <f t="shared" ca="1" si="19"/>
        <v>0</v>
      </c>
      <c r="X62" s="52">
        <f t="shared" ca="1" si="20"/>
        <v>2</v>
      </c>
      <c r="Y62" s="53">
        <f ca="1">COUNTIFS($L$13:$L62,W62,$E$13:$E62,E62)</f>
        <v>5</v>
      </c>
      <c r="Z62" s="53">
        <f t="shared" ca="1" si="21"/>
        <v>0</v>
      </c>
    </row>
    <row r="63" spans="1:26" x14ac:dyDescent="0.25">
      <c r="A63" s="20" t="str">
        <f t="shared" ca="1" si="6"/>
        <v>OneU11GirlsSPEED BOUNCE5</v>
      </c>
      <c r="B63" s="20" t="str">
        <f t="shared" si="7"/>
        <v>OneShrewsburyU11GirlsSPEED BOUNCEB</v>
      </c>
      <c r="C63" s="20" t="str">
        <f t="shared" si="8"/>
        <v>OneU11GirlsField Event 2</v>
      </c>
      <c r="D63" s="20" t="str">
        <f t="shared" si="22"/>
        <v>One</v>
      </c>
      <c r="E63" s="29" t="s">
        <v>7</v>
      </c>
      <c r="F63" s="29" t="s">
        <v>45</v>
      </c>
      <c r="G63" s="29" t="s">
        <v>46</v>
      </c>
      <c r="H63" s="29" t="s">
        <v>93</v>
      </c>
      <c r="I63" s="20" t="str">
        <f t="shared" si="23"/>
        <v>SPEED BOUNCE</v>
      </c>
      <c r="J63" s="29" t="s">
        <v>232</v>
      </c>
      <c r="K63" s="20" t="str">
        <f>TEXT(INDEX('Field Results Entry'!$I$2:$I$500,MATCH(B63,'Field Results Entry'!$A$2:$A$500,0)),)</f>
        <v>Lucy Dahn</v>
      </c>
      <c r="L63" s="20">
        <f>INDEX('Field Results Entry'!$L$2:$L$500,MATCH(B63,'Field Results Entry'!$A$2:$A$500,0))</f>
        <v>4</v>
      </c>
      <c r="M63" s="22">
        <f t="shared" ca="1" si="24"/>
        <v>4</v>
      </c>
      <c r="N63" s="22">
        <f t="shared" ca="1" si="9"/>
        <v>5</v>
      </c>
      <c r="O63" s="23">
        <f t="shared" ca="1" si="25"/>
        <v>4</v>
      </c>
      <c r="P63" s="23">
        <f t="shared" ca="1" si="10"/>
        <v>5</v>
      </c>
      <c r="R63" s="20" t="str">
        <f t="shared" si="11"/>
        <v>Lucy Dahn (S) 4</v>
      </c>
      <c r="S63" s="52">
        <f t="shared" ca="1" si="26"/>
        <v>4</v>
      </c>
      <c r="T63" s="53" t="str">
        <f t="shared" si="12"/>
        <v>$L$58:$L$69</v>
      </c>
      <c r="U63" s="53" t="str">
        <f t="shared" si="13"/>
        <v>$N$58:N63</v>
      </c>
      <c r="V63" s="53" t="str">
        <f t="shared" si="18"/>
        <v>L63:$L$69</v>
      </c>
      <c r="W63" s="53">
        <f t="shared" ca="1" si="19"/>
        <v>2</v>
      </c>
      <c r="X63" s="52">
        <f t="shared" ca="1" si="20"/>
        <v>1</v>
      </c>
      <c r="Y63" s="53">
        <f ca="1">COUNTIFS($L$13:$L63,W63,$E$13:$E63,E63)</f>
        <v>0</v>
      </c>
      <c r="Z63" s="53">
        <f t="shared" ca="1" si="21"/>
        <v>0</v>
      </c>
    </row>
    <row r="64" spans="1:26" x14ac:dyDescent="0.25">
      <c r="A64" s="20" t="str">
        <f t="shared" ca="1" si="6"/>
        <v>OneU11GirlsSPEED BOUNCE3</v>
      </c>
      <c r="B64" s="20" t="str">
        <f t="shared" si="7"/>
        <v>OneTelfordU11GirlsSPEED BOUNCEB</v>
      </c>
      <c r="C64" s="20" t="str">
        <f t="shared" si="8"/>
        <v>OneU11GirlsField Event 2</v>
      </c>
      <c r="D64" s="20" t="str">
        <f t="shared" si="22"/>
        <v>One</v>
      </c>
      <c r="E64" s="29" t="s">
        <v>9</v>
      </c>
      <c r="F64" s="29" t="s">
        <v>45</v>
      </c>
      <c r="G64" s="29" t="s">
        <v>46</v>
      </c>
      <c r="H64" s="29" t="s">
        <v>93</v>
      </c>
      <c r="I64" s="20" t="str">
        <f t="shared" si="23"/>
        <v>SPEED BOUNCE</v>
      </c>
      <c r="J64" s="29" t="s">
        <v>232</v>
      </c>
      <c r="K64" s="20" t="str">
        <f>TEXT(INDEX('Field Results Entry'!$I$2:$I$500,MATCH(B64,'Field Results Entry'!$A$2:$A$500,0)),)</f>
        <v>Isla Withers</v>
      </c>
      <c r="L64" s="20">
        <f>INDEX('Field Results Entry'!$L$2:$L$500,MATCH(B64,'Field Results Entry'!$A$2:$A$500,0))</f>
        <v>6</v>
      </c>
      <c r="M64" s="22">
        <f t="shared" ca="1" si="24"/>
        <v>6</v>
      </c>
      <c r="N64" s="22">
        <f t="shared" ca="1" si="9"/>
        <v>3</v>
      </c>
      <c r="O64" s="23">
        <f t="shared" ca="1" si="25"/>
        <v>6</v>
      </c>
      <c r="P64" s="23">
        <f t="shared" ca="1" si="10"/>
        <v>3</v>
      </c>
      <c r="R64" s="20" t="str">
        <f t="shared" si="11"/>
        <v>Isla Withers (T) 6</v>
      </c>
      <c r="S64" s="52">
        <f t="shared" ca="1" si="26"/>
        <v>6</v>
      </c>
      <c r="T64" s="53" t="str">
        <f t="shared" si="12"/>
        <v>$L$58:$L$69</v>
      </c>
      <c r="U64" s="53" t="str">
        <f t="shared" si="13"/>
        <v>$N$58:N64</v>
      </c>
      <c r="V64" s="53" t="str">
        <f t="shared" si="18"/>
        <v>L64:$L$69</v>
      </c>
      <c r="W64" s="53">
        <f t="shared" ca="1" si="19"/>
        <v>0</v>
      </c>
      <c r="X64" s="52">
        <f t="shared" ca="1" si="20"/>
        <v>1</v>
      </c>
      <c r="Y64" s="53">
        <f ca="1">COUNTIFS($L$13:$L64,W64,$E$13:$E64,E64)</f>
        <v>3</v>
      </c>
      <c r="Z64" s="53">
        <f t="shared" ca="1" si="21"/>
        <v>0</v>
      </c>
    </row>
    <row r="65" spans="1:26" x14ac:dyDescent="0.25">
      <c r="A65" s="20" t="str">
        <f t="shared" ca="1" si="6"/>
        <v>OneU11GirlsSPEED BOUNCE8</v>
      </c>
      <c r="B65" s="20" t="str">
        <f t="shared" si="7"/>
        <v>OneWenlockU11GirlsSPEED BOUNCEB</v>
      </c>
      <c r="C65" s="20" t="str">
        <f t="shared" si="8"/>
        <v>OneU11GirlsField Event 2</v>
      </c>
      <c r="D65" s="20" t="str">
        <f t="shared" si="22"/>
        <v>One</v>
      </c>
      <c r="E65" s="29" t="s">
        <v>11</v>
      </c>
      <c r="F65" s="29" t="s">
        <v>45</v>
      </c>
      <c r="G65" s="29" t="s">
        <v>46</v>
      </c>
      <c r="H65" s="29" t="s">
        <v>93</v>
      </c>
      <c r="I65" s="20" t="str">
        <f t="shared" si="23"/>
        <v>SPEED BOUNCE</v>
      </c>
      <c r="J65" s="29" t="s">
        <v>232</v>
      </c>
      <c r="K65" s="20" t="str">
        <f>TEXT(INDEX('Field Results Entry'!$I$2:$I$500,MATCH(B65,'Field Results Entry'!$A$2:$A$500,0)),)</f>
        <v/>
      </c>
      <c r="L65" s="20">
        <f>INDEX('Field Results Entry'!$L$2:$L$500,MATCH(B65,'Field Results Entry'!$A$2:$A$500,0))</f>
        <v>0</v>
      </c>
      <c r="M65" s="22">
        <f t="shared" ca="1" si="24"/>
        <v>0</v>
      </c>
      <c r="N65" s="22">
        <f t="shared" ca="1" si="9"/>
        <v>6</v>
      </c>
      <c r="O65" s="23">
        <f t="shared" ca="1" si="25"/>
        <v>0</v>
      </c>
      <c r="P65" s="23">
        <f t="shared" ca="1" si="10"/>
        <v>8</v>
      </c>
      <c r="R65" s="20" t="str">
        <f t="shared" si="11"/>
        <v xml:space="preserve"> (W) 0</v>
      </c>
      <c r="S65" s="52">
        <f t="shared" ca="1" si="26"/>
        <v>3</v>
      </c>
      <c r="T65" s="53" t="str">
        <f t="shared" si="12"/>
        <v>$L$58:$L$69</v>
      </c>
      <c r="U65" s="53" t="str">
        <f t="shared" si="13"/>
        <v>$N$58:N65</v>
      </c>
      <c r="V65" s="53" t="str">
        <f t="shared" si="18"/>
        <v>L65:$L$69</v>
      </c>
      <c r="W65" s="53">
        <f t="shared" ca="1" si="19"/>
        <v>0</v>
      </c>
      <c r="X65" s="52">
        <f t="shared" ca="1" si="20"/>
        <v>3</v>
      </c>
      <c r="Y65" s="53">
        <f ca="1">COUNTIFS($L$13:$L65,W65,$E$13:$E65,E65)</f>
        <v>8</v>
      </c>
      <c r="Z65" s="53">
        <f t="shared" ca="1" si="21"/>
        <v>0</v>
      </c>
    </row>
    <row r="66" spans="1:26" x14ac:dyDescent="0.25">
      <c r="A66" s="20" t="str">
        <f t="shared" ca="1" si="6"/>
        <v>OneU11GirlsSPEED BOUNCE9</v>
      </c>
      <c r="B66" s="20" t="str">
        <f t="shared" si="7"/>
        <v>OneOswestryU11GirlsSPEED BOUNCEC</v>
      </c>
      <c r="C66" s="20" t="str">
        <f t="shared" si="8"/>
        <v>OneU11GirlsField Event 2</v>
      </c>
      <c r="D66" s="20" t="str">
        <f t="shared" ref="D66:D97" si="27">Match_number</f>
        <v>One</v>
      </c>
      <c r="E66" s="29" t="s">
        <v>5</v>
      </c>
      <c r="F66" s="29" t="s">
        <v>45</v>
      </c>
      <c r="G66" s="29" t="s">
        <v>46</v>
      </c>
      <c r="H66" s="29" t="s">
        <v>93</v>
      </c>
      <c r="I66" s="20" t="str">
        <f t="shared" ref="I66:I97" si="28">INDEX(All_events,MATCH(H66,Events_list,0),MATCH(F66 &amp;" "&amp;G66,Age_list,0))</f>
        <v>SPEED BOUNCE</v>
      </c>
      <c r="J66" s="29" t="s">
        <v>233</v>
      </c>
      <c r="K66" s="20" t="str">
        <f>TEXT(INDEX('Field Results Entry'!$I$2:$I$500,MATCH(B66,'Field Results Entry'!$A$2:$A$500,0)),)</f>
        <v/>
      </c>
      <c r="L66" s="20">
        <f>INDEX('Field Results Entry'!$L$2:$L$500,MATCH(B66,'Field Results Entry'!$A$2:$A$500,0))</f>
        <v>0</v>
      </c>
      <c r="M66" s="22">
        <f t="shared" ref="M66" ca="1" si="29">IF(F66="U11",IF(Z66=1,0,L66),L66)</f>
        <v>0</v>
      </c>
      <c r="N66" s="22">
        <f t="shared" ca="1" si="9"/>
        <v>6</v>
      </c>
      <c r="O66" s="23">
        <f t="shared" ref="O66:O97" ca="1" si="30">IF(M66=0,0,IFERROR(MAX(0,MAX(0,No_Clubs*2-(N66-1))-(COUNTIF(INDIRECT(ADDRESS(IF($C66=$C65,MATCH($C66,$C$2:$C$500,0)+1,ROW()), COLUMN($N66)) &amp; ":"&amp;ADDRESS(IF($C66=$C65,MATCH(C66,$C$2:$C$500,0)+1,ROW())+COUNTIF($C$2:$C$500,D66&amp;$F66&amp;$G66&amp;$H66)-1, COLUMN($N66))),N66)-1)/2),""))</f>
        <v>0</v>
      </c>
      <c r="P66" s="23">
        <f t="shared" ca="1" si="10"/>
        <v>9</v>
      </c>
      <c r="R66" s="20" t="str">
        <f t="shared" si="11"/>
        <v xml:space="preserve"> (O) 0</v>
      </c>
      <c r="S66" s="52">
        <f t="shared" ref="S66:S71" ca="1" si="31">MAX(0,No_Clubs*2-(N66-1))</f>
        <v>3</v>
      </c>
      <c r="T66" s="53" t="str">
        <f t="shared" si="12"/>
        <v>$L$58:$L$69</v>
      </c>
      <c r="U66" s="53" t="str">
        <f t="shared" si="13"/>
        <v>$N$58:N66</v>
      </c>
      <c r="V66" s="53" t="str">
        <f t="shared" si="18"/>
        <v>L66:$L$69</v>
      </c>
      <c r="W66" s="53">
        <f t="shared" ca="1" si="19"/>
        <v>0</v>
      </c>
      <c r="X66" s="52">
        <f t="shared" ca="1" si="20"/>
        <v>2</v>
      </c>
      <c r="Y66" s="53">
        <f ca="1">COUNTIFS($L$13:$L66,W66,$E$13:$E66,E66)</f>
        <v>6</v>
      </c>
      <c r="Z66" s="53">
        <f t="shared" ca="1" si="21"/>
        <v>1</v>
      </c>
    </row>
    <row r="67" spans="1:26" x14ac:dyDescent="0.25">
      <c r="A67" s="20" t="str">
        <f t="shared" ref="A67:A113" ca="1" si="32">D67&amp;F67&amp;G67&amp;I67&amp;P67</f>
        <v>OneU11GirlsSPEED BOUNCE10</v>
      </c>
      <c r="B67" s="20" t="str">
        <f t="shared" ref="B67:B113" si="33">D67&amp;E67&amp;F67&amp;G67&amp;I67&amp;J67</f>
        <v>OneShrewsburyU11GirlsSPEED BOUNCEC</v>
      </c>
      <c r="C67" s="20" t="str">
        <f t="shared" ref="C67:C113" si="34">D67&amp;F67&amp;G67&amp;H67</f>
        <v>OneU11GirlsField Event 2</v>
      </c>
      <c r="D67" s="20" t="str">
        <f t="shared" si="27"/>
        <v>One</v>
      </c>
      <c r="E67" s="29" t="s">
        <v>7</v>
      </c>
      <c r="F67" s="29" t="s">
        <v>45</v>
      </c>
      <c r="G67" s="29" t="s">
        <v>46</v>
      </c>
      <c r="H67" s="29" t="s">
        <v>93</v>
      </c>
      <c r="I67" s="20" t="str">
        <f t="shared" si="28"/>
        <v>SPEED BOUNCE</v>
      </c>
      <c r="J67" s="29" t="s">
        <v>233</v>
      </c>
      <c r="K67" s="20" t="str">
        <f>TEXT(INDEX('Field Results Entry'!$I$2:$I$500,MATCH(B67,'Field Results Entry'!$A$2:$A$500,0)),)</f>
        <v>Arya Cassini-Jones</v>
      </c>
      <c r="L67" s="20">
        <f>INDEX('Field Results Entry'!$L$2:$L$500,MATCH(B67,'Field Results Entry'!$A$2:$A$500,0))</f>
        <v>2</v>
      </c>
      <c r="M67" s="22">
        <f t="shared" ref="M67:M113" ca="1" si="35">IF(F67="U11",IF(Z67=1,0,L67),L67)</f>
        <v>0</v>
      </c>
      <c r="N67" s="22">
        <f t="shared" ref="N67:N113" ca="1" si="36">IFERROR(RANK(M67,INDIRECT(ADDRESS(IF($C67=$C66,MATCH($C67,$C$2:$C$500,0)+1,ROW()), COLUMN($M67)) &amp; ":"&amp;ADDRESS(IF($C67=$C66,MATCH(C67,$C$2:$C$500,0)+1,ROW())+COUNTIF($C$2:$C$500,D67&amp;$F67&amp;$G67&amp;$H67)-1, COLUMN($M67))),0),"")</f>
        <v>6</v>
      </c>
      <c r="O67" s="23">
        <f t="shared" ca="1" si="30"/>
        <v>0</v>
      </c>
      <c r="P67" s="23">
        <f t="shared" ref="P67:P113" ca="1" si="37">IFERROR(N67+COUNTIF(INDIRECT(ADDRESS(IF($C67=$C66,MATCH($C67,$C$2:$C$500,0)+1,ROW()), COLUMN($N67)) &amp; ":"&amp;ADDRESS(ROW(), COLUMN(N67),4)),N67)-1,"")</f>
        <v>10</v>
      </c>
      <c r="R67" s="20" t="str">
        <f t="shared" ref="R67:R113" si="38">K67&amp;" "&amp; "(" &amp; LEFT(E67,1) &amp;") " &amp;L67</f>
        <v>Arya Cassini-Jones (S) 2</v>
      </c>
      <c r="S67" s="52">
        <f t="shared" ca="1" si="31"/>
        <v>3</v>
      </c>
      <c r="T67" s="53" t="str">
        <f t="shared" ref="T67:T113" si="39">ADDRESS(IF($C67=$C66,MATCH($C67,$C$2:$C$500,0)+1,ROW()), COLUMN($L67)) &amp; ":"&amp;ADDRESS(IF($C67=$C66,MATCH(C67,$C$2:$C$500,0)+1,ROW())+COUNTIF($C$2:$C$500,D67&amp;$F67&amp;$G67&amp;$H67)-1, COLUMN($L67))</f>
        <v>$L$58:$L$69</v>
      </c>
      <c r="U67" s="53" t="str">
        <f t="shared" ref="U67:U113" si="40">ADDRESS(IF($C67=$C66,MATCH($C67,$C$2:$C$500,0)+1,ROW()), COLUMN($N67)) &amp; ":"&amp;ADDRESS(ROW(), COLUMN(N67),4)</f>
        <v>$N$58:N67</v>
      </c>
      <c r="V67" s="53" t="str">
        <f t="shared" si="18"/>
        <v>L67:$L$69</v>
      </c>
      <c r="W67" s="53">
        <f t="shared" ca="1" si="19"/>
        <v>2</v>
      </c>
      <c r="X67" s="52">
        <f t="shared" ca="1" si="20"/>
        <v>1</v>
      </c>
      <c r="Y67" s="53">
        <f ca="1">COUNTIFS($L$13:$L67,W67,$E$13:$E67,E67)</f>
        <v>1</v>
      </c>
      <c r="Z67" s="53">
        <f t="shared" ca="1" si="21"/>
        <v>1</v>
      </c>
    </row>
    <row r="68" spans="1:26" x14ac:dyDescent="0.25">
      <c r="A68" s="20" t="str">
        <f t="shared" ca="1" si="32"/>
        <v>OneU11GirlsSPEED BOUNCE11</v>
      </c>
      <c r="B68" s="20" t="str">
        <f t="shared" si="33"/>
        <v>OneTelfordU11GirlsSPEED BOUNCEC</v>
      </c>
      <c r="C68" s="20" t="str">
        <f t="shared" si="34"/>
        <v>OneU11GirlsField Event 2</v>
      </c>
      <c r="D68" s="20" t="str">
        <f t="shared" si="27"/>
        <v>One</v>
      </c>
      <c r="E68" s="29" t="s">
        <v>9</v>
      </c>
      <c r="F68" s="29" t="s">
        <v>45</v>
      </c>
      <c r="G68" s="29" t="s">
        <v>46</v>
      </c>
      <c r="H68" s="29" t="s">
        <v>93</v>
      </c>
      <c r="I68" s="20" t="str">
        <f t="shared" si="28"/>
        <v>SPEED BOUNCE</v>
      </c>
      <c r="J68" s="29" t="s">
        <v>233</v>
      </c>
      <c r="K68" s="20" t="str">
        <f>TEXT(INDEX('Field Results Entry'!$I$2:$I$500,MATCH(B68,'Field Results Entry'!$A$2:$A$500,0)),)</f>
        <v/>
      </c>
      <c r="L68" s="20">
        <f>INDEX('Field Results Entry'!$L$2:$L$500,MATCH(B68,'Field Results Entry'!$A$2:$A$500,0))</f>
        <v>0</v>
      </c>
      <c r="M68" s="22">
        <f t="shared" ca="1" si="35"/>
        <v>0</v>
      </c>
      <c r="N68" s="22">
        <f t="shared" ca="1" si="36"/>
        <v>6</v>
      </c>
      <c r="O68" s="23">
        <f t="shared" ca="1" si="30"/>
        <v>0</v>
      </c>
      <c r="P68" s="23">
        <f t="shared" ca="1" si="37"/>
        <v>11</v>
      </c>
      <c r="R68" s="20" t="str">
        <f t="shared" si="38"/>
        <v xml:space="preserve"> (T) 0</v>
      </c>
      <c r="S68" s="52">
        <f t="shared" ca="1" si="31"/>
        <v>3</v>
      </c>
      <c r="T68" s="53" t="str">
        <f t="shared" si="39"/>
        <v>$L$58:$L$69</v>
      </c>
      <c r="U68" s="53" t="str">
        <f t="shared" si="40"/>
        <v>$N$58:N68</v>
      </c>
      <c r="V68" s="53" t="str">
        <f t="shared" si="18"/>
        <v>L68:$L$69</v>
      </c>
      <c r="W68" s="53">
        <f t="shared" ca="1" si="19"/>
        <v>0</v>
      </c>
      <c r="X68" s="52">
        <f t="shared" ca="1" si="20"/>
        <v>1</v>
      </c>
      <c r="Y68" s="53">
        <f ca="1">COUNTIFS($L$13:$L68,W68,$E$13:$E68,E68)</f>
        <v>4</v>
      </c>
      <c r="Z68" s="53">
        <f t="shared" ca="1" si="21"/>
        <v>1</v>
      </c>
    </row>
    <row r="69" spans="1:26" x14ac:dyDescent="0.25">
      <c r="A69" s="32" t="str">
        <f t="shared" ca="1" si="32"/>
        <v>OneU11GirlsSPEED BOUNCE12</v>
      </c>
      <c r="B69" s="20" t="str">
        <f t="shared" si="33"/>
        <v>OneWenlockU11GirlsSPEED BOUNCEC</v>
      </c>
      <c r="C69" s="20" t="str">
        <f t="shared" si="34"/>
        <v>OneU11GirlsField Event 2</v>
      </c>
      <c r="D69" s="32" t="str">
        <f t="shared" si="27"/>
        <v>One</v>
      </c>
      <c r="E69" s="33" t="s">
        <v>11</v>
      </c>
      <c r="F69" s="33" t="s">
        <v>45</v>
      </c>
      <c r="G69" s="33" t="s">
        <v>46</v>
      </c>
      <c r="H69" s="33" t="s">
        <v>93</v>
      </c>
      <c r="I69" s="32" t="str">
        <f t="shared" si="28"/>
        <v>SPEED BOUNCE</v>
      </c>
      <c r="J69" s="33" t="s">
        <v>233</v>
      </c>
      <c r="K69" s="20" t="str">
        <f>TEXT(INDEX('Field Results Entry'!$I$2:$I$500,MATCH(B69,'Field Results Entry'!$A$2:$A$500,0)),)</f>
        <v/>
      </c>
      <c r="L69" s="20">
        <f>INDEX('Field Results Entry'!$L$2:$L$500,MATCH(B69,'Field Results Entry'!$A$2:$A$500,0))</f>
        <v>0</v>
      </c>
      <c r="M69" s="22">
        <f t="shared" ca="1" si="35"/>
        <v>0</v>
      </c>
      <c r="N69" s="22">
        <f t="shared" ca="1" si="36"/>
        <v>6</v>
      </c>
      <c r="O69" s="23">
        <f t="shared" ca="1" si="30"/>
        <v>0</v>
      </c>
      <c r="P69" s="23">
        <f t="shared" ca="1" si="37"/>
        <v>12</v>
      </c>
      <c r="R69" s="32" t="str">
        <f t="shared" si="38"/>
        <v xml:space="preserve"> (W) 0</v>
      </c>
      <c r="S69" s="52">
        <f t="shared" ca="1" si="31"/>
        <v>3</v>
      </c>
      <c r="T69" s="53" t="str">
        <f t="shared" si="39"/>
        <v>$L$58:$L$69</v>
      </c>
      <c r="U69" s="53" t="str">
        <f t="shared" si="40"/>
        <v>$N$58:N69</v>
      </c>
      <c r="V69" s="53" t="str">
        <f t="shared" si="18"/>
        <v>L69:$L$69</v>
      </c>
      <c r="W69" s="53">
        <f t="shared" ca="1" si="19"/>
        <v>0</v>
      </c>
      <c r="X69" s="52">
        <f t="shared" ca="1" si="20"/>
        <v>3</v>
      </c>
      <c r="Y69" s="53">
        <f ca="1">COUNTIFS($L$13:$L69,W69,$E$13:$E69,E69)</f>
        <v>9</v>
      </c>
      <c r="Z69" s="53">
        <f t="shared" ca="1" si="21"/>
        <v>1</v>
      </c>
    </row>
    <row r="70" spans="1:26" x14ac:dyDescent="0.25">
      <c r="A70" s="20" t="str">
        <f t="shared" ca="1" si="32"/>
        <v>OneU11BoysSTANDING LONG JUMP7</v>
      </c>
      <c r="B70" s="20" t="str">
        <f t="shared" si="33"/>
        <v>OneOswestryU11BoysSTANDING LONG JUMPA</v>
      </c>
      <c r="C70" s="20" t="str">
        <f t="shared" si="34"/>
        <v>OneU11BoysField Event 2</v>
      </c>
      <c r="D70" s="20" t="str">
        <f t="shared" si="27"/>
        <v>One</v>
      </c>
      <c r="E70" s="29" t="s">
        <v>5</v>
      </c>
      <c r="F70" s="29" t="s">
        <v>45</v>
      </c>
      <c r="G70" s="29" t="s">
        <v>62</v>
      </c>
      <c r="H70" s="29" t="s">
        <v>93</v>
      </c>
      <c r="I70" s="20" t="str">
        <f t="shared" si="28"/>
        <v>STANDING LONG JUMP</v>
      </c>
      <c r="J70" s="29" t="s">
        <v>228</v>
      </c>
      <c r="K70" s="20" t="str">
        <f>TEXT(INDEX('Field Results Entry'!$I$2:$I$500,MATCH(B70,'Field Results Entry'!$A$2:$A$500,0)),)</f>
        <v>Macsen Egerton</v>
      </c>
      <c r="L70" s="20">
        <f>INDEX('Field Results Entry'!$L$2:$L$500,MATCH(B70,'Field Results Entry'!$A$2:$A$500,0))</f>
        <v>1.36</v>
      </c>
      <c r="M70" s="22">
        <f t="shared" ca="1" si="35"/>
        <v>0</v>
      </c>
      <c r="N70" s="22">
        <f t="shared" ca="1" si="36"/>
        <v>7</v>
      </c>
      <c r="O70" s="23">
        <f t="shared" ca="1" si="30"/>
        <v>0</v>
      </c>
      <c r="P70" s="23">
        <f t="shared" ca="1" si="37"/>
        <v>7</v>
      </c>
      <c r="R70" s="20" t="str">
        <f t="shared" si="38"/>
        <v>Macsen Egerton (O) 1.36</v>
      </c>
      <c r="S70" s="52">
        <f t="shared" ca="1" si="31"/>
        <v>2</v>
      </c>
      <c r="T70" s="53" t="str">
        <f t="shared" si="39"/>
        <v>$L$70:$L$81</v>
      </c>
      <c r="U70" s="53" t="str">
        <f t="shared" si="40"/>
        <v>$N$70:N70</v>
      </c>
      <c r="V70" s="53" t="str">
        <f t="shared" si="18"/>
        <v>L70:$L$81</v>
      </c>
      <c r="W70" s="53">
        <f t="shared" ca="1" si="19"/>
        <v>1.36</v>
      </c>
      <c r="X70" s="52">
        <f t="shared" ca="1" si="20"/>
        <v>1</v>
      </c>
      <c r="Y70" s="53">
        <f ca="1">COUNTIFS($L$13:$L70,W70,$E$13:$E70,E70)</f>
        <v>1</v>
      </c>
      <c r="Z70" s="53">
        <f t="shared" ca="1" si="21"/>
        <v>1</v>
      </c>
    </row>
    <row r="71" spans="1:26" x14ac:dyDescent="0.25">
      <c r="A71" s="20" t="str">
        <f t="shared" ca="1" si="32"/>
        <v>OneU11BoysSTANDING LONG JUMP3</v>
      </c>
      <c r="B71" s="20" t="str">
        <f t="shared" si="33"/>
        <v>OneShrewsburyU11BoysSTANDING LONG JUMPA</v>
      </c>
      <c r="C71" s="20" t="str">
        <f t="shared" si="34"/>
        <v>OneU11BoysField Event 2</v>
      </c>
      <c r="D71" s="20" t="str">
        <f t="shared" si="27"/>
        <v>One</v>
      </c>
      <c r="E71" s="29" t="s">
        <v>7</v>
      </c>
      <c r="F71" s="29" t="s">
        <v>45</v>
      </c>
      <c r="G71" s="29" t="s">
        <v>62</v>
      </c>
      <c r="H71" s="29" t="s">
        <v>93</v>
      </c>
      <c r="I71" s="20" t="str">
        <f t="shared" si="28"/>
        <v>STANDING LONG JUMP</v>
      </c>
      <c r="J71" s="29" t="s">
        <v>228</v>
      </c>
      <c r="K71" s="20" t="str">
        <f>TEXT(INDEX('Field Results Entry'!$I$2:$I$500,MATCH(B71,'Field Results Entry'!$A$2:$A$500,0)),)</f>
        <v>Logan Watkin</v>
      </c>
      <c r="L71" s="20">
        <f>INDEX('Field Results Entry'!$L$2:$L$500,MATCH(B71,'Field Results Entry'!$A$2:$A$500,0))</f>
        <v>1.66</v>
      </c>
      <c r="M71" s="22">
        <f t="shared" ca="1" si="35"/>
        <v>1.66</v>
      </c>
      <c r="N71" s="22">
        <f t="shared" ca="1" si="36"/>
        <v>3</v>
      </c>
      <c r="O71" s="23">
        <f t="shared" ca="1" si="30"/>
        <v>6</v>
      </c>
      <c r="P71" s="23">
        <f t="shared" ca="1" si="37"/>
        <v>3</v>
      </c>
      <c r="R71" s="20" t="str">
        <f t="shared" si="38"/>
        <v>Logan Watkin (S) 1.66</v>
      </c>
      <c r="S71" s="52">
        <f t="shared" ca="1" si="31"/>
        <v>6</v>
      </c>
      <c r="T71" s="53" t="str">
        <f t="shared" si="39"/>
        <v>$L$70:$L$81</v>
      </c>
      <c r="U71" s="53" t="str">
        <f t="shared" si="40"/>
        <v>$N$70:N71</v>
      </c>
      <c r="V71" s="53" t="str">
        <f t="shared" si="18"/>
        <v>L71:$L$81</v>
      </c>
      <c r="W71" s="53">
        <f t="shared" ca="1" si="19"/>
        <v>0</v>
      </c>
      <c r="X71" s="52">
        <f t="shared" ca="1" si="20"/>
        <v>1</v>
      </c>
      <c r="Y71" s="53">
        <f ca="1">COUNTIFS($L$13:$L71,W71,$E$13:$E71,E71)</f>
        <v>8</v>
      </c>
      <c r="Z71" s="53">
        <f t="shared" ca="1" si="21"/>
        <v>0</v>
      </c>
    </row>
    <row r="72" spans="1:26" x14ac:dyDescent="0.25">
      <c r="A72" s="20" t="str">
        <f t="shared" ca="1" si="32"/>
        <v>OneU11BoysSTANDING LONG JUMP8</v>
      </c>
      <c r="B72" s="20" t="str">
        <f t="shared" si="33"/>
        <v>OneTelfordU11BoysSTANDING LONG JUMPA</v>
      </c>
      <c r="C72" s="20" t="str">
        <f t="shared" si="34"/>
        <v>OneU11BoysField Event 2</v>
      </c>
      <c r="D72" s="20" t="str">
        <f t="shared" si="27"/>
        <v>One</v>
      </c>
      <c r="E72" s="29" t="s">
        <v>9</v>
      </c>
      <c r="F72" s="29" t="s">
        <v>45</v>
      </c>
      <c r="G72" s="29" t="s">
        <v>62</v>
      </c>
      <c r="H72" s="29" t="s">
        <v>93</v>
      </c>
      <c r="I72" s="20" t="str">
        <f t="shared" si="28"/>
        <v>STANDING LONG JUMP</v>
      </c>
      <c r="J72" s="29" t="s">
        <v>228</v>
      </c>
      <c r="K72" s="20" t="str">
        <f>TEXT(INDEX('Field Results Entry'!$I$2:$I$500,MATCH(B72,'Field Results Entry'!$A$2:$A$500,0)),)</f>
        <v/>
      </c>
      <c r="L72" s="20">
        <f>INDEX('Field Results Entry'!$L$2:$L$500,MATCH(B72,'Field Results Entry'!$A$2:$A$500,0))</f>
        <v>0</v>
      </c>
      <c r="M72" s="22">
        <f t="shared" ca="1" si="35"/>
        <v>0</v>
      </c>
      <c r="N72" s="22">
        <f t="shared" ca="1" si="36"/>
        <v>7</v>
      </c>
      <c r="O72" s="23">
        <f t="shared" ca="1" si="30"/>
        <v>0</v>
      </c>
      <c r="P72" s="23">
        <f t="shared" ca="1" si="37"/>
        <v>8</v>
      </c>
      <c r="R72" s="20" t="str">
        <f t="shared" si="38"/>
        <v xml:space="preserve"> (T) 0</v>
      </c>
      <c r="T72" s="53" t="str">
        <f t="shared" si="39"/>
        <v>$L$70:$L$81</v>
      </c>
      <c r="U72" s="53" t="str">
        <f t="shared" si="40"/>
        <v>$N$70:N72</v>
      </c>
      <c r="V72" s="53" t="str">
        <f t="shared" si="18"/>
        <v>L72:$L$81</v>
      </c>
      <c r="W72" s="53">
        <f t="shared" ca="1" si="19"/>
        <v>0</v>
      </c>
      <c r="X72" s="52">
        <f t="shared" ca="1" si="20"/>
        <v>3</v>
      </c>
      <c r="Y72" s="53">
        <f ca="1">COUNTIFS($L$13:$L72,W72,$E$13:$E72,E72)</f>
        <v>5</v>
      </c>
      <c r="Z72" s="53">
        <f t="shared" ca="1" si="21"/>
        <v>-1</v>
      </c>
    </row>
    <row r="73" spans="1:26" x14ac:dyDescent="0.25">
      <c r="A73" s="20" t="str">
        <f t="shared" ca="1" si="32"/>
        <v>OneU11BoysSTANDING LONG JUMP4</v>
      </c>
      <c r="B73" s="20" t="str">
        <f t="shared" si="33"/>
        <v>OneWenlockU11BoysSTANDING LONG JUMPA</v>
      </c>
      <c r="C73" s="20" t="str">
        <f t="shared" si="34"/>
        <v>OneU11BoysField Event 2</v>
      </c>
      <c r="D73" s="20" t="str">
        <f t="shared" si="27"/>
        <v>One</v>
      </c>
      <c r="E73" s="29" t="s">
        <v>11</v>
      </c>
      <c r="F73" s="29" t="s">
        <v>45</v>
      </c>
      <c r="G73" s="29" t="s">
        <v>62</v>
      </c>
      <c r="H73" s="29" t="s">
        <v>93</v>
      </c>
      <c r="I73" s="20" t="str">
        <f t="shared" si="28"/>
        <v>STANDING LONG JUMP</v>
      </c>
      <c r="J73" s="29" t="s">
        <v>228</v>
      </c>
      <c r="K73" s="20" t="str">
        <f>TEXT(INDEX('Field Results Entry'!$I$2:$I$500,MATCH(B73,'Field Results Entry'!$A$2:$A$500,0)),)</f>
        <v>George Willett</v>
      </c>
      <c r="L73" s="20">
        <f>INDEX('Field Results Entry'!$L$2:$L$500,MATCH(B73,'Field Results Entry'!$A$2:$A$500,0))</f>
        <v>1.62</v>
      </c>
      <c r="M73" s="22">
        <f t="shared" ca="1" si="35"/>
        <v>1.62</v>
      </c>
      <c r="N73" s="22">
        <f t="shared" ca="1" si="36"/>
        <v>4</v>
      </c>
      <c r="O73" s="23">
        <f t="shared" ca="1" si="30"/>
        <v>5</v>
      </c>
      <c r="P73" s="23">
        <f t="shared" ca="1" si="37"/>
        <v>4</v>
      </c>
      <c r="R73" s="20" t="str">
        <f t="shared" si="38"/>
        <v>George Willett (W) 1.62</v>
      </c>
      <c r="T73" s="53" t="str">
        <f t="shared" si="39"/>
        <v>$L$70:$L$81</v>
      </c>
      <c r="U73" s="53" t="str">
        <f t="shared" si="40"/>
        <v>$N$70:N73</v>
      </c>
      <c r="V73" s="53" t="str">
        <f t="shared" si="18"/>
        <v>L73:$L$81</v>
      </c>
      <c r="W73" s="53">
        <f t="shared" ca="1" si="19"/>
        <v>0</v>
      </c>
      <c r="X73" s="52">
        <f t="shared" ca="1" si="20"/>
        <v>1</v>
      </c>
      <c r="Y73" s="53">
        <f ca="1">COUNTIFS($L$13:$L73,W73,$E$13:$E73,E73)</f>
        <v>9</v>
      </c>
      <c r="Z73" s="53">
        <f t="shared" ca="1" si="21"/>
        <v>0</v>
      </c>
    </row>
    <row r="74" spans="1:26" x14ac:dyDescent="0.25">
      <c r="A74" s="20" t="str">
        <f t="shared" ca="1" si="32"/>
        <v>OneU11BoysSTANDING LONG JUMP2</v>
      </c>
      <c r="B74" s="20" t="str">
        <f t="shared" si="33"/>
        <v>OneOswestryU11BoysSTANDING LONG JUMPB</v>
      </c>
      <c r="C74" s="20" t="str">
        <f t="shared" si="34"/>
        <v>OneU11BoysField Event 2</v>
      </c>
      <c r="D74" s="20" t="str">
        <f t="shared" si="27"/>
        <v>One</v>
      </c>
      <c r="E74" s="29" t="s">
        <v>5</v>
      </c>
      <c r="F74" s="29" t="s">
        <v>45</v>
      </c>
      <c r="G74" s="29" t="s">
        <v>62</v>
      </c>
      <c r="H74" s="29" t="s">
        <v>93</v>
      </c>
      <c r="I74" s="20" t="str">
        <f t="shared" si="28"/>
        <v>STANDING LONG JUMP</v>
      </c>
      <c r="J74" s="29" t="s">
        <v>232</v>
      </c>
      <c r="K74" s="20" t="str">
        <f>TEXT(INDEX('Field Results Entry'!$I$2:$I$500,MATCH(B74,'Field Results Entry'!$A$2:$A$500,0)),)</f>
        <v>Joseph Barlow</v>
      </c>
      <c r="L74" s="20">
        <f>INDEX('Field Results Entry'!$L$2:$L$500,MATCH(B74,'Field Results Entry'!$A$2:$A$500,0))</f>
        <v>1.76</v>
      </c>
      <c r="M74" s="22">
        <f t="shared" ca="1" si="35"/>
        <v>1.76</v>
      </c>
      <c r="N74" s="22">
        <f t="shared" ca="1" si="36"/>
        <v>2</v>
      </c>
      <c r="O74" s="23">
        <f t="shared" ca="1" si="30"/>
        <v>7</v>
      </c>
      <c r="P74" s="23">
        <f t="shared" ca="1" si="37"/>
        <v>2</v>
      </c>
      <c r="R74" s="20" t="str">
        <f t="shared" si="38"/>
        <v>Joseph Barlow (O) 1.76</v>
      </c>
      <c r="T74" s="53" t="str">
        <f t="shared" si="39"/>
        <v>$L$70:$L$81</v>
      </c>
      <c r="U74" s="53" t="str">
        <f t="shared" si="40"/>
        <v>$N$70:N74</v>
      </c>
      <c r="V74" s="53" t="str">
        <f t="shared" si="18"/>
        <v>L74:$L$81</v>
      </c>
      <c r="W74" s="53">
        <f t="shared" ca="1" si="19"/>
        <v>1.36</v>
      </c>
      <c r="X74" s="52">
        <f t="shared" ca="1" si="20"/>
        <v>1</v>
      </c>
      <c r="Y74" s="53">
        <f ca="1">COUNTIFS($L$13:$L74,W74,$E$13:$E74,E74)</f>
        <v>1</v>
      </c>
      <c r="Z74" s="53">
        <f t="shared" ca="1" si="21"/>
        <v>0</v>
      </c>
    </row>
    <row r="75" spans="1:26" x14ac:dyDescent="0.25">
      <c r="A75" s="20" t="str">
        <f t="shared" ca="1" si="32"/>
        <v>OneU11BoysSTANDING LONG JUMP5</v>
      </c>
      <c r="B75" s="20" t="str">
        <f t="shared" si="33"/>
        <v>OneShrewsburyU11BoysSTANDING LONG JUMPB</v>
      </c>
      <c r="C75" s="20" t="str">
        <f t="shared" si="34"/>
        <v>OneU11BoysField Event 2</v>
      </c>
      <c r="D75" s="20" t="str">
        <f t="shared" si="27"/>
        <v>One</v>
      </c>
      <c r="E75" s="29" t="s">
        <v>7</v>
      </c>
      <c r="F75" s="29" t="s">
        <v>45</v>
      </c>
      <c r="G75" s="29" t="s">
        <v>62</v>
      </c>
      <c r="H75" s="29" t="s">
        <v>93</v>
      </c>
      <c r="I75" s="20" t="str">
        <f t="shared" si="28"/>
        <v>STANDING LONG JUMP</v>
      </c>
      <c r="J75" s="29" t="s">
        <v>232</v>
      </c>
      <c r="K75" s="20" t="str">
        <f>TEXT(INDEX('Field Results Entry'!$I$2:$I$500,MATCH(B75,'Field Results Entry'!$A$2:$A$500,0)),)</f>
        <v>Alexander Richardson</v>
      </c>
      <c r="L75" s="20">
        <f>INDEX('Field Results Entry'!$L$2:$L$500,MATCH(B75,'Field Results Entry'!$A$2:$A$500,0))</f>
        <v>1.38</v>
      </c>
      <c r="M75" s="22">
        <f t="shared" ca="1" si="35"/>
        <v>1.38</v>
      </c>
      <c r="N75" s="22">
        <f t="shared" ca="1" si="36"/>
        <v>5</v>
      </c>
      <c r="O75" s="23">
        <f t="shared" ca="1" si="30"/>
        <v>4</v>
      </c>
      <c r="P75" s="23">
        <f t="shared" ca="1" si="37"/>
        <v>5</v>
      </c>
      <c r="R75" s="20" t="str">
        <f t="shared" si="38"/>
        <v>Alexander Richardson (S) 1.38</v>
      </c>
      <c r="T75" s="53" t="str">
        <f t="shared" si="39"/>
        <v>$L$70:$L$81</v>
      </c>
      <c r="U75" s="53" t="str">
        <f t="shared" si="40"/>
        <v>$N$70:N75</v>
      </c>
      <c r="V75" s="53" t="str">
        <f t="shared" si="18"/>
        <v>L75:$L$81</v>
      </c>
      <c r="W75" s="53">
        <f t="shared" ca="1" si="19"/>
        <v>0</v>
      </c>
      <c r="X75" s="52">
        <f t="shared" ca="1" si="20"/>
        <v>1</v>
      </c>
      <c r="Y75" s="53">
        <f ca="1">COUNTIFS($L$13:$L75,W75,$E$13:$E75,E75)</f>
        <v>8</v>
      </c>
      <c r="Z75" s="53">
        <f t="shared" ca="1" si="21"/>
        <v>0</v>
      </c>
    </row>
    <row r="76" spans="1:26" x14ac:dyDescent="0.25">
      <c r="A76" s="20" t="str">
        <f t="shared" ca="1" si="32"/>
        <v>OneU11BoysSTANDING LONG JUMP9</v>
      </c>
      <c r="B76" s="20" t="str">
        <f t="shared" si="33"/>
        <v>OneTelfordU11BoysSTANDING LONG JUMPB</v>
      </c>
      <c r="C76" s="20" t="str">
        <f t="shared" si="34"/>
        <v>OneU11BoysField Event 2</v>
      </c>
      <c r="D76" s="20" t="str">
        <f t="shared" si="27"/>
        <v>One</v>
      </c>
      <c r="E76" s="29" t="s">
        <v>9</v>
      </c>
      <c r="F76" s="29" t="s">
        <v>45</v>
      </c>
      <c r="G76" s="29" t="s">
        <v>62</v>
      </c>
      <c r="H76" s="29" t="s">
        <v>93</v>
      </c>
      <c r="I76" s="20" t="str">
        <f t="shared" si="28"/>
        <v>STANDING LONG JUMP</v>
      </c>
      <c r="J76" s="29" t="s">
        <v>232</v>
      </c>
      <c r="K76" s="20" t="str">
        <f>TEXT(INDEX('Field Results Entry'!$I$2:$I$500,MATCH(B76,'Field Results Entry'!$A$2:$A$500,0)),)</f>
        <v/>
      </c>
      <c r="L76" s="20">
        <f>INDEX('Field Results Entry'!$L$2:$L$500,MATCH(B76,'Field Results Entry'!$A$2:$A$500,0))</f>
        <v>0</v>
      </c>
      <c r="M76" s="22">
        <f t="shared" ca="1" si="35"/>
        <v>0</v>
      </c>
      <c r="N76" s="22">
        <f t="shared" ca="1" si="36"/>
        <v>7</v>
      </c>
      <c r="O76" s="23">
        <f t="shared" ca="1" si="30"/>
        <v>0</v>
      </c>
      <c r="P76" s="23">
        <f t="shared" ca="1" si="37"/>
        <v>9</v>
      </c>
      <c r="R76" s="20" t="str">
        <f t="shared" si="38"/>
        <v xml:space="preserve"> (T) 0</v>
      </c>
      <c r="T76" s="53" t="str">
        <f t="shared" si="39"/>
        <v>$L$70:$L$81</v>
      </c>
      <c r="U76" s="53" t="str">
        <f t="shared" si="40"/>
        <v>$N$70:N76</v>
      </c>
      <c r="V76" s="53" t="str">
        <f t="shared" si="18"/>
        <v>L76:$L$81</v>
      </c>
      <c r="W76" s="53">
        <f t="shared" ca="1" si="19"/>
        <v>0</v>
      </c>
      <c r="X76" s="52">
        <f t="shared" ca="1" si="20"/>
        <v>3</v>
      </c>
      <c r="Y76" s="53">
        <f ca="1">COUNTIFS($L$13:$L76,W76,$E$13:$E76,E76)</f>
        <v>6</v>
      </c>
      <c r="Z76" s="53">
        <f t="shared" ca="1" si="21"/>
        <v>0</v>
      </c>
    </row>
    <row r="77" spans="1:26" x14ac:dyDescent="0.25">
      <c r="A77" s="20" t="str">
        <f t="shared" ca="1" si="32"/>
        <v>OneU11BoysSTANDING LONG JUMP6</v>
      </c>
      <c r="B77" s="20" t="str">
        <f t="shared" si="33"/>
        <v>OneWenlockU11BoysSTANDING LONG JUMPB</v>
      </c>
      <c r="C77" s="20" t="str">
        <f t="shared" si="34"/>
        <v>OneU11BoysField Event 2</v>
      </c>
      <c r="D77" s="20" t="str">
        <f t="shared" si="27"/>
        <v>One</v>
      </c>
      <c r="E77" s="29" t="s">
        <v>11</v>
      </c>
      <c r="F77" s="29" t="s">
        <v>45</v>
      </c>
      <c r="G77" s="29" t="s">
        <v>62</v>
      </c>
      <c r="H77" s="29" t="s">
        <v>93</v>
      </c>
      <c r="I77" s="20" t="str">
        <f t="shared" si="28"/>
        <v>STANDING LONG JUMP</v>
      </c>
      <c r="J77" s="29" t="s">
        <v>232</v>
      </c>
      <c r="K77" s="20" t="str">
        <f>TEXT(INDEX('Field Results Entry'!$I$2:$I$500,MATCH(B77,'Field Results Entry'!$A$2:$A$500,0)),)</f>
        <v>Fionn Munslow</v>
      </c>
      <c r="L77" s="20">
        <f>INDEX('Field Results Entry'!$L$2:$L$500,MATCH(B77,'Field Results Entry'!$A$2:$A$500,0))</f>
        <v>1.32</v>
      </c>
      <c r="M77" s="22">
        <f t="shared" ca="1" si="35"/>
        <v>1.32</v>
      </c>
      <c r="N77" s="22">
        <f t="shared" ca="1" si="36"/>
        <v>6</v>
      </c>
      <c r="O77" s="23">
        <f t="shared" ca="1" si="30"/>
        <v>3</v>
      </c>
      <c r="P77" s="23">
        <f t="shared" ca="1" si="37"/>
        <v>6</v>
      </c>
      <c r="R77" s="20" t="str">
        <f t="shared" si="38"/>
        <v>Fionn Munslow (W) 1.32</v>
      </c>
      <c r="T77" s="53" t="str">
        <f t="shared" si="39"/>
        <v>$L$70:$L$81</v>
      </c>
      <c r="U77" s="53" t="str">
        <f t="shared" si="40"/>
        <v>$N$70:N77</v>
      </c>
      <c r="V77" s="53" t="str">
        <f t="shared" si="18"/>
        <v>L77:$L$81</v>
      </c>
      <c r="W77" s="53">
        <f t="shared" ca="1" si="19"/>
        <v>0</v>
      </c>
      <c r="X77" s="52">
        <f t="shared" ca="1" si="20"/>
        <v>1</v>
      </c>
      <c r="Y77" s="53">
        <f ca="1">COUNTIFS($L$13:$L77,W77,$E$13:$E77,E77)</f>
        <v>9</v>
      </c>
      <c r="Z77" s="53">
        <f t="shared" ca="1" si="21"/>
        <v>0</v>
      </c>
    </row>
    <row r="78" spans="1:26" x14ac:dyDescent="0.25">
      <c r="A78" s="20" t="str">
        <f t="shared" ca="1" si="32"/>
        <v>OneU11BoysSTANDING LONG JUMP1</v>
      </c>
      <c r="B78" s="20" t="str">
        <f t="shared" si="33"/>
        <v>OneOswestryU11BoysSTANDING LONG JUMPC</v>
      </c>
      <c r="C78" s="20" t="str">
        <f t="shared" si="34"/>
        <v>OneU11BoysField Event 2</v>
      </c>
      <c r="D78" s="20" t="str">
        <f t="shared" si="27"/>
        <v>One</v>
      </c>
      <c r="E78" s="29" t="s">
        <v>5</v>
      </c>
      <c r="F78" s="29" t="s">
        <v>45</v>
      </c>
      <c r="G78" s="29" t="s">
        <v>62</v>
      </c>
      <c r="H78" s="29" t="s">
        <v>93</v>
      </c>
      <c r="I78" s="20" t="str">
        <f t="shared" si="28"/>
        <v>STANDING LONG JUMP</v>
      </c>
      <c r="J78" s="29" t="s">
        <v>233</v>
      </c>
      <c r="K78" s="20" t="str">
        <f>TEXT(INDEX('Field Results Entry'!$I$2:$I$500,MATCH(B78,'Field Results Entry'!$A$2:$A$500,0)),)</f>
        <v>William Arran</v>
      </c>
      <c r="L78" s="20">
        <f>INDEX('Field Results Entry'!$L$2:$L$500,MATCH(B78,'Field Results Entry'!$A$2:$A$500,0))</f>
        <v>1.84</v>
      </c>
      <c r="M78" s="22">
        <f t="shared" ca="1" si="35"/>
        <v>1.84</v>
      </c>
      <c r="N78" s="22">
        <f t="shared" ca="1" si="36"/>
        <v>1</v>
      </c>
      <c r="O78" s="23">
        <f t="shared" ca="1" si="30"/>
        <v>8</v>
      </c>
      <c r="P78" s="23">
        <f t="shared" ca="1" si="37"/>
        <v>1</v>
      </c>
      <c r="R78" s="20" t="str">
        <f t="shared" si="38"/>
        <v>William Arran (O) 1.84</v>
      </c>
      <c r="T78" s="53" t="str">
        <f t="shared" si="39"/>
        <v>$L$70:$L$81</v>
      </c>
      <c r="U78" s="53" t="str">
        <f t="shared" si="40"/>
        <v>$N$70:N78</v>
      </c>
      <c r="V78" s="53" t="str">
        <f t="shared" si="18"/>
        <v>L78:$L$81</v>
      </c>
      <c r="W78" s="53">
        <f t="shared" ca="1" si="19"/>
        <v>1.36</v>
      </c>
      <c r="X78" s="52">
        <f t="shared" ca="1" si="20"/>
        <v>1</v>
      </c>
      <c r="Y78" s="53">
        <f ca="1">COUNTIFS($L$13:$L78,W78,$E$13:$E78,E78)</f>
        <v>1</v>
      </c>
      <c r="Z78" s="53">
        <f t="shared" ca="1" si="21"/>
        <v>0</v>
      </c>
    </row>
    <row r="79" spans="1:26" x14ac:dyDescent="0.25">
      <c r="A79" s="20" t="str">
        <f t="shared" ca="1" si="32"/>
        <v>OneU11BoysSTANDING LONG JUMP10</v>
      </c>
      <c r="B79" s="20" t="str">
        <f t="shared" si="33"/>
        <v>OneShrewsburyU11BoysSTANDING LONG JUMPC</v>
      </c>
      <c r="C79" s="20" t="str">
        <f t="shared" si="34"/>
        <v>OneU11BoysField Event 2</v>
      </c>
      <c r="D79" s="20" t="str">
        <f t="shared" si="27"/>
        <v>One</v>
      </c>
      <c r="E79" s="29" t="s">
        <v>7</v>
      </c>
      <c r="F79" s="29" t="s">
        <v>45</v>
      </c>
      <c r="G79" s="29" t="s">
        <v>62</v>
      </c>
      <c r="H79" s="29" t="s">
        <v>93</v>
      </c>
      <c r="I79" s="20" t="str">
        <f t="shared" si="28"/>
        <v>STANDING LONG JUMP</v>
      </c>
      <c r="J79" s="29" t="s">
        <v>233</v>
      </c>
      <c r="K79" s="20" t="str">
        <f>TEXT(INDEX('Field Results Entry'!$I$2:$I$500,MATCH(B79,'Field Results Entry'!$A$2:$A$500,0)),)</f>
        <v/>
      </c>
      <c r="L79" s="20">
        <f>INDEX('Field Results Entry'!$L$2:$L$500,MATCH(B79,'Field Results Entry'!$A$2:$A$500,0))</f>
        <v>0</v>
      </c>
      <c r="M79" s="22">
        <f t="shared" ca="1" si="35"/>
        <v>0</v>
      </c>
      <c r="N79" s="22">
        <f t="shared" ca="1" si="36"/>
        <v>7</v>
      </c>
      <c r="O79" s="23">
        <f t="shared" ca="1" si="30"/>
        <v>0</v>
      </c>
      <c r="P79" s="23">
        <f t="shared" ca="1" si="37"/>
        <v>10</v>
      </c>
      <c r="R79" s="20" t="str">
        <f t="shared" si="38"/>
        <v xml:space="preserve"> (S) 0</v>
      </c>
      <c r="T79" s="53" t="str">
        <f t="shared" si="39"/>
        <v>$L$70:$L$81</v>
      </c>
      <c r="U79" s="53" t="str">
        <f t="shared" si="40"/>
        <v>$N$70:N79</v>
      </c>
      <c r="V79" s="53" t="str">
        <f t="shared" si="18"/>
        <v>L79:$L$81</v>
      </c>
      <c r="W79" s="53">
        <f t="shared" ca="1" si="19"/>
        <v>0</v>
      </c>
      <c r="X79" s="52">
        <f t="shared" ca="1" si="20"/>
        <v>1</v>
      </c>
      <c r="Y79" s="53">
        <f ca="1">COUNTIFS($L$13:$L79,W79,$E$13:$E79,E79)</f>
        <v>9</v>
      </c>
      <c r="Z79" s="53">
        <f t="shared" ca="1" si="21"/>
        <v>1</v>
      </c>
    </row>
    <row r="80" spans="1:26" x14ac:dyDescent="0.25">
      <c r="A80" s="20" t="str">
        <f t="shared" ca="1" si="32"/>
        <v>OneU11BoysSTANDING LONG JUMP11</v>
      </c>
      <c r="B80" s="20" t="str">
        <f t="shared" si="33"/>
        <v>OneTelfordU11BoysSTANDING LONG JUMPC</v>
      </c>
      <c r="C80" s="20" t="str">
        <f t="shared" si="34"/>
        <v>OneU11BoysField Event 2</v>
      </c>
      <c r="D80" s="20" t="str">
        <f t="shared" si="27"/>
        <v>One</v>
      </c>
      <c r="E80" s="29" t="s">
        <v>9</v>
      </c>
      <c r="F80" s="29" t="s">
        <v>45</v>
      </c>
      <c r="G80" s="29" t="s">
        <v>62</v>
      </c>
      <c r="H80" s="29" t="s">
        <v>93</v>
      </c>
      <c r="I80" s="20" t="str">
        <f t="shared" si="28"/>
        <v>STANDING LONG JUMP</v>
      </c>
      <c r="J80" s="29" t="s">
        <v>233</v>
      </c>
      <c r="K80" s="20" t="str">
        <f>TEXT(INDEX('Field Results Entry'!$I$2:$I$500,MATCH(B80,'Field Results Entry'!$A$2:$A$500,0)),)</f>
        <v/>
      </c>
      <c r="L80" s="20">
        <f>INDEX('Field Results Entry'!$L$2:$L$500,MATCH(B80,'Field Results Entry'!$A$2:$A$500,0))</f>
        <v>0</v>
      </c>
      <c r="M80" s="22">
        <f t="shared" ca="1" si="35"/>
        <v>0</v>
      </c>
      <c r="N80" s="22">
        <f t="shared" ca="1" si="36"/>
        <v>7</v>
      </c>
      <c r="O80" s="23">
        <f t="shared" ca="1" si="30"/>
        <v>0</v>
      </c>
      <c r="P80" s="23">
        <f t="shared" ca="1" si="37"/>
        <v>11</v>
      </c>
      <c r="R80" s="20" t="str">
        <f t="shared" si="38"/>
        <v xml:space="preserve"> (T) 0</v>
      </c>
      <c r="T80" s="53" t="str">
        <f t="shared" si="39"/>
        <v>$L$70:$L$81</v>
      </c>
      <c r="U80" s="53" t="str">
        <f t="shared" si="40"/>
        <v>$N$70:N80</v>
      </c>
      <c r="V80" s="53" t="str">
        <f t="shared" ref="V80:V113" si="41">ADDRESS(ROW(), COLUMN(L80),4) &amp; ":"&amp;ADDRESS(IF($C80=$C79,MATCH(C80,$C$2:$C$500,0)+1,ROW())+COUNTIF($C$2:$C$500,D80&amp;$F80&amp;$G80&amp;$H80)-1, COLUMN($L80))</f>
        <v>L80:$L$81</v>
      </c>
      <c r="W80" s="53">
        <f t="shared" ca="1" si="19"/>
        <v>0</v>
      </c>
      <c r="X80" s="52">
        <f t="shared" ca="1" si="20"/>
        <v>3</v>
      </c>
      <c r="Y80" s="53">
        <f ca="1">COUNTIFS($L$13:$L80,W80,$E$13:$E80,E80)</f>
        <v>7</v>
      </c>
      <c r="Z80" s="53">
        <f t="shared" ca="1" si="21"/>
        <v>1</v>
      </c>
    </row>
    <row r="81" spans="1:26" x14ac:dyDescent="0.25">
      <c r="A81" s="20" t="str">
        <f t="shared" ca="1" si="32"/>
        <v>OneU11BoysSTANDING LONG JUMP12</v>
      </c>
      <c r="B81" s="20" t="str">
        <f t="shared" si="33"/>
        <v>OneWenlockU11BoysSTANDING LONG JUMPC</v>
      </c>
      <c r="C81" s="20" t="str">
        <f t="shared" si="34"/>
        <v>OneU11BoysField Event 2</v>
      </c>
      <c r="D81" s="20" t="str">
        <f t="shared" si="27"/>
        <v>One</v>
      </c>
      <c r="E81" s="29" t="s">
        <v>11</v>
      </c>
      <c r="F81" s="29" t="s">
        <v>45</v>
      </c>
      <c r="G81" s="29" t="s">
        <v>62</v>
      </c>
      <c r="H81" s="29" t="s">
        <v>93</v>
      </c>
      <c r="I81" s="20" t="str">
        <f t="shared" si="28"/>
        <v>STANDING LONG JUMP</v>
      </c>
      <c r="J81" s="29" t="s">
        <v>233</v>
      </c>
      <c r="K81" s="20" t="str">
        <f>TEXT(INDEX('Field Results Entry'!$I$2:$I$500,MATCH(B81,'Field Results Entry'!$A$2:$A$500,0)),)</f>
        <v/>
      </c>
      <c r="L81" s="20">
        <f>INDEX('Field Results Entry'!$L$2:$L$500,MATCH(B81,'Field Results Entry'!$A$2:$A$500,0))</f>
        <v>0</v>
      </c>
      <c r="M81" s="22">
        <f t="shared" ca="1" si="35"/>
        <v>0</v>
      </c>
      <c r="N81" s="22">
        <f t="shared" ca="1" si="36"/>
        <v>7</v>
      </c>
      <c r="O81" s="23">
        <f t="shared" ca="1" si="30"/>
        <v>0</v>
      </c>
      <c r="P81" s="23">
        <f t="shared" ca="1" si="37"/>
        <v>12</v>
      </c>
      <c r="R81" s="20" t="str">
        <f t="shared" si="38"/>
        <v xml:space="preserve"> (W) 0</v>
      </c>
      <c r="T81" s="53" t="str">
        <f t="shared" si="39"/>
        <v>$L$70:$L$81</v>
      </c>
      <c r="U81" s="53" t="str">
        <f t="shared" si="40"/>
        <v>$N$70:N81</v>
      </c>
      <c r="V81" s="53" t="str">
        <f t="shared" si="41"/>
        <v>L81:$L$81</v>
      </c>
      <c r="W81" s="53">
        <f t="shared" ca="1" si="19"/>
        <v>0</v>
      </c>
      <c r="X81" s="52">
        <f t="shared" ca="1" si="20"/>
        <v>1</v>
      </c>
      <c r="Y81" s="53">
        <f ca="1">COUNTIFS($L$13:$L81,W81,$E$13:$E81,E81)</f>
        <v>10</v>
      </c>
      <c r="Z81" s="53">
        <f t="shared" ca="1" si="21"/>
        <v>1</v>
      </c>
    </row>
    <row r="82" spans="1:26" x14ac:dyDescent="0.25">
      <c r="A82" s="20" t="str">
        <f t="shared" ca="1" si="32"/>
        <v>OneU13GirlsVERTICAL JUMP1</v>
      </c>
      <c r="B82" s="20" t="str">
        <f t="shared" si="33"/>
        <v>OneOswestryU13GirlsVERTICAL JUMPA</v>
      </c>
      <c r="C82" s="20" t="str">
        <f t="shared" si="34"/>
        <v>OneU13GirlsField Event 2</v>
      </c>
      <c r="D82" s="20" t="str">
        <f t="shared" si="27"/>
        <v>One</v>
      </c>
      <c r="E82" s="29" t="s">
        <v>5</v>
      </c>
      <c r="F82" s="29" t="s">
        <v>87</v>
      </c>
      <c r="G82" s="29" t="s">
        <v>46</v>
      </c>
      <c r="H82" s="29" t="s">
        <v>93</v>
      </c>
      <c r="I82" s="20" t="str">
        <f t="shared" si="28"/>
        <v>VERTICAL JUMP</v>
      </c>
      <c r="J82" s="29" t="s">
        <v>228</v>
      </c>
      <c r="K82" s="20" t="str">
        <f>TEXT(INDEX('Field Results Entry'!$I$2:$I$500,MATCH(B82,'Field Results Entry'!$A$2:$A$500,0)),)</f>
        <v>Gabriella Inglis-Downes</v>
      </c>
      <c r="L82" s="20">
        <f>INDEX('Field Results Entry'!$L$2:$L$500,MATCH(B82,'Field Results Entry'!$A$2:$A$500,0))</f>
        <v>45</v>
      </c>
      <c r="M82" s="22">
        <f t="shared" si="35"/>
        <v>45</v>
      </c>
      <c r="N82" s="22">
        <f t="shared" ca="1" si="36"/>
        <v>1</v>
      </c>
      <c r="O82" s="23">
        <f t="shared" ca="1" si="30"/>
        <v>8</v>
      </c>
      <c r="P82" s="23">
        <f t="shared" ca="1" si="37"/>
        <v>1</v>
      </c>
      <c r="R82" s="20" t="str">
        <f t="shared" si="38"/>
        <v>Gabriella Inglis-Downes (O) 45</v>
      </c>
      <c r="T82" s="53" t="str">
        <f t="shared" si="39"/>
        <v>$L$82:$L$89</v>
      </c>
      <c r="U82" s="53" t="str">
        <f t="shared" si="40"/>
        <v>$N$82:N82</v>
      </c>
      <c r="V82" s="53" t="str">
        <f t="shared" si="41"/>
        <v>L82:$L$89</v>
      </c>
      <c r="W82" s="53">
        <f t="shared" ca="1" si="19"/>
        <v>36</v>
      </c>
      <c r="X82" s="52">
        <f t="shared" ca="1" si="20"/>
        <v>1</v>
      </c>
      <c r="Y82" s="53">
        <f ca="1">COUNTIFS($L$13:$L82,W82,$E$13:$E82,E82)</f>
        <v>0</v>
      </c>
      <c r="Z82" s="53">
        <f t="shared" ca="1" si="21"/>
        <v>0</v>
      </c>
    </row>
    <row r="83" spans="1:26" x14ac:dyDescent="0.25">
      <c r="A83" s="20" t="str">
        <f t="shared" ca="1" si="32"/>
        <v>OneU13GirlsVERTICAL JUMP6</v>
      </c>
      <c r="B83" s="20" t="str">
        <f t="shared" si="33"/>
        <v>OneShrewsburyU13GirlsVERTICAL JUMPA</v>
      </c>
      <c r="C83" s="20" t="str">
        <f t="shared" si="34"/>
        <v>OneU13GirlsField Event 2</v>
      </c>
      <c r="D83" s="20" t="str">
        <f t="shared" si="27"/>
        <v>One</v>
      </c>
      <c r="E83" s="29" t="s">
        <v>7</v>
      </c>
      <c r="F83" s="29" t="s">
        <v>87</v>
      </c>
      <c r="G83" s="29" t="s">
        <v>46</v>
      </c>
      <c r="H83" s="29" t="s">
        <v>93</v>
      </c>
      <c r="I83" s="20" t="str">
        <f t="shared" si="28"/>
        <v>VERTICAL JUMP</v>
      </c>
      <c r="J83" s="29" t="s">
        <v>228</v>
      </c>
      <c r="K83" s="20" t="str">
        <f>TEXT(INDEX('Field Results Entry'!$I$2:$I$500,MATCH(B83,'Field Results Entry'!$A$2:$A$500,0)),)</f>
        <v/>
      </c>
      <c r="L83" s="20">
        <f>INDEX('Field Results Entry'!$L$2:$L$500,MATCH(B83,'Field Results Entry'!$A$2:$A$500,0))</f>
        <v>0</v>
      </c>
      <c r="M83" s="22">
        <f t="shared" si="35"/>
        <v>0</v>
      </c>
      <c r="N83" s="22">
        <f t="shared" ca="1" si="36"/>
        <v>6</v>
      </c>
      <c r="O83" s="23">
        <f t="shared" ca="1" si="30"/>
        <v>0</v>
      </c>
      <c r="P83" s="23">
        <f t="shared" ca="1" si="37"/>
        <v>6</v>
      </c>
      <c r="R83" s="20" t="str">
        <f t="shared" si="38"/>
        <v xml:space="preserve"> (S) 0</v>
      </c>
      <c r="T83" s="53" t="str">
        <f t="shared" si="39"/>
        <v>$L$82:$L$89</v>
      </c>
      <c r="U83" s="53" t="str">
        <f t="shared" si="40"/>
        <v>$N$82:N83</v>
      </c>
      <c r="V83" s="53" t="str">
        <f t="shared" si="41"/>
        <v>L83:$L$89</v>
      </c>
      <c r="W83" s="53">
        <f t="shared" ca="1" si="19"/>
        <v>0</v>
      </c>
      <c r="X83" s="52">
        <f t="shared" ca="1" si="20"/>
        <v>2</v>
      </c>
      <c r="Y83" s="53">
        <f ca="1">COUNTIFS($L$13:$L83,W83,$E$13:$E83,E83)</f>
        <v>10</v>
      </c>
      <c r="Z83" s="53">
        <f t="shared" ca="1" si="21"/>
        <v>0</v>
      </c>
    </row>
    <row r="84" spans="1:26" x14ac:dyDescent="0.25">
      <c r="A84" s="20" t="str">
        <f t="shared" ca="1" si="32"/>
        <v>OneU13GirlsVERTICAL JUMP3</v>
      </c>
      <c r="B84" s="20" t="str">
        <f t="shared" si="33"/>
        <v>OneTelfordU13GirlsVERTICAL JUMPA</v>
      </c>
      <c r="C84" s="20" t="str">
        <f t="shared" si="34"/>
        <v>OneU13GirlsField Event 2</v>
      </c>
      <c r="D84" s="20" t="str">
        <f t="shared" si="27"/>
        <v>One</v>
      </c>
      <c r="E84" s="29" t="s">
        <v>9</v>
      </c>
      <c r="F84" s="29" t="s">
        <v>87</v>
      </c>
      <c r="G84" s="29" t="s">
        <v>46</v>
      </c>
      <c r="H84" s="29" t="s">
        <v>93</v>
      </c>
      <c r="I84" s="20" t="str">
        <f t="shared" si="28"/>
        <v>VERTICAL JUMP</v>
      </c>
      <c r="J84" s="29" t="s">
        <v>228</v>
      </c>
      <c r="K84" s="20" t="str">
        <f>TEXT(INDEX('Field Results Entry'!$I$2:$I$500,MATCH(B84,'Field Results Entry'!$A$2:$A$500,0)),)</f>
        <v>Blanka Podgorska</v>
      </c>
      <c r="L84" s="20">
        <f>INDEX('Field Results Entry'!$L$2:$L$500,MATCH(B84,'Field Results Entry'!$A$2:$A$500,0))</f>
        <v>42</v>
      </c>
      <c r="M84" s="22">
        <f t="shared" si="35"/>
        <v>42</v>
      </c>
      <c r="N84" s="22">
        <f t="shared" ca="1" si="36"/>
        <v>3</v>
      </c>
      <c r="O84" s="23">
        <f t="shared" ca="1" si="30"/>
        <v>6</v>
      </c>
      <c r="P84" s="23">
        <f t="shared" ca="1" si="37"/>
        <v>3</v>
      </c>
      <c r="R84" s="20" t="str">
        <f t="shared" si="38"/>
        <v>Blanka Podgorska (T) 42</v>
      </c>
      <c r="T84" s="53" t="str">
        <f t="shared" si="39"/>
        <v>$L$82:$L$89</v>
      </c>
      <c r="U84" s="53" t="str">
        <f t="shared" si="40"/>
        <v>$N$82:N84</v>
      </c>
      <c r="V84" s="53" t="str">
        <f t="shared" si="41"/>
        <v>L84:$L$89</v>
      </c>
      <c r="W84" s="53">
        <f t="shared" ca="1" si="19"/>
        <v>42</v>
      </c>
      <c r="X84" s="52">
        <f t="shared" ca="1" si="20"/>
        <v>1</v>
      </c>
      <c r="Y84" s="53">
        <f ca="1">COUNTIFS($L$13:$L84,W84,$E$13:$E84,E84)</f>
        <v>1</v>
      </c>
      <c r="Z84" s="53">
        <f t="shared" ca="1" si="21"/>
        <v>1</v>
      </c>
    </row>
    <row r="85" spans="1:26" x14ac:dyDescent="0.25">
      <c r="A85" s="20" t="str">
        <f t="shared" ca="1" si="32"/>
        <v>OneU13GirlsVERTICAL JUMP5</v>
      </c>
      <c r="B85" s="20" t="str">
        <f t="shared" si="33"/>
        <v>OneWenlockU13GirlsVERTICAL JUMPA</v>
      </c>
      <c r="C85" s="20" t="str">
        <f t="shared" si="34"/>
        <v>OneU13GirlsField Event 2</v>
      </c>
      <c r="D85" s="20" t="str">
        <f t="shared" si="27"/>
        <v>One</v>
      </c>
      <c r="E85" s="29" t="s">
        <v>11</v>
      </c>
      <c r="F85" s="29" t="s">
        <v>87</v>
      </c>
      <c r="G85" s="29" t="s">
        <v>46</v>
      </c>
      <c r="H85" s="29" t="s">
        <v>93</v>
      </c>
      <c r="I85" s="20" t="str">
        <f t="shared" si="28"/>
        <v>VERTICAL JUMP</v>
      </c>
      <c r="J85" s="29" t="s">
        <v>228</v>
      </c>
      <c r="K85" s="20" t="str">
        <f>TEXT(INDEX('Field Results Entry'!$I$2:$I$500,MATCH(B85,'Field Results Entry'!$A$2:$A$500,0)),)</f>
        <v>Eabha Munslow</v>
      </c>
      <c r="L85" s="20">
        <f>INDEX('Field Results Entry'!$L$2:$L$500,MATCH(B85,'Field Results Entry'!$A$2:$A$500,0))</f>
        <v>33</v>
      </c>
      <c r="M85" s="22">
        <f t="shared" si="35"/>
        <v>33</v>
      </c>
      <c r="N85" s="22">
        <f t="shared" ca="1" si="36"/>
        <v>5</v>
      </c>
      <c r="O85" s="23">
        <f t="shared" ca="1" si="30"/>
        <v>4</v>
      </c>
      <c r="P85" s="23">
        <f t="shared" ca="1" si="37"/>
        <v>5</v>
      </c>
      <c r="R85" s="20" t="str">
        <f t="shared" si="38"/>
        <v>Eabha Munslow (W) 33</v>
      </c>
      <c r="T85" s="53" t="str">
        <f t="shared" si="39"/>
        <v>$L$82:$L$89</v>
      </c>
      <c r="U85" s="53" t="str">
        <f t="shared" si="40"/>
        <v>$N$82:N85</v>
      </c>
      <c r="V85" s="53" t="str">
        <f t="shared" si="41"/>
        <v>L85:$L$89</v>
      </c>
      <c r="W85" s="53">
        <f t="shared" ca="1" si="19"/>
        <v>0</v>
      </c>
      <c r="X85" s="52">
        <f t="shared" ca="1" si="20"/>
        <v>1</v>
      </c>
      <c r="Y85" s="53">
        <f ca="1">COUNTIFS($L$13:$L85,W85,$E$13:$E85,E85)</f>
        <v>10</v>
      </c>
      <c r="Z85" s="53">
        <f t="shared" ca="1" si="21"/>
        <v>0</v>
      </c>
    </row>
    <row r="86" spans="1:26" x14ac:dyDescent="0.25">
      <c r="A86" s="20" t="str">
        <f t="shared" ca="1" si="32"/>
        <v>OneU13GirlsVERTICAL JUMP4</v>
      </c>
      <c r="B86" s="20" t="str">
        <f t="shared" si="33"/>
        <v>OneOswestryU13GirlsVERTICAL JUMPB</v>
      </c>
      <c r="C86" s="20" t="str">
        <f t="shared" si="34"/>
        <v>OneU13GirlsField Event 2</v>
      </c>
      <c r="D86" s="20" t="str">
        <f t="shared" si="27"/>
        <v>One</v>
      </c>
      <c r="E86" s="29" t="s">
        <v>5</v>
      </c>
      <c r="F86" s="29" t="s">
        <v>87</v>
      </c>
      <c r="G86" s="29" t="s">
        <v>46</v>
      </c>
      <c r="H86" s="29" t="s">
        <v>93</v>
      </c>
      <c r="I86" s="20" t="str">
        <f t="shared" si="28"/>
        <v>VERTICAL JUMP</v>
      </c>
      <c r="J86" s="29" t="s">
        <v>232</v>
      </c>
      <c r="K86" s="20" t="str">
        <f>TEXT(INDEX('Field Results Entry'!$I$2:$I$500,MATCH(B86,'Field Results Entry'!$A$2:$A$500,0)),)</f>
        <v>Evie Baillie</v>
      </c>
      <c r="L86" s="20">
        <f>INDEX('Field Results Entry'!$L$2:$L$500,MATCH(B86,'Field Results Entry'!$A$2:$A$500,0))</f>
        <v>36</v>
      </c>
      <c r="M86" s="22">
        <f t="shared" si="35"/>
        <v>36</v>
      </c>
      <c r="N86" s="22">
        <f t="shared" ca="1" si="36"/>
        <v>4</v>
      </c>
      <c r="O86" s="23">
        <f t="shared" ca="1" si="30"/>
        <v>5</v>
      </c>
      <c r="P86" s="23">
        <f t="shared" ca="1" si="37"/>
        <v>4</v>
      </c>
      <c r="R86" s="20" t="str">
        <f t="shared" si="38"/>
        <v>Evie Baillie (O) 36</v>
      </c>
      <c r="T86" s="53" t="str">
        <f t="shared" si="39"/>
        <v>$L$82:$L$89</v>
      </c>
      <c r="U86" s="53" t="str">
        <f t="shared" si="40"/>
        <v>$N$82:N86</v>
      </c>
      <c r="V86" s="53" t="str">
        <f t="shared" si="41"/>
        <v>L86:$L$89</v>
      </c>
      <c r="W86" s="53">
        <f t="shared" ca="1" si="19"/>
        <v>36</v>
      </c>
      <c r="X86" s="52">
        <f t="shared" ca="1" si="20"/>
        <v>1</v>
      </c>
      <c r="Y86" s="53">
        <f ca="1">COUNTIFS($L$13:$L86,W86,$E$13:$E86,E86)</f>
        <v>1</v>
      </c>
      <c r="Z86" s="53">
        <f t="shared" ca="1" si="21"/>
        <v>1</v>
      </c>
    </row>
    <row r="87" spans="1:26" x14ac:dyDescent="0.25">
      <c r="A87" s="20" t="str">
        <f t="shared" ca="1" si="32"/>
        <v>OneU13GirlsVERTICAL JUMP7</v>
      </c>
      <c r="B87" s="20" t="str">
        <f t="shared" si="33"/>
        <v>OneShrewsburyU13GirlsVERTICAL JUMPB</v>
      </c>
      <c r="C87" s="20" t="str">
        <f t="shared" si="34"/>
        <v>OneU13GirlsField Event 2</v>
      </c>
      <c r="D87" s="20" t="str">
        <f t="shared" si="27"/>
        <v>One</v>
      </c>
      <c r="E87" s="29" t="s">
        <v>7</v>
      </c>
      <c r="F87" s="29" t="s">
        <v>87</v>
      </c>
      <c r="G87" s="29" t="s">
        <v>46</v>
      </c>
      <c r="H87" s="29" t="s">
        <v>93</v>
      </c>
      <c r="I87" s="20" t="str">
        <f t="shared" si="28"/>
        <v>VERTICAL JUMP</v>
      </c>
      <c r="J87" s="29" t="s">
        <v>232</v>
      </c>
      <c r="K87" s="20" t="str">
        <f>TEXT(INDEX('Field Results Entry'!$I$2:$I$500,MATCH(B87,'Field Results Entry'!$A$2:$A$500,0)),)</f>
        <v/>
      </c>
      <c r="L87" s="20">
        <f>INDEX('Field Results Entry'!$L$2:$L$500,MATCH(B87,'Field Results Entry'!$A$2:$A$500,0))</f>
        <v>0</v>
      </c>
      <c r="M87" s="22">
        <f t="shared" si="35"/>
        <v>0</v>
      </c>
      <c r="N87" s="22">
        <f t="shared" ca="1" si="36"/>
        <v>6</v>
      </c>
      <c r="O87" s="23">
        <f t="shared" ca="1" si="30"/>
        <v>0</v>
      </c>
      <c r="P87" s="23">
        <f t="shared" ca="1" si="37"/>
        <v>7</v>
      </c>
      <c r="R87" s="20" t="str">
        <f t="shared" si="38"/>
        <v xml:space="preserve"> (S) 0</v>
      </c>
      <c r="T87" s="53" t="str">
        <f t="shared" si="39"/>
        <v>$L$82:$L$89</v>
      </c>
      <c r="U87" s="53" t="str">
        <f t="shared" si="40"/>
        <v>$N$82:N87</v>
      </c>
      <c r="V87" s="53" t="str">
        <f t="shared" si="41"/>
        <v>L87:$L$89</v>
      </c>
      <c r="W87" s="53">
        <f t="shared" ca="1" si="19"/>
        <v>0</v>
      </c>
      <c r="X87" s="52">
        <f t="shared" ca="1" si="20"/>
        <v>2</v>
      </c>
      <c r="Y87" s="53">
        <f ca="1">COUNTIFS($L$13:$L87,W87,$E$13:$E87,E87)</f>
        <v>11</v>
      </c>
      <c r="Z87" s="53">
        <f t="shared" ca="1" si="21"/>
        <v>1</v>
      </c>
    </row>
    <row r="88" spans="1:26" x14ac:dyDescent="0.25">
      <c r="A88" s="20" t="str">
        <f t="shared" ca="1" si="32"/>
        <v>OneU13GirlsVERTICAL JUMP2</v>
      </c>
      <c r="B88" s="20" t="str">
        <f t="shared" si="33"/>
        <v>OneTelfordU13GirlsVERTICAL JUMPB</v>
      </c>
      <c r="C88" s="20" t="str">
        <f t="shared" si="34"/>
        <v>OneU13GirlsField Event 2</v>
      </c>
      <c r="D88" s="20" t="str">
        <f t="shared" si="27"/>
        <v>One</v>
      </c>
      <c r="E88" s="29" t="s">
        <v>9</v>
      </c>
      <c r="F88" s="29" t="s">
        <v>87</v>
      </c>
      <c r="G88" s="29" t="s">
        <v>46</v>
      </c>
      <c r="H88" s="29" t="s">
        <v>93</v>
      </c>
      <c r="I88" s="20" t="str">
        <f t="shared" si="28"/>
        <v>VERTICAL JUMP</v>
      </c>
      <c r="J88" s="29" t="s">
        <v>232</v>
      </c>
      <c r="K88" s="20" t="str">
        <f>TEXT(INDEX('Field Results Entry'!$I$2:$I$500,MATCH(B88,'Field Results Entry'!$A$2:$A$500,0)),)</f>
        <v>Jessica Barrett</v>
      </c>
      <c r="L88" s="20">
        <f>INDEX('Field Results Entry'!$L$2:$L$500,MATCH(B88,'Field Results Entry'!$A$2:$A$500,0))</f>
        <v>44</v>
      </c>
      <c r="M88" s="22">
        <f t="shared" si="35"/>
        <v>44</v>
      </c>
      <c r="N88" s="22">
        <f t="shared" ca="1" si="36"/>
        <v>2</v>
      </c>
      <c r="O88" s="23">
        <f t="shared" ca="1" si="30"/>
        <v>7</v>
      </c>
      <c r="P88" s="23">
        <f t="shared" ca="1" si="37"/>
        <v>2</v>
      </c>
      <c r="R88" s="20" t="str">
        <f t="shared" si="38"/>
        <v>Jessica Barrett (T) 44</v>
      </c>
      <c r="T88" s="53" t="str">
        <f t="shared" si="39"/>
        <v>$L$82:$L$89</v>
      </c>
      <c r="U88" s="53" t="str">
        <f t="shared" si="40"/>
        <v>$N$82:N88</v>
      </c>
      <c r="V88" s="53" t="str">
        <f t="shared" si="41"/>
        <v>L88:$L$89</v>
      </c>
      <c r="W88" s="53">
        <f t="shared" ca="1" si="19"/>
        <v>42</v>
      </c>
      <c r="X88" s="52">
        <f t="shared" ca="1" si="20"/>
        <v>1</v>
      </c>
      <c r="Y88" s="53">
        <f ca="1">COUNTIFS($L$13:$L88,W88,$E$13:$E88,E88)</f>
        <v>1</v>
      </c>
      <c r="Z88" s="53">
        <f t="shared" ca="1" si="21"/>
        <v>0</v>
      </c>
    </row>
    <row r="89" spans="1:26" x14ac:dyDescent="0.25">
      <c r="A89" s="20" t="str">
        <f t="shared" ca="1" si="32"/>
        <v>OneU13GirlsVERTICAL JUMP8</v>
      </c>
      <c r="B89" s="20" t="str">
        <f t="shared" si="33"/>
        <v>OneWenlockU13GirlsVERTICAL JUMPB</v>
      </c>
      <c r="C89" s="20" t="str">
        <f t="shared" si="34"/>
        <v>OneU13GirlsField Event 2</v>
      </c>
      <c r="D89" s="20" t="str">
        <f t="shared" si="27"/>
        <v>One</v>
      </c>
      <c r="E89" s="29" t="s">
        <v>11</v>
      </c>
      <c r="F89" s="29" t="s">
        <v>87</v>
      </c>
      <c r="G89" s="29" t="s">
        <v>46</v>
      </c>
      <c r="H89" s="29" t="s">
        <v>93</v>
      </c>
      <c r="I89" s="20" t="str">
        <f t="shared" si="28"/>
        <v>VERTICAL JUMP</v>
      </c>
      <c r="J89" s="29" t="s">
        <v>232</v>
      </c>
      <c r="K89" s="20" t="str">
        <f>TEXT(INDEX('Field Results Entry'!$I$2:$I$500,MATCH(B89,'Field Results Entry'!$A$2:$A$500,0)),)</f>
        <v/>
      </c>
      <c r="L89" s="20">
        <f>INDEX('Field Results Entry'!$L$2:$L$500,MATCH(B89,'Field Results Entry'!$A$2:$A$500,0))</f>
        <v>0</v>
      </c>
      <c r="M89" s="22">
        <f t="shared" si="35"/>
        <v>0</v>
      </c>
      <c r="N89" s="22">
        <f t="shared" ca="1" si="36"/>
        <v>6</v>
      </c>
      <c r="O89" s="23">
        <f t="shared" ca="1" si="30"/>
        <v>0</v>
      </c>
      <c r="P89" s="23">
        <f t="shared" ca="1" si="37"/>
        <v>8</v>
      </c>
      <c r="R89" s="20" t="str">
        <f t="shared" si="38"/>
        <v xml:space="preserve"> (W) 0</v>
      </c>
      <c r="T89" s="53" t="str">
        <f t="shared" si="39"/>
        <v>$L$82:$L$89</v>
      </c>
      <c r="U89" s="53" t="str">
        <f t="shared" si="40"/>
        <v>$N$82:N89</v>
      </c>
      <c r="V89" s="53" t="str">
        <f t="shared" si="41"/>
        <v>L89:$L$89</v>
      </c>
      <c r="W89" s="53">
        <f t="shared" ca="1" si="19"/>
        <v>0</v>
      </c>
      <c r="X89" s="52">
        <f t="shared" ca="1" si="20"/>
        <v>1</v>
      </c>
      <c r="Y89" s="53">
        <f ca="1">COUNTIFS($L$13:$L89,W89,$E$13:$E89,E89)</f>
        <v>11</v>
      </c>
      <c r="Z89" s="53">
        <f t="shared" ca="1" si="21"/>
        <v>1</v>
      </c>
    </row>
    <row r="90" spans="1:26" x14ac:dyDescent="0.25">
      <c r="A90" s="20" t="str">
        <f t="shared" ca="1" si="32"/>
        <v>OneU13BoysSTANDING TRIPLE JUMP4</v>
      </c>
      <c r="B90" s="20" t="str">
        <f t="shared" si="33"/>
        <v>OneOswestryU13BoysSTANDING TRIPLE JUMPA</v>
      </c>
      <c r="C90" s="20" t="str">
        <f t="shared" si="34"/>
        <v>OneU13BoysField Event 2</v>
      </c>
      <c r="D90" s="20" t="str">
        <f t="shared" si="27"/>
        <v>One</v>
      </c>
      <c r="E90" s="29" t="s">
        <v>5</v>
      </c>
      <c r="F90" s="29" t="s">
        <v>87</v>
      </c>
      <c r="G90" s="29" t="s">
        <v>62</v>
      </c>
      <c r="H90" s="29" t="s">
        <v>93</v>
      </c>
      <c r="I90" s="20" t="str">
        <f t="shared" si="28"/>
        <v>STANDING TRIPLE JUMP</v>
      </c>
      <c r="J90" s="29" t="s">
        <v>228</v>
      </c>
      <c r="K90" s="20" t="str">
        <f>TEXT(INDEX('Field Results Entry'!$I$2:$I$500,MATCH(B90,'Field Results Entry'!$A$2:$A$500,0)),)</f>
        <v>Dylan Grimley</v>
      </c>
      <c r="L90" s="20">
        <f>INDEX('Field Results Entry'!$L$2:$L$500,MATCH(B90,'Field Results Entry'!$A$2:$A$500,0))</f>
        <v>4.4800000000000004</v>
      </c>
      <c r="M90" s="22">
        <f t="shared" si="35"/>
        <v>4.4800000000000004</v>
      </c>
      <c r="N90" s="22">
        <f t="shared" ca="1" si="36"/>
        <v>4</v>
      </c>
      <c r="O90" s="23">
        <f t="shared" ca="1" si="30"/>
        <v>5</v>
      </c>
      <c r="P90" s="23">
        <f t="shared" ca="1" si="37"/>
        <v>4</v>
      </c>
      <c r="R90" s="20" t="str">
        <f t="shared" si="38"/>
        <v>Dylan Grimley (O) 4.48</v>
      </c>
      <c r="T90" s="53" t="str">
        <f t="shared" si="39"/>
        <v>$L$90:$L$97</v>
      </c>
      <c r="U90" s="53" t="str">
        <f t="shared" si="40"/>
        <v>$N$90:N90</v>
      </c>
      <c r="V90" s="53" t="str">
        <f t="shared" si="41"/>
        <v>L90:$L$97</v>
      </c>
      <c r="W90" s="53">
        <f t="shared" ref="W90:W113" ca="1" si="42">_xlfn.MINIFS(INDIRECT(ADDRESS(IF($C90=$C89,MATCH($C90,$C$2:$C$500,0)+1,ROW()), COLUMN($L90)) &amp; ":"&amp;ADDRESS(IF($C90=$C89,MATCH(C90,$C$2:$C$500,0)+1,ROW())+COUNTIF($C$2:$C$500,D90&amp;$F90&amp;$G90&amp;$H90)-1, COLUMN($L90))),INDIRECT(ADDRESS(IF($C90=$C89,MATCH($C90,$C$2:$C$500,0)+1,ROW()), COLUMN($E90)) &amp; ":"&amp;ADDRESS(IF($C90=$C89,MATCH(C90,$C$2:$C$500,0)+1,ROW())+COUNTIF($C$2:$C$500,D90&amp;$F90&amp;$G90&amp;$H90)-1, COLUMN($E90))),E90)</f>
        <v>0</v>
      </c>
      <c r="X90" s="52">
        <f t="shared" ref="X90:X113" ca="1" si="43">COUNTIFS(INDIRECT(ADDRESS(IF($C90=$C89,MATCH($C90,$C$2:$C$500,0)+1,ROW()), COLUMN($L90)) &amp; ":"&amp;ADDRESS(IF($C90=$C89,MATCH(C90,$C$2:$C$500,0)+1,ROW())+COUNTIF($C$2:$C$500,D90&amp;$F90&amp;$G90&amp;$H90)-1, COLUMN($L90))),W90,INDIRECT(ADDRESS(IF($C90=$C89,MATCH($C90,$C$2:$C$500,0)+1,ROW()), COLUMN($E90)) &amp; ":"&amp;ADDRESS(IF($C90=$C89,MATCH(C90,$C$2:$C$500,0)+1,ROW())+COUNTIF($C$2:$C$500,D90&amp;$F90&amp;$G90&amp;$H90)-1, COLUMN($E90))),E90)</f>
        <v>1</v>
      </c>
      <c r="Y90" s="53">
        <f ca="1">COUNTIFS($L$13:$L90,W90,$E$13:$E90,E90)</f>
        <v>6</v>
      </c>
      <c r="Z90" s="53">
        <f t="shared" ref="Z90:Z113" ca="1" si="44">IF(L90=W90,COUNTIFS(INDIRECT(ADDRESS(IF($C90=$C89,MATCH($C90,$C$2:$C$500,0)+1,ROW()), COLUMN($L90)) &amp; ":"&amp;ADDRESS(ROW(), COLUMN(L90),4)),W90,INDIRECT(ADDRESS(IF($C90=$C89,MATCH($C90,$C$2:$C$500,0)+1,ROW()), COLUMN($E90)) &amp; ":"&amp;ADDRESS(ROW(), COLUMN(E90),4)),E90)-(X90-1),0)</f>
        <v>0</v>
      </c>
    </row>
    <row r="91" spans="1:26" x14ac:dyDescent="0.25">
      <c r="A91" s="20" t="str">
        <f t="shared" ca="1" si="32"/>
        <v>OneU13BoysSTANDING TRIPLE JUMP6</v>
      </c>
      <c r="B91" s="20" t="str">
        <f t="shared" si="33"/>
        <v>OneShrewsburyU13BoysSTANDING TRIPLE JUMPA</v>
      </c>
      <c r="C91" s="20" t="str">
        <f t="shared" si="34"/>
        <v>OneU13BoysField Event 2</v>
      </c>
      <c r="D91" s="20" t="str">
        <f t="shared" si="27"/>
        <v>One</v>
      </c>
      <c r="E91" s="29" t="s">
        <v>7</v>
      </c>
      <c r="F91" s="29" t="s">
        <v>87</v>
      </c>
      <c r="G91" s="29" t="s">
        <v>62</v>
      </c>
      <c r="H91" s="29" t="s">
        <v>93</v>
      </c>
      <c r="I91" s="20" t="str">
        <f t="shared" si="28"/>
        <v>STANDING TRIPLE JUMP</v>
      </c>
      <c r="J91" s="29" t="s">
        <v>228</v>
      </c>
      <c r="K91" s="20" t="str">
        <f>TEXT(INDEX('Field Results Entry'!$I$2:$I$500,MATCH(B91,'Field Results Entry'!$A$2:$A$500,0)),)</f>
        <v/>
      </c>
      <c r="L91" s="20">
        <f>INDEX('Field Results Entry'!$L$2:$L$500,MATCH(B91,'Field Results Entry'!$A$2:$A$500,0))</f>
        <v>0</v>
      </c>
      <c r="M91" s="22">
        <f t="shared" si="35"/>
        <v>0</v>
      </c>
      <c r="N91" s="22">
        <f t="shared" ca="1" si="36"/>
        <v>6</v>
      </c>
      <c r="O91" s="23">
        <f t="shared" ca="1" si="30"/>
        <v>0</v>
      </c>
      <c r="P91" s="23">
        <f t="shared" ca="1" si="37"/>
        <v>6</v>
      </c>
      <c r="R91" s="20" t="str">
        <f t="shared" si="38"/>
        <v xml:space="preserve"> (S) 0</v>
      </c>
      <c r="T91" s="53" t="str">
        <f t="shared" si="39"/>
        <v>$L$90:$L$97</v>
      </c>
      <c r="U91" s="53" t="str">
        <f t="shared" si="40"/>
        <v>$N$90:N91</v>
      </c>
      <c r="V91" s="53" t="str">
        <f t="shared" si="41"/>
        <v>L91:$L$97</v>
      </c>
      <c r="W91" s="53">
        <f t="shared" ca="1" si="42"/>
        <v>0</v>
      </c>
      <c r="X91" s="52">
        <f t="shared" ca="1" si="43"/>
        <v>2</v>
      </c>
      <c r="Y91" s="53">
        <f ca="1">COUNTIFS($L$13:$L91,W91,$E$13:$E91,E91)</f>
        <v>12</v>
      </c>
      <c r="Z91" s="53">
        <f t="shared" ca="1" si="44"/>
        <v>0</v>
      </c>
    </row>
    <row r="92" spans="1:26" x14ac:dyDescent="0.25">
      <c r="A92" s="20" t="str">
        <f t="shared" ca="1" si="32"/>
        <v>OneU13BoysSTANDING TRIPLE JUMP2</v>
      </c>
      <c r="B92" s="20" t="str">
        <f t="shared" si="33"/>
        <v>OneTelfordU13BoysSTANDING TRIPLE JUMPA</v>
      </c>
      <c r="C92" s="20" t="str">
        <f t="shared" si="34"/>
        <v>OneU13BoysField Event 2</v>
      </c>
      <c r="D92" s="20" t="str">
        <f t="shared" si="27"/>
        <v>One</v>
      </c>
      <c r="E92" s="29" t="s">
        <v>9</v>
      </c>
      <c r="F92" s="29" t="s">
        <v>87</v>
      </c>
      <c r="G92" s="29" t="s">
        <v>62</v>
      </c>
      <c r="H92" s="29" t="s">
        <v>93</v>
      </c>
      <c r="I92" s="20" t="str">
        <f t="shared" si="28"/>
        <v>STANDING TRIPLE JUMP</v>
      </c>
      <c r="J92" s="29" t="s">
        <v>228</v>
      </c>
      <c r="K92" s="20" t="str">
        <f>TEXT(INDEX('Field Results Entry'!$I$2:$I$500,MATCH(B92,'Field Results Entry'!$A$2:$A$500,0)),)</f>
        <v>Zach Hatch</v>
      </c>
      <c r="L92" s="20">
        <f>INDEX('Field Results Entry'!$L$2:$L$500,MATCH(B92,'Field Results Entry'!$A$2:$A$500,0))</f>
        <v>5.54</v>
      </c>
      <c r="M92" s="22">
        <f t="shared" si="35"/>
        <v>5.54</v>
      </c>
      <c r="N92" s="22">
        <f t="shared" ca="1" si="36"/>
        <v>2</v>
      </c>
      <c r="O92" s="23">
        <f t="shared" ca="1" si="30"/>
        <v>7</v>
      </c>
      <c r="P92" s="23">
        <f t="shared" ca="1" si="37"/>
        <v>2</v>
      </c>
      <c r="R92" s="20" t="str">
        <f t="shared" si="38"/>
        <v>Zach Hatch (T) 5.54</v>
      </c>
      <c r="T92" s="53" t="str">
        <f t="shared" si="39"/>
        <v>$L$90:$L$97</v>
      </c>
      <c r="U92" s="53" t="str">
        <f t="shared" si="40"/>
        <v>$N$90:N92</v>
      </c>
      <c r="V92" s="53" t="str">
        <f t="shared" si="41"/>
        <v>L92:$L$97</v>
      </c>
      <c r="W92" s="53">
        <f t="shared" ca="1" si="42"/>
        <v>5.18</v>
      </c>
      <c r="X92" s="52">
        <f t="shared" ca="1" si="43"/>
        <v>1</v>
      </c>
      <c r="Y92" s="53">
        <f ca="1">COUNTIFS($L$13:$L92,W92,$E$13:$E92,E92)</f>
        <v>0</v>
      </c>
      <c r="Z92" s="53">
        <f t="shared" ca="1" si="44"/>
        <v>0</v>
      </c>
    </row>
    <row r="93" spans="1:26" x14ac:dyDescent="0.25">
      <c r="A93" s="20" t="str">
        <f t="shared" ca="1" si="32"/>
        <v>OneU13BoysSTANDING TRIPLE JUMP1</v>
      </c>
      <c r="B93" s="20" t="str">
        <f t="shared" si="33"/>
        <v>OneWenlockU13BoysSTANDING TRIPLE JUMPA</v>
      </c>
      <c r="C93" s="20" t="str">
        <f t="shared" si="34"/>
        <v>OneU13BoysField Event 2</v>
      </c>
      <c r="D93" s="20" t="str">
        <f t="shared" si="27"/>
        <v>One</v>
      </c>
      <c r="E93" s="29" t="s">
        <v>11</v>
      </c>
      <c r="F93" s="29" t="s">
        <v>87</v>
      </c>
      <c r="G93" s="29" t="s">
        <v>62</v>
      </c>
      <c r="H93" s="29" t="s">
        <v>93</v>
      </c>
      <c r="I93" s="20" t="str">
        <f t="shared" si="28"/>
        <v>STANDING TRIPLE JUMP</v>
      </c>
      <c r="J93" s="29" t="s">
        <v>228</v>
      </c>
      <c r="K93" s="20" t="str">
        <f>TEXT(INDEX('Field Results Entry'!$I$2:$I$500,MATCH(B93,'Field Results Entry'!$A$2:$A$500,0)),)</f>
        <v>Sion Williams</v>
      </c>
      <c r="L93" s="20">
        <f>INDEX('Field Results Entry'!$L$2:$L$500,MATCH(B93,'Field Results Entry'!$A$2:$A$500,0))</f>
        <v>5.56</v>
      </c>
      <c r="M93" s="22">
        <f t="shared" si="35"/>
        <v>5.56</v>
      </c>
      <c r="N93" s="22">
        <f t="shared" ca="1" si="36"/>
        <v>1</v>
      </c>
      <c r="O93" s="23">
        <f t="shared" ca="1" si="30"/>
        <v>8</v>
      </c>
      <c r="P93" s="23">
        <f t="shared" ca="1" si="37"/>
        <v>1</v>
      </c>
      <c r="R93" s="20" t="str">
        <f t="shared" si="38"/>
        <v>Sion Williams (W) 5.56</v>
      </c>
      <c r="T93" s="53" t="str">
        <f t="shared" si="39"/>
        <v>$L$90:$L$97</v>
      </c>
      <c r="U93" s="53" t="str">
        <f t="shared" si="40"/>
        <v>$N$90:N93</v>
      </c>
      <c r="V93" s="53" t="str">
        <f t="shared" si="41"/>
        <v>L93:$L$97</v>
      </c>
      <c r="W93" s="53">
        <f t="shared" ca="1" si="42"/>
        <v>4.38</v>
      </c>
      <c r="X93" s="52">
        <f t="shared" ca="1" si="43"/>
        <v>1</v>
      </c>
      <c r="Y93" s="53">
        <f ca="1">COUNTIFS($L$13:$L93,W93,$E$13:$E93,E93)</f>
        <v>0</v>
      </c>
      <c r="Z93" s="53">
        <f t="shared" ca="1" si="44"/>
        <v>0</v>
      </c>
    </row>
    <row r="94" spans="1:26" x14ac:dyDescent="0.25">
      <c r="A94" s="20" t="str">
        <f t="shared" ca="1" si="32"/>
        <v>OneU13BoysSTANDING TRIPLE JUMP7</v>
      </c>
      <c r="B94" s="20" t="str">
        <f t="shared" si="33"/>
        <v>OneOswestryU13BoysSTANDING TRIPLE JUMPB</v>
      </c>
      <c r="C94" s="20" t="str">
        <f t="shared" si="34"/>
        <v>OneU13BoysField Event 2</v>
      </c>
      <c r="D94" s="20" t="str">
        <f t="shared" si="27"/>
        <v>One</v>
      </c>
      <c r="E94" s="29" t="s">
        <v>5</v>
      </c>
      <c r="F94" s="29" t="s">
        <v>87</v>
      </c>
      <c r="G94" s="29" t="s">
        <v>62</v>
      </c>
      <c r="H94" s="29" t="s">
        <v>93</v>
      </c>
      <c r="I94" s="20" t="str">
        <f t="shared" si="28"/>
        <v>STANDING TRIPLE JUMP</v>
      </c>
      <c r="J94" s="29" t="s">
        <v>232</v>
      </c>
      <c r="K94" s="20" t="str">
        <f>TEXT(INDEX('Field Results Entry'!$I$2:$I$500,MATCH(B94,'Field Results Entry'!$A$2:$A$500,0)),)</f>
        <v/>
      </c>
      <c r="L94" s="20">
        <f>INDEX('Field Results Entry'!$L$2:$L$500,MATCH(B94,'Field Results Entry'!$A$2:$A$500,0))</f>
        <v>0</v>
      </c>
      <c r="M94" s="22">
        <f t="shared" si="35"/>
        <v>0</v>
      </c>
      <c r="N94" s="22">
        <f t="shared" ca="1" si="36"/>
        <v>6</v>
      </c>
      <c r="O94" s="23">
        <f t="shared" ca="1" si="30"/>
        <v>0</v>
      </c>
      <c r="P94" s="23">
        <f t="shared" ca="1" si="37"/>
        <v>7</v>
      </c>
      <c r="R94" s="20" t="str">
        <f t="shared" si="38"/>
        <v xml:space="preserve"> (O) 0</v>
      </c>
      <c r="T94" s="53" t="str">
        <f t="shared" si="39"/>
        <v>$L$90:$L$97</v>
      </c>
      <c r="U94" s="53" t="str">
        <f t="shared" si="40"/>
        <v>$N$90:N94</v>
      </c>
      <c r="V94" s="53" t="str">
        <f t="shared" si="41"/>
        <v>L94:$L$97</v>
      </c>
      <c r="W94" s="53">
        <f t="shared" ca="1" si="42"/>
        <v>0</v>
      </c>
      <c r="X94" s="52">
        <f t="shared" ca="1" si="43"/>
        <v>1</v>
      </c>
      <c r="Y94" s="53">
        <f ca="1">COUNTIFS($L$13:$L94,W94,$E$13:$E94,E94)</f>
        <v>7</v>
      </c>
      <c r="Z94" s="53">
        <f t="shared" ca="1" si="44"/>
        <v>1</v>
      </c>
    </row>
    <row r="95" spans="1:26" x14ac:dyDescent="0.25">
      <c r="A95" s="20" t="str">
        <f t="shared" ca="1" si="32"/>
        <v>OneU13BoysSTANDING TRIPLE JUMP8</v>
      </c>
      <c r="B95" s="20" t="str">
        <f t="shared" si="33"/>
        <v>OneShrewsburyU13BoysSTANDING TRIPLE JUMPB</v>
      </c>
      <c r="C95" s="20" t="str">
        <f t="shared" si="34"/>
        <v>OneU13BoysField Event 2</v>
      </c>
      <c r="D95" s="20" t="str">
        <f t="shared" si="27"/>
        <v>One</v>
      </c>
      <c r="E95" s="29" t="s">
        <v>7</v>
      </c>
      <c r="F95" s="29" t="s">
        <v>87</v>
      </c>
      <c r="G95" s="29" t="s">
        <v>62</v>
      </c>
      <c r="H95" s="29" t="s">
        <v>93</v>
      </c>
      <c r="I95" s="20" t="str">
        <f t="shared" si="28"/>
        <v>STANDING TRIPLE JUMP</v>
      </c>
      <c r="J95" s="29" t="s">
        <v>232</v>
      </c>
      <c r="K95" s="20" t="str">
        <f>TEXT(INDEX('Field Results Entry'!$I$2:$I$500,MATCH(B95,'Field Results Entry'!$A$2:$A$500,0)),)</f>
        <v/>
      </c>
      <c r="L95" s="20">
        <f>INDEX('Field Results Entry'!$L$2:$L$500,MATCH(B95,'Field Results Entry'!$A$2:$A$500,0))</f>
        <v>0</v>
      </c>
      <c r="M95" s="22">
        <f t="shared" si="35"/>
        <v>0</v>
      </c>
      <c r="N95" s="22">
        <f t="shared" ca="1" si="36"/>
        <v>6</v>
      </c>
      <c r="O95" s="23">
        <f t="shared" ca="1" si="30"/>
        <v>0</v>
      </c>
      <c r="P95" s="23">
        <f t="shared" ca="1" si="37"/>
        <v>8</v>
      </c>
      <c r="R95" s="20" t="str">
        <f t="shared" si="38"/>
        <v xml:space="preserve"> (S) 0</v>
      </c>
      <c r="T95" s="53" t="str">
        <f t="shared" si="39"/>
        <v>$L$90:$L$97</v>
      </c>
      <c r="U95" s="53" t="str">
        <f t="shared" si="40"/>
        <v>$N$90:N95</v>
      </c>
      <c r="V95" s="53" t="str">
        <f t="shared" si="41"/>
        <v>L95:$L$97</v>
      </c>
      <c r="W95" s="53">
        <f t="shared" ca="1" si="42"/>
        <v>0</v>
      </c>
      <c r="X95" s="52">
        <f t="shared" ca="1" si="43"/>
        <v>2</v>
      </c>
      <c r="Y95" s="53">
        <f ca="1">COUNTIFS($L$13:$L95,W95,$E$13:$E95,E95)</f>
        <v>13</v>
      </c>
      <c r="Z95" s="53">
        <f t="shared" ca="1" si="44"/>
        <v>1</v>
      </c>
    </row>
    <row r="96" spans="1:26" x14ac:dyDescent="0.25">
      <c r="A96" s="20" t="str">
        <f t="shared" ca="1" si="32"/>
        <v>OneU13BoysSTANDING TRIPLE JUMP3</v>
      </c>
      <c r="B96" s="20" t="str">
        <f t="shared" si="33"/>
        <v>OneTelfordU13BoysSTANDING TRIPLE JUMPB</v>
      </c>
      <c r="C96" s="20" t="str">
        <f t="shared" si="34"/>
        <v>OneU13BoysField Event 2</v>
      </c>
      <c r="D96" s="20" t="str">
        <f t="shared" si="27"/>
        <v>One</v>
      </c>
      <c r="E96" s="29" t="s">
        <v>9</v>
      </c>
      <c r="F96" s="29" t="s">
        <v>87</v>
      </c>
      <c r="G96" s="29" t="s">
        <v>62</v>
      </c>
      <c r="H96" s="29" t="s">
        <v>93</v>
      </c>
      <c r="I96" s="20" t="str">
        <f t="shared" si="28"/>
        <v>STANDING TRIPLE JUMP</v>
      </c>
      <c r="J96" s="29" t="s">
        <v>232</v>
      </c>
      <c r="K96" s="20" t="str">
        <f>TEXT(INDEX('Field Results Entry'!$I$2:$I$500,MATCH(B96,'Field Results Entry'!$A$2:$A$500,0)),)</f>
        <v>Jack Hughes</v>
      </c>
      <c r="L96" s="20">
        <f>INDEX('Field Results Entry'!$L$2:$L$500,MATCH(B96,'Field Results Entry'!$A$2:$A$500,0))</f>
        <v>5.18</v>
      </c>
      <c r="M96" s="22">
        <f t="shared" si="35"/>
        <v>5.18</v>
      </c>
      <c r="N96" s="22">
        <f t="shared" ca="1" si="36"/>
        <v>3</v>
      </c>
      <c r="O96" s="23">
        <f t="shared" ca="1" si="30"/>
        <v>6</v>
      </c>
      <c r="P96" s="23">
        <f t="shared" ca="1" si="37"/>
        <v>3</v>
      </c>
      <c r="R96" s="20" t="str">
        <f t="shared" si="38"/>
        <v>Jack Hughes (T) 5.18</v>
      </c>
      <c r="T96" s="53" t="str">
        <f t="shared" si="39"/>
        <v>$L$90:$L$97</v>
      </c>
      <c r="U96" s="53" t="str">
        <f t="shared" si="40"/>
        <v>$N$90:N96</v>
      </c>
      <c r="V96" s="53" t="str">
        <f t="shared" si="41"/>
        <v>L96:$L$97</v>
      </c>
      <c r="W96" s="53">
        <f t="shared" ca="1" si="42"/>
        <v>5.18</v>
      </c>
      <c r="X96" s="52">
        <f t="shared" ca="1" si="43"/>
        <v>1</v>
      </c>
      <c r="Y96" s="53">
        <f ca="1">COUNTIFS($L$13:$L96,W96,$E$13:$E96,E96)</f>
        <v>1</v>
      </c>
      <c r="Z96" s="53">
        <f t="shared" ca="1" si="44"/>
        <v>1</v>
      </c>
    </row>
    <row r="97" spans="1:26" x14ac:dyDescent="0.25">
      <c r="A97" s="20" t="str">
        <f t="shared" ca="1" si="32"/>
        <v>OneU13BoysSTANDING TRIPLE JUMP5</v>
      </c>
      <c r="B97" s="20" t="str">
        <f t="shared" si="33"/>
        <v>OneWenlockU13BoysSTANDING TRIPLE JUMPB</v>
      </c>
      <c r="C97" s="20" t="str">
        <f t="shared" si="34"/>
        <v>OneU13BoysField Event 2</v>
      </c>
      <c r="D97" s="20" t="str">
        <f t="shared" si="27"/>
        <v>One</v>
      </c>
      <c r="E97" s="29" t="s">
        <v>11</v>
      </c>
      <c r="F97" s="29" t="s">
        <v>87</v>
      </c>
      <c r="G97" s="29" t="s">
        <v>62</v>
      </c>
      <c r="H97" s="29" t="s">
        <v>93</v>
      </c>
      <c r="I97" s="20" t="str">
        <f t="shared" si="28"/>
        <v>STANDING TRIPLE JUMP</v>
      </c>
      <c r="J97" s="29" t="s">
        <v>232</v>
      </c>
      <c r="K97" s="20" t="str">
        <f>TEXT(INDEX('Field Results Entry'!$I$2:$I$500,MATCH(B97,'Field Results Entry'!$A$2:$A$500,0)),)</f>
        <v>Thomas Broom</v>
      </c>
      <c r="L97" s="20">
        <f>INDEX('Field Results Entry'!$L$2:$L$500,MATCH(B97,'Field Results Entry'!$A$2:$A$500,0))</f>
        <v>4.38</v>
      </c>
      <c r="M97" s="22">
        <f t="shared" si="35"/>
        <v>4.38</v>
      </c>
      <c r="N97" s="22">
        <f t="shared" ca="1" si="36"/>
        <v>5</v>
      </c>
      <c r="O97" s="23">
        <f t="shared" ca="1" si="30"/>
        <v>4</v>
      </c>
      <c r="P97" s="23">
        <f t="shared" ca="1" si="37"/>
        <v>5</v>
      </c>
      <c r="R97" s="20" t="str">
        <f t="shared" si="38"/>
        <v>Thomas Broom (W) 4.38</v>
      </c>
      <c r="T97" s="53" t="str">
        <f t="shared" si="39"/>
        <v>$L$90:$L$97</v>
      </c>
      <c r="U97" s="53" t="str">
        <f t="shared" si="40"/>
        <v>$N$90:N97</v>
      </c>
      <c r="V97" s="53" t="str">
        <f t="shared" si="41"/>
        <v>L97:$L$97</v>
      </c>
      <c r="W97" s="53">
        <f t="shared" ca="1" si="42"/>
        <v>4.38</v>
      </c>
      <c r="X97" s="52">
        <f t="shared" ca="1" si="43"/>
        <v>1</v>
      </c>
      <c r="Y97" s="53">
        <f ca="1">COUNTIFS($L$13:$L97,W97,$E$13:$E97,E97)</f>
        <v>1</v>
      </c>
      <c r="Z97" s="53">
        <f t="shared" ca="1" si="44"/>
        <v>1</v>
      </c>
    </row>
    <row r="98" spans="1:26" x14ac:dyDescent="0.25">
      <c r="A98" s="20" t="str">
        <f t="shared" ca="1" si="32"/>
        <v>OneU15GirlsSHOT4</v>
      </c>
      <c r="B98" s="20" t="str">
        <f t="shared" si="33"/>
        <v>OneOswestryU15GirlsSHOTA</v>
      </c>
      <c r="C98" s="20" t="str">
        <f t="shared" si="34"/>
        <v>OneU15GirlsField Event 2</v>
      </c>
      <c r="D98" s="20" t="str">
        <f t="shared" ref="D98:D113" si="45">Match_number</f>
        <v>One</v>
      </c>
      <c r="E98" s="29" t="s">
        <v>5</v>
      </c>
      <c r="F98" s="29" t="s">
        <v>145</v>
      </c>
      <c r="G98" s="29" t="s">
        <v>46</v>
      </c>
      <c r="H98" s="29" t="s">
        <v>93</v>
      </c>
      <c r="I98" s="20" t="str">
        <f t="shared" ref="I98:I113" si="46">INDEX(All_events,MATCH(H98,Events_list,0),MATCH(F98 &amp;" "&amp;G98,Age_list,0))</f>
        <v>SHOT</v>
      </c>
      <c r="J98" s="29" t="s">
        <v>228</v>
      </c>
      <c r="K98" s="20" t="str">
        <f>TEXT(INDEX('Field Results Entry'!$I$2:$I$500,MATCH(B98,'Field Results Entry'!$A$2:$A$500,0)),)</f>
        <v>Poppy Ashworth</v>
      </c>
      <c r="L98" s="20">
        <f>INDEX('Field Results Entry'!$L$2:$L$500,MATCH(B98,'Field Results Entry'!$A$2:$A$500,0))</f>
        <v>4.0999999999999996</v>
      </c>
      <c r="M98" s="22">
        <f t="shared" si="35"/>
        <v>4.0999999999999996</v>
      </c>
      <c r="N98" s="22">
        <f t="shared" ca="1" si="36"/>
        <v>4</v>
      </c>
      <c r="O98" s="23">
        <f t="shared" ref="O98:O113" ca="1" si="47">IF(M98=0,0,IFERROR(MAX(0,MAX(0,No_Clubs*2-(N98-1))-(COUNTIF(INDIRECT(ADDRESS(IF($C98=$C97,MATCH($C98,$C$2:$C$500,0)+1,ROW()), COLUMN($N98)) &amp; ":"&amp;ADDRESS(IF($C98=$C97,MATCH(C98,$C$2:$C$500,0)+1,ROW())+COUNTIF($C$2:$C$500,D98&amp;$F98&amp;$G98&amp;$H98)-1, COLUMN($N98))),N98)-1)/2),""))</f>
        <v>5</v>
      </c>
      <c r="P98" s="23">
        <f t="shared" ca="1" si="37"/>
        <v>4</v>
      </c>
      <c r="R98" s="20" t="str">
        <f t="shared" si="38"/>
        <v>Poppy Ashworth (O) 4.1</v>
      </c>
      <c r="T98" s="53" t="str">
        <f t="shared" si="39"/>
        <v>$L$98:$L$105</v>
      </c>
      <c r="U98" s="53" t="str">
        <f t="shared" si="40"/>
        <v>$N$98:N98</v>
      </c>
      <c r="V98" s="53" t="str">
        <f t="shared" si="41"/>
        <v>L98:$L$105</v>
      </c>
      <c r="W98" s="53">
        <f t="shared" ca="1" si="42"/>
        <v>4.0999999999999996</v>
      </c>
      <c r="X98" s="52">
        <f t="shared" ca="1" si="43"/>
        <v>1</v>
      </c>
      <c r="Y98" s="53">
        <f ca="1">COUNTIFS($L$13:$L98,W98,$E$13:$E98,E98)</f>
        <v>1</v>
      </c>
      <c r="Z98" s="53">
        <f t="shared" ca="1" si="44"/>
        <v>1</v>
      </c>
    </row>
    <row r="99" spans="1:26" x14ac:dyDescent="0.25">
      <c r="A99" s="20" t="str">
        <f t="shared" ca="1" si="32"/>
        <v>OneU15GirlsSHOT5</v>
      </c>
      <c r="B99" s="20" t="str">
        <f t="shared" si="33"/>
        <v>OneShrewsburyU15GirlsSHOTA</v>
      </c>
      <c r="C99" s="20" t="str">
        <f t="shared" si="34"/>
        <v>OneU15GirlsField Event 2</v>
      </c>
      <c r="D99" s="20" t="str">
        <f t="shared" si="45"/>
        <v>One</v>
      </c>
      <c r="E99" s="29" t="s">
        <v>7</v>
      </c>
      <c r="F99" s="29" t="s">
        <v>145</v>
      </c>
      <c r="G99" s="29" t="s">
        <v>46</v>
      </c>
      <c r="H99" s="29" t="s">
        <v>93</v>
      </c>
      <c r="I99" s="20" t="str">
        <f t="shared" si="46"/>
        <v>SHOT</v>
      </c>
      <c r="J99" s="29" t="s">
        <v>228</v>
      </c>
      <c r="K99" s="20" t="str">
        <f>TEXT(INDEX('Field Results Entry'!$I$2:$I$500,MATCH(B99,'Field Results Entry'!$A$2:$A$500,0)),)</f>
        <v/>
      </c>
      <c r="L99" s="20">
        <f>INDEX('Field Results Entry'!$L$2:$L$500,MATCH(B99,'Field Results Entry'!$A$2:$A$500,0))</f>
        <v>0</v>
      </c>
      <c r="M99" s="22">
        <f t="shared" si="35"/>
        <v>0</v>
      </c>
      <c r="N99" s="22">
        <f t="shared" ca="1" si="36"/>
        <v>5</v>
      </c>
      <c r="O99" s="23">
        <f t="shared" ca="1" si="47"/>
        <v>0</v>
      </c>
      <c r="P99" s="23">
        <f t="shared" ca="1" si="37"/>
        <v>5</v>
      </c>
      <c r="R99" s="20" t="str">
        <f t="shared" si="38"/>
        <v xml:space="preserve"> (S) 0</v>
      </c>
      <c r="T99" s="53" t="str">
        <f t="shared" si="39"/>
        <v>$L$98:$L$105</v>
      </c>
      <c r="U99" s="53" t="str">
        <f t="shared" si="40"/>
        <v>$N$98:N99</v>
      </c>
      <c r="V99" s="53" t="str">
        <f t="shared" si="41"/>
        <v>L99:$L$105</v>
      </c>
      <c r="W99" s="53">
        <f t="shared" ca="1" si="42"/>
        <v>0</v>
      </c>
      <c r="X99" s="52">
        <f t="shared" ca="1" si="43"/>
        <v>2</v>
      </c>
      <c r="Y99" s="53">
        <f ca="1">COUNTIFS($L$13:$L99,W99,$E$13:$E99,E99)</f>
        <v>14</v>
      </c>
      <c r="Z99" s="53">
        <f t="shared" ca="1" si="44"/>
        <v>0</v>
      </c>
    </row>
    <row r="100" spans="1:26" x14ac:dyDescent="0.25">
      <c r="A100" s="20" t="str">
        <f t="shared" ca="1" si="32"/>
        <v>OneU15GirlsSHOT2</v>
      </c>
      <c r="B100" s="20" t="str">
        <f t="shared" si="33"/>
        <v>OneTelfordU15GirlsSHOTA</v>
      </c>
      <c r="C100" s="20" t="str">
        <f t="shared" si="34"/>
        <v>OneU15GirlsField Event 2</v>
      </c>
      <c r="D100" s="20" t="str">
        <f t="shared" si="45"/>
        <v>One</v>
      </c>
      <c r="E100" s="29" t="s">
        <v>9</v>
      </c>
      <c r="F100" s="29" t="s">
        <v>145</v>
      </c>
      <c r="G100" s="29" t="s">
        <v>46</v>
      </c>
      <c r="H100" s="29" t="s">
        <v>93</v>
      </c>
      <c r="I100" s="20" t="str">
        <f t="shared" si="46"/>
        <v>SHOT</v>
      </c>
      <c r="J100" s="29" t="s">
        <v>228</v>
      </c>
      <c r="K100" s="20" t="str">
        <f>TEXT(INDEX('Field Results Entry'!$I$2:$I$500,MATCH(B100,'Field Results Entry'!$A$2:$A$500,0)),)</f>
        <v>Nayella Simo</v>
      </c>
      <c r="L100" s="20">
        <f>INDEX('Field Results Entry'!$L$2:$L$500,MATCH(B100,'Field Results Entry'!$A$2:$A$500,0))</f>
        <v>6.04</v>
      </c>
      <c r="M100" s="22">
        <f t="shared" si="35"/>
        <v>6.04</v>
      </c>
      <c r="N100" s="22">
        <f t="shared" ca="1" si="36"/>
        <v>2</v>
      </c>
      <c r="O100" s="23">
        <f t="shared" ca="1" si="47"/>
        <v>7</v>
      </c>
      <c r="P100" s="23">
        <f t="shared" ca="1" si="37"/>
        <v>2</v>
      </c>
      <c r="R100" s="20" t="str">
        <f t="shared" si="38"/>
        <v>Nayella Simo (T) 6.04</v>
      </c>
      <c r="T100" s="53" t="str">
        <f t="shared" si="39"/>
        <v>$L$98:$L$105</v>
      </c>
      <c r="U100" s="53" t="str">
        <f t="shared" si="40"/>
        <v>$N$98:N100</v>
      </c>
      <c r="V100" s="53" t="str">
        <f t="shared" si="41"/>
        <v>L100:$L$105</v>
      </c>
      <c r="W100" s="53">
        <f t="shared" ca="1" si="42"/>
        <v>6.04</v>
      </c>
      <c r="X100" s="52">
        <f t="shared" ca="1" si="43"/>
        <v>1</v>
      </c>
      <c r="Y100" s="53">
        <f ca="1">COUNTIFS($L$13:$L100,W100,$E$13:$E100,E100)</f>
        <v>1</v>
      </c>
      <c r="Z100" s="53">
        <f t="shared" ca="1" si="44"/>
        <v>1</v>
      </c>
    </row>
    <row r="101" spans="1:26" x14ac:dyDescent="0.25">
      <c r="A101" s="20" t="str">
        <f t="shared" ca="1" si="32"/>
        <v>OneU15GirlsSHOT6</v>
      </c>
      <c r="B101" s="20" t="str">
        <f t="shared" si="33"/>
        <v>OneWenlockU15GirlsSHOTA</v>
      </c>
      <c r="C101" s="20" t="str">
        <f t="shared" si="34"/>
        <v>OneU15GirlsField Event 2</v>
      </c>
      <c r="D101" s="20" t="str">
        <f t="shared" si="45"/>
        <v>One</v>
      </c>
      <c r="E101" s="29" t="s">
        <v>11</v>
      </c>
      <c r="F101" s="29" t="s">
        <v>145</v>
      </c>
      <c r="G101" s="29" t="s">
        <v>46</v>
      </c>
      <c r="H101" s="29" t="s">
        <v>93</v>
      </c>
      <c r="I101" s="20" t="str">
        <f t="shared" si="46"/>
        <v>SHOT</v>
      </c>
      <c r="J101" s="29" t="s">
        <v>228</v>
      </c>
      <c r="K101" s="20" t="str">
        <f>TEXT(INDEX('Field Results Entry'!$I$2:$I$500,MATCH(B101,'Field Results Entry'!$A$2:$A$500,0)),)</f>
        <v/>
      </c>
      <c r="L101" s="20">
        <f>INDEX('Field Results Entry'!$L$2:$L$500,MATCH(B101,'Field Results Entry'!$A$2:$A$500,0))</f>
        <v>0</v>
      </c>
      <c r="M101" s="22">
        <f t="shared" si="35"/>
        <v>0</v>
      </c>
      <c r="N101" s="22">
        <f t="shared" ca="1" si="36"/>
        <v>5</v>
      </c>
      <c r="O101" s="23">
        <f t="shared" ca="1" si="47"/>
        <v>0</v>
      </c>
      <c r="P101" s="23">
        <f t="shared" ca="1" si="37"/>
        <v>6</v>
      </c>
      <c r="R101" s="20" t="str">
        <f t="shared" si="38"/>
        <v xml:space="preserve"> (W) 0</v>
      </c>
      <c r="T101" s="53" t="str">
        <f t="shared" si="39"/>
        <v>$L$98:$L$105</v>
      </c>
      <c r="U101" s="53" t="str">
        <f t="shared" si="40"/>
        <v>$N$98:N101</v>
      </c>
      <c r="V101" s="53" t="str">
        <f t="shared" si="41"/>
        <v>L101:$L$105</v>
      </c>
      <c r="W101" s="53">
        <f t="shared" ca="1" si="42"/>
        <v>0</v>
      </c>
      <c r="X101" s="52">
        <f t="shared" ca="1" si="43"/>
        <v>2</v>
      </c>
      <c r="Y101" s="53">
        <f ca="1">COUNTIFS($L$13:$L101,W101,$E$13:$E101,E101)</f>
        <v>12</v>
      </c>
      <c r="Z101" s="53">
        <f t="shared" ca="1" si="44"/>
        <v>0</v>
      </c>
    </row>
    <row r="102" spans="1:26" x14ac:dyDescent="0.25">
      <c r="A102" s="20" t="str">
        <f t="shared" ca="1" si="32"/>
        <v>OneU15GirlsSHOT3</v>
      </c>
      <c r="B102" s="20" t="str">
        <f t="shared" si="33"/>
        <v>OneOswestryU15GirlsSHOTB</v>
      </c>
      <c r="C102" s="20" t="str">
        <f t="shared" si="34"/>
        <v>OneU15GirlsField Event 2</v>
      </c>
      <c r="D102" s="20" t="str">
        <f t="shared" si="45"/>
        <v>One</v>
      </c>
      <c r="E102" s="29" t="s">
        <v>5</v>
      </c>
      <c r="F102" s="29" t="s">
        <v>145</v>
      </c>
      <c r="G102" s="29" t="s">
        <v>46</v>
      </c>
      <c r="H102" s="29" t="s">
        <v>93</v>
      </c>
      <c r="I102" s="20" t="str">
        <f t="shared" si="46"/>
        <v>SHOT</v>
      </c>
      <c r="J102" s="29" t="s">
        <v>232</v>
      </c>
      <c r="K102" s="20" t="str">
        <f>TEXT(INDEX('Field Results Entry'!$I$2:$I$500,MATCH(B102,'Field Results Entry'!$A$2:$A$500,0)),)</f>
        <v>Jodie Addinall</v>
      </c>
      <c r="L102" s="20">
        <f>INDEX('Field Results Entry'!$L$2:$L$500,MATCH(B102,'Field Results Entry'!$A$2:$A$500,0))</f>
        <v>4.71</v>
      </c>
      <c r="M102" s="22">
        <f t="shared" si="35"/>
        <v>4.71</v>
      </c>
      <c r="N102" s="22">
        <f t="shared" ca="1" si="36"/>
        <v>3</v>
      </c>
      <c r="O102" s="23">
        <f t="shared" ca="1" si="47"/>
        <v>6</v>
      </c>
      <c r="P102" s="23">
        <f t="shared" ca="1" si="37"/>
        <v>3</v>
      </c>
      <c r="R102" s="20" t="str">
        <f t="shared" si="38"/>
        <v>Jodie Addinall (O) 4.71</v>
      </c>
      <c r="T102" s="53" t="str">
        <f t="shared" si="39"/>
        <v>$L$98:$L$105</v>
      </c>
      <c r="U102" s="53" t="str">
        <f t="shared" si="40"/>
        <v>$N$98:N102</v>
      </c>
      <c r="V102" s="53" t="str">
        <f t="shared" si="41"/>
        <v>L102:$L$105</v>
      </c>
      <c r="W102" s="53">
        <f t="shared" ca="1" si="42"/>
        <v>4.0999999999999996</v>
      </c>
      <c r="X102" s="52">
        <f t="shared" ca="1" si="43"/>
        <v>1</v>
      </c>
      <c r="Y102" s="53">
        <f ca="1">COUNTIFS($L$13:$L102,W102,$E$13:$E102,E102)</f>
        <v>1</v>
      </c>
      <c r="Z102" s="53">
        <f t="shared" ca="1" si="44"/>
        <v>0</v>
      </c>
    </row>
    <row r="103" spans="1:26" x14ac:dyDescent="0.25">
      <c r="A103" s="20" t="str">
        <f t="shared" ca="1" si="32"/>
        <v>OneU15GirlsSHOT7</v>
      </c>
      <c r="B103" s="20" t="str">
        <f t="shared" si="33"/>
        <v>OneShrewsburyU15GirlsSHOTB</v>
      </c>
      <c r="C103" s="20" t="str">
        <f t="shared" si="34"/>
        <v>OneU15GirlsField Event 2</v>
      </c>
      <c r="D103" s="20" t="str">
        <f t="shared" si="45"/>
        <v>One</v>
      </c>
      <c r="E103" s="29" t="s">
        <v>7</v>
      </c>
      <c r="F103" s="29" t="s">
        <v>145</v>
      </c>
      <c r="G103" s="29" t="s">
        <v>46</v>
      </c>
      <c r="H103" s="29" t="s">
        <v>93</v>
      </c>
      <c r="I103" s="20" t="str">
        <f t="shared" si="46"/>
        <v>SHOT</v>
      </c>
      <c r="J103" s="29" t="s">
        <v>232</v>
      </c>
      <c r="K103" s="20" t="str">
        <f>TEXT(INDEX('Field Results Entry'!$I$2:$I$500,MATCH(B103,'Field Results Entry'!$A$2:$A$500,0)),)</f>
        <v/>
      </c>
      <c r="L103" s="20">
        <f>INDEX('Field Results Entry'!$L$2:$L$500,MATCH(B103,'Field Results Entry'!$A$2:$A$500,0))</f>
        <v>0</v>
      </c>
      <c r="M103" s="22">
        <f t="shared" si="35"/>
        <v>0</v>
      </c>
      <c r="N103" s="22">
        <f t="shared" ca="1" si="36"/>
        <v>5</v>
      </c>
      <c r="O103" s="23">
        <f t="shared" ca="1" si="47"/>
        <v>0</v>
      </c>
      <c r="P103" s="23">
        <f t="shared" ca="1" si="37"/>
        <v>7</v>
      </c>
      <c r="R103" s="20" t="str">
        <f t="shared" si="38"/>
        <v xml:space="preserve"> (S) 0</v>
      </c>
      <c r="T103" s="53" t="str">
        <f t="shared" si="39"/>
        <v>$L$98:$L$105</v>
      </c>
      <c r="U103" s="53" t="str">
        <f t="shared" si="40"/>
        <v>$N$98:N103</v>
      </c>
      <c r="V103" s="53" t="str">
        <f t="shared" si="41"/>
        <v>L103:$L$105</v>
      </c>
      <c r="W103" s="53">
        <f t="shared" ca="1" si="42"/>
        <v>0</v>
      </c>
      <c r="X103" s="52">
        <f t="shared" ca="1" si="43"/>
        <v>2</v>
      </c>
      <c r="Y103" s="53">
        <f ca="1">COUNTIFS($L$13:$L103,W103,$E$13:$E103,E103)</f>
        <v>15</v>
      </c>
      <c r="Z103" s="53">
        <f t="shared" ca="1" si="44"/>
        <v>1</v>
      </c>
    </row>
    <row r="104" spans="1:26" x14ac:dyDescent="0.25">
      <c r="A104" s="20" t="str">
        <f t="shared" ca="1" si="32"/>
        <v>OneU15GirlsSHOT1</v>
      </c>
      <c r="B104" s="20" t="str">
        <f t="shared" si="33"/>
        <v>OneTelfordU15GirlsSHOTB</v>
      </c>
      <c r="C104" s="20" t="str">
        <f t="shared" si="34"/>
        <v>OneU15GirlsField Event 2</v>
      </c>
      <c r="D104" s="20" t="str">
        <f t="shared" si="45"/>
        <v>One</v>
      </c>
      <c r="E104" s="29" t="s">
        <v>9</v>
      </c>
      <c r="F104" s="29" t="s">
        <v>145</v>
      </c>
      <c r="G104" s="29" t="s">
        <v>46</v>
      </c>
      <c r="H104" s="29" t="s">
        <v>93</v>
      </c>
      <c r="I104" s="20" t="str">
        <f t="shared" si="46"/>
        <v>SHOT</v>
      </c>
      <c r="J104" s="29" t="s">
        <v>232</v>
      </c>
      <c r="K104" s="20" t="str">
        <f>TEXT(INDEX('Field Results Entry'!$I$2:$I$500,MATCH(B104,'Field Results Entry'!$A$2:$A$500,0)),)</f>
        <v>Sarah Clarke</v>
      </c>
      <c r="L104" s="20">
        <f>INDEX('Field Results Entry'!$L$2:$L$500,MATCH(B104,'Field Results Entry'!$A$2:$A$500,0))</f>
        <v>7.18</v>
      </c>
      <c r="M104" s="22">
        <f t="shared" si="35"/>
        <v>7.18</v>
      </c>
      <c r="N104" s="22">
        <f t="shared" ca="1" si="36"/>
        <v>1</v>
      </c>
      <c r="O104" s="23">
        <f t="shared" ca="1" si="47"/>
        <v>8</v>
      </c>
      <c r="P104" s="23">
        <f t="shared" ca="1" si="37"/>
        <v>1</v>
      </c>
      <c r="R104" s="20" t="str">
        <f t="shared" si="38"/>
        <v>Sarah Clarke (T) 7.18</v>
      </c>
      <c r="T104" s="53" t="str">
        <f t="shared" si="39"/>
        <v>$L$98:$L$105</v>
      </c>
      <c r="U104" s="53" t="str">
        <f t="shared" si="40"/>
        <v>$N$98:N104</v>
      </c>
      <c r="V104" s="53" t="str">
        <f t="shared" si="41"/>
        <v>L104:$L$105</v>
      </c>
      <c r="W104" s="53">
        <f t="shared" ca="1" si="42"/>
        <v>6.04</v>
      </c>
      <c r="X104" s="52">
        <f t="shared" ca="1" si="43"/>
        <v>1</v>
      </c>
      <c r="Y104" s="53">
        <f ca="1">COUNTIFS($L$13:$L104,W104,$E$13:$E104,E104)</f>
        <v>1</v>
      </c>
      <c r="Z104" s="53">
        <f t="shared" ca="1" si="44"/>
        <v>0</v>
      </c>
    </row>
    <row r="105" spans="1:26" x14ac:dyDescent="0.25">
      <c r="A105" s="20" t="str">
        <f t="shared" ca="1" si="32"/>
        <v>OneU15GirlsSHOT8</v>
      </c>
      <c r="B105" s="20" t="str">
        <f t="shared" si="33"/>
        <v>OneWenlockU15GirlsSHOTB</v>
      </c>
      <c r="C105" s="20" t="str">
        <f t="shared" si="34"/>
        <v>OneU15GirlsField Event 2</v>
      </c>
      <c r="D105" s="20" t="str">
        <f t="shared" si="45"/>
        <v>One</v>
      </c>
      <c r="E105" s="29" t="s">
        <v>11</v>
      </c>
      <c r="F105" s="29" t="s">
        <v>145</v>
      </c>
      <c r="G105" s="29" t="s">
        <v>46</v>
      </c>
      <c r="H105" s="29" t="s">
        <v>93</v>
      </c>
      <c r="I105" s="20" t="str">
        <f t="shared" si="46"/>
        <v>SHOT</v>
      </c>
      <c r="J105" s="29" t="s">
        <v>232</v>
      </c>
      <c r="K105" s="20" t="str">
        <f>TEXT(INDEX('Field Results Entry'!$I$2:$I$500,MATCH(B105,'Field Results Entry'!$A$2:$A$500,0)),)</f>
        <v/>
      </c>
      <c r="L105" s="20">
        <f>INDEX('Field Results Entry'!$L$2:$L$500,MATCH(B105,'Field Results Entry'!$A$2:$A$500,0))</f>
        <v>0</v>
      </c>
      <c r="M105" s="22">
        <f t="shared" si="35"/>
        <v>0</v>
      </c>
      <c r="N105" s="22">
        <f t="shared" ca="1" si="36"/>
        <v>5</v>
      </c>
      <c r="O105" s="23">
        <f t="shared" ca="1" si="47"/>
        <v>0</v>
      </c>
      <c r="P105" s="23">
        <f t="shared" ca="1" si="37"/>
        <v>8</v>
      </c>
      <c r="R105" s="20" t="str">
        <f t="shared" si="38"/>
        <v xml:space="preserve"> (W) 0</v>
      </c>
      <c r="T105" s="53" t="str">
        <f t="shared" si="39"/>
        <v>$L$98:$L$105</v>
      </c>
      <c r="U105" s="53" t="str">
        <f t="shared" si="40"/>
        <v>$N$98:N105</v>
      </c>
      <c r="V105" s="53" t="str">
        <f t="shared" si="41"/>
        <v>L105:$L$105</v>
      </c>
      <c r="W105" s="53">
        <f t="shared" ca="1" si="42"/>
        <v>0</v>
      </c>
      <c r="X105" s="52">
        <f t="shared" ca="1" si="43"/>
        <v>2</v>
      </c>
      <c r="Y105" s="53">
        <f ca="1">COUNTIFS($L$13:$L105,W105,$E$13:$E105,E105)</f>
        <v>13</v>
      </c>
      <c r="Z105" s="53">
        <f t="shared" ca="1" si="44"/>
        <v>1</v>
      </c>
    </row>
    <row r="106" spans="1:26" x14ac:dyDescent="0.25">
      <c r="A106" s="20" t="str">
        <f t="shared" ca="1" si="32"/>
        <v>OneU15BoysSPEED BOUNCE1</v>
      </c>
      <c r="B106" s="20" t="str">
        <f t="shared" si="33"/>
        <v>OneOswestryU15BoysSPEED BOUNCEA</v>
      </c>
      <c r="C106" s="20" t="str">
        <f t="shared" si="34"/>
        <v>OneU15BoysField Event 2</v>
      </c>
      <c r="D106" s="20" t="str">
        <f t="shared" si="45"/>
        <v>One</v>
      </c>
      <c r="E106" s="29" t="s">
        <v>5</v>
      </c>
      <c r="F106" s="29" t="s">
        <v>145</v>
      </c>
      <c r="G106" s="29" t="s">
        <v>62</v>
      </c>
      <c r="H106" s="29" t="s">
        <v>93</v>
      </c>
      <c r="I106" s="20" t="str">
        <f t="shared" si="46"/>
        <v>SPEED BOUNCE</v>
      </c>
      <c r="J106" s="29" t="s">
        <v>228</v>
      </c>
      <c r="K106" s="20" t="str">
        <f>TEXT(INDEX('Field Results Entry'!$I$2:$I$500,MATCH(B106,'Field Results Entry'!$A$2:$A$500,0)),)</f>
        <v>Harry Tidridge</v>
      </c>
      <c r="L106" s="20">
        <f>INDEX('Field Results Entry'!$L$2:$L$500,MATCH(B106,'Field Results Entry'!$A$2:$A$500,0))</f>
        <v>80</v>
      </c>
      <c r="M106" s="22">
        <f t="shared" si="35"/>
        <v>80</v>
      </c>
      <c r="N106" s="22">
        <f t="shared" ca="1" si="36"/>
        <v>1</v>
      </c>
      <c r="O106" s="23">
        <f t="shared" ca="1" si="47"/>
        <v>8</v>
      </c>
      <c r="P106" s="23">
        <f t="shared" ca="1" si="37"/>
        <v>1</v>
      </c>
      <c r="R106" s="20" t="str">
        <f t="shared" si="38"/>
        <v>Harry Tidridge (O) 80</v>
      </c>
      <c r="T106" s="53" t="str">
        <f t="shared" si="39"/>
        <v>$L$106:$L$113</v>
      </c>
      <c r="U106" s="53" t="str">
        <f t="shared" si="40"/>
        <v>$N$106:N106</v>
      </c>
      <c r="V106" s="53" t="str">
        <f t="shared" si="41"/>
        <v>L106:$L$113</v>
      </c>
      <c r="W106" s="53">
        <f t="shared" ca="1" si="42"/>
        <v>65</v>
      </c>
      <c r="X106" s="52">
        <f t="shared" ca="1" si="43"/>
        <v>1</v>
      </c>
      <c r="Y106" s="53">
        <f ca="1">COUNTIFS($L$13:$L106,W106,$E$13:$E106,E106)</f>
        <v>0</v>
      </c>
      <c r="Z106" s="53">
        <f t="shared" ca="1" si="44"/>
        <v>0</v>
      </c>
    </row>
    <row r="107" spans="1:26" x14ac:dyDescent="0.25">
      <c r="A107" s="20" t="str">
        <f t="shared" ca="1" si="32"/>
        <v>OneU15BoysSPEED BOUNCE3</v>
      </c>
      <c r="B107" s="20" t="str">
        <f t="shared" si="33"/>
        <v>OneShrewsburyU15BoysSPEED BOUNCEA</v>
      </c>
      <c r="C107" s="20" t="str">
        <f t="shared" si="34"/>
        <v>OneU15BoysField Event 2</v>
      </c>
      <c r="D107" s="20" t="str">
        <f t="shared" si="45"/>
        <v>One</v>
      </c>
      <c r="E107" s="29" t="s">
        <v>7</v>
      </c>
      <c r="F107" s="29" t="s">
        <v>145</v>
      </c>
      <c r="G107" s="29" t="s">
        <v>62</v>
      </c>
      <c r="H107" s="29" t="s">
        <v>93</v>
      </c>
      <c r="I107" s="20" t="str">
        <f t="shared" si="46"/>
        <v>SPEED BOUNCE</v>
      </c>
      <c r="J107" s="29" t="s">
        <v>228</v>
      </c>
      <c r="K107" s="20" t="str">
        <f>TEXT(INDEX('Field Results Entry'!$I$2:$I$500,MATCH(B107,'Field Results Entry'!$A$2:$A$500,0)),)</f>
        <v>Toby Aston</v>
      </c>
      <c r="L107" s="20">
        <f>INDEX('Field Results Entry'!$L$2:$L$500,MATCH(B107,'Field Results Entry'!$A$2:$A$500,0))</f>
        <v>61</v>
      </c>
      <c r="M107" s="22">
        <f t="shared" si="35"/>
        <v>61</v>
      </c>
      <c r="N107" s="22">
        <f t="shared" ca="1" si="36"/>
        <v>3</v>
      </c>
      <c r="O107" s="23">
        <f t="shared" ca="1" si="47"/>
        <v>6</v>
      </c>
      <c r="P107" s="23">
        <f t="shared" ca="1" si="37"/>
        <v>3</v>
      </c>
      <c r="R107" s="20" t="str">
        <f t="shared" si="38"/>
        <v>Toby Aston (S) 61</v>
      </c>
      <c r="T107" s="53" t="str">
        <f t="shared" si="39"/>
        <v>$L$106:$L$113</v>
      </c>
      <c r="U107" s="53" t="str">
        <f t="shared" si="40"/>
        <v>$N$106:N107</v>
      </c>
      <c r="V107" s="53" t="str">
        <f t="shared" si="41"/>
        <v>L107:$L$113</v>
      </c>
      <c r="W107" s="53">
        <f t="shared" ca="1" si="42"/>
        <v>0</v>
      </c>
      <c r="X107" s="52">
        <f t="shared" ca="1" si="43"/>
        <v>1</v>
      </c>
      <c r="Y107" s="53">
        <f ca="1">COUNTIFS($L$13:$L107,W107,$E$13:$E107,E107)</f>
        <v>15</v>
      </c>
      <c r="Z107" s="53">
        <f t="shared" ca="1" si="44"/>
        <v>0</v>
      </c>
    </row>
    <row r="108" spans="1:26" x14ac:dyDescent="0.25">
      <c r="A108" s="20" t="str">
        <f t="shared" ca="1" si="32"/>
        <v>OneU15BoysSPEED BOUNCE4</v>
      </c>
      <c r="B108" s="20" t="str">
        <f t="shared" si="33"/>
        <v>OneTelfordU15BoysSPEED BOUNCEA</v>
      </c>
      <c r="C108" s="20" t="str">
        <f t="shared" si="34"/>
        <v>OneU15BoysField Event 2</v>
      </c>
      <c r="D108" s="20" t="str">
        <f t="shared" si="45"/>
        <v>One</v>
      </c>
      <c r="E108" s="29" t="s">
        <v>9</v>
      </c>
      <c r="F108" s="29" t="s">
        <v>145</v>
      </c>
      <c r="G108" s="29" t="s">
        <v>62</v>
      </c>
      <c r="H108" s="29" t="s">
        <v>93</v>
      </c>
      <c r="I108" s="20" t="str">
        <f t="shared" si="46"/>
        <v>SPEED BOUNCE</v>
      </c>
      <c r="J108" s="29" t="s">
        <v>228</v>
      </c>
      <c r="K108" s="20" t="str">
        <f>TEXT(INDEX('Field Results Entry'!$I$2:$I$500,MATCH(B108,'Field Results Entry'!$A$2:$A$500,0)),)</f>
        <v>Ritwik Skariah</v>
      </c>
      <c r="L108" s="20">
        <f>INDEX('Field Results Entry'!$L$2:$L$500,MATCH(B108,'Field Results Entry'!$A$2:$A$500,0))</f>
        <v>59</v>
      </c>
      <c r="M108" s="22">
        <f t="shared" si="35"/>
        <v>59</v>
      </c>
      <c r="N108" s="22">
        <f t="shared" ca="1" si="36"/>
        <v>4</v>
      </c>
      <c r="O108" s="23">
        <f t="shared" ca="1" si="47"/>
        <v>5</v>
      </c>
      <c r="P108" s="23">
        <f t="shared" ca="1" si="37"/>
        <v>4</v>
      </c>
      <c r="R108" s="20" t="str">
        <f t="shared" si="38"/>
        <v>Ritwik Skariah (T) 59</v>
      </c>
      <c r="T108" s="53" t="str">
        <f t="shared" si="39"/>
        <v>$L$106:$L$113</v>
      </c>
      <c r="U108" s="53" t="str">
        <f t="shared" si="40"/>
        <v>$N$106:N108</v>
      </c>
      <c r="V108" s="53" t="str">
        <f t="shared" si="41"/>
        <v>L108:$L$113</v>
      </c>
      <c r="W108" s="53">
        <f t="shared" ca="1" si="42"/>
        <v>0</v>
      </c>
      <c r="X108" s="52">
        <f t="shared" ca="1" si="43"/>
        <v>1</v>
      </c>
      <c r="Y108" s="53">
        <f ca="1">COUNTIFS($L$13:$L108,W108,$E$13:$E108,E108)</f>
        <v>7</v>
      </c>
      <c r="Z108" s="53">
        <f t="shared" ca="1" si="44"/>
        <v>0</v>
      </c>
    </row>
    <row r="109" spans="1:26" x14ac:dyDescent="0.25">
      <c r="A109" s="20" t="str">
        <f t="shared" ca="1" si="32"/>
        <v>OneU15BoysSPEED BOUNCE5</v>
      </c>
      <c r="B109" s="20" t="str">
        <f t="shared" si="33"/>
        <v>OneWenlockU15BoysSPEED BOUNCEA</v>
      </c>
      <c r="C109" s="20" t="str">
        <f t="shared" si="34"/>
        <v>OneU15BoysField Event 2</v>
      </c>
      <c r="D109" s="20" t="str">
        <f t="shared" si="45"/>
        <v>One</v>
      </c>
      <c r="E109" s="29" t="s">
        <v>11</v>
      </c>
      <c r="F109" s="29" t="s">
        <v>145</v>
      </c>
      <c r="G109" s="29" t="s">
        <v>62</v>
      </c>
      <c r="H109" s="29" t="s">
        <v>93</v>
      </c>
      <c r="I109" s="20" t="str">
        <f t="shared" si="46"/>
        <v>SPEED BOUNCE</v>
      </c>
      <c r="J109" s="29" t="s">
        <v>228</v>
      </c>
      <c r="K109" s="20" t="str">
        <f>TEXT(INDEX('Field Results Entry'!$I$2:$I$500,MATCH(B109,'Field Results Entry'!$A$2:$A$500,0)),)</f>
        <v/>
      </c>
      <c r="L109" s="20">
        <f>INDEX('Field Results Entry'!$L$2:$L$500,MATCH(B109,'Field Results Entry'!$A$2:$A$500,0))</f>
        <v>0</v>
      </c>
      <c r="M109" s="22">
        <f t="shared" si="35"/>
        <v>0</v>
      </c>
      <c r="N109" s="22">
        <f t="shared" ca="1" si="36"/>
        <v>5</v>
      </c>
      <c r="O109" s="23">
        <f t="shared" ca="1" si="47"/>
        <v>0</v>
      </c>
      <c r="P109" s="23">
        <f t="shared" ca="1" si="37"/>
        <v>5</v>
      </c>
      <c r="R109" s="20" t="str">
        <f t="shared" si="38"/>
        <v xml:space="preserve"> (W) 0</v>
      </c>
      <c r="T109" s="53" t="str">
        <f t="shared" si="39"/>
        <v>$L$106:$L$113</v>
      </c>
      <c r="U109" s="53" t="str">
        <f t="shared" si="40"/>
        <v>$N$106:N109</v>
      </c>
      <c r="V109" s="53" t="str">
        <f t="shared" si="41"/>
        <v>L109:$L$113</v>
      </c>
      <c r="W109" s="53">
        <f t="shared" ca="1" si="42"/>
        <v>0</v>
      </c>
      <c r="X109" s="52">
        <f t="shared" ca="1" si="43"/>
        <v>2</v>
      </c>
      <c r="Y109" s="53">
        <f ca="1">COUNTIFS($L$13:$L109,W109,$E$13:$E109,E109)</f>
        <v>14</v>
      </c>
      <c r="Z109" s="53">
        <f t="shared" ca="1" si="44"/>
        <v>0</v>
      </c>
    </row>
    <row r="110" spans="1:26" x14ac:dyDescent="0.25">
      <c r="A110" s="20" t="str">
        <f t="shared" ca="1" si="32"/>
        <v>OneU15BoysSPEED BOUNCE2</v>
      </c>
      <c r="B110" s="20" t="str">
        <f t="shared" si="33"/>
        <v>OneOswestryU15BoysSPEED BOUNCEB</v>
      </c>
      <c r="C110" s="20" t="str">
        <f t="shared" si="34"/>
        <v>OneU15BoysField Event 2</v>
      </c>
      <c r="D110" s="20" t="str">
        <f t="shared" si="45"/>
        <v>One</v>
      </c>
      <c r="E110" s="29" t="s">
        <v>5</v>
      </c>
      <c r="F110" s="29" t="s">
        <v>145</v>
      </c>
      <c r="G110" s="29" t="s">
        <v>62</v>
      </c>
      <c r="H110" s="29" t="s">
        <v>93</v>
      </c>
      <c r="I110" s="20" t="str">
        <f t="shared" si="46"/>
        <v>SPEED BOUNCE</v>
      </c>
      <c r="J110" s="29" t="s">
        <v>232</v>
      </c>
      <c r="K110" s="20" t="str">
        <f>TEXT(INDEX('Field Results Entry'!$I$2:$I$500,MATCH(B110,'Field Results Entry'!$A$2:$A$500,0)),)</f>
        <v>William Jones</v>
      </c>
      <c r="L110" s="20">
        <f>INDEX('Field Results Entry'!$L$2:$L$500,MATCH(B110,'Field Results Entry'!$A$2:$A$500,0))</f>
        <v>65</v>
      </c>
      <c r="M110" s="22">
        <f t="shared" si="35"/>
        <v>65</v>
      </c>
      <c r="N110" s="22">
        <f t="shared" ca="1" si="36"/>
        <v>2</v>
      </c>
      <c r="O110" s="23">
        <f t="shared" ca="1" si="47"/>
        <v>7</v>
      </c>
      <c r="P110" s="23">
        <f t="shared" ca="1" si="37"/>
        <v>2</v>
      </c>
      <c r="R110" s="20" t="str">
        <f t="shared" si="38"/>
        <v>William Jones (O) 65</v>
      </c>
      <c r="T110" s="53" t="str">
        <f t="shared" si="39"/>
        <v>$L$106:$L$113</v>
      </c>
      <c r="U110" s="53" t="str">
        <f t="shared" si="40"/>
        <v>$N$106:N110</v>
      </c>
      <c r="V110" s="53" t="str">
        <f t="shared" si="41"/>
        <v>L110:$L$113</v>
      </c>
      <c r="W110" s="53">
        <f t="shared" ca="1" si="42"/>
        <v>65</v>
      </c>
      <c r="X110" s="52">
        <f t="shared" ca="1" si="43"/>
        <v>1</v>
      </c>
      <c r="Y110" s="53">
        <f ca="1">COUNTIFS($L$13:$L110,W110,$E$13:$E110,E110)</f>
        <v>1</v>
      </c>
      <c r="Z110" s="53">
        <f t="shared" ca="1" si="44"/>
        <v>1</v>
      </c>
    </row>
    <row r="111" spans="1:26" x14ac:dyDescent="0.25">
      <c r="A111" s="20" t="str">
        <f t="shared" ca="1" si="32"/>
        <v>OneU15BoysSPEED BOUNCE6</v>
      </c>
      <c r="B111" s="20" t="str">
        <f t="shared" si="33"/>
        <v>OneShrewsburyU15BoysSPEED BOUNCEB</v>
      </c>
      <c r="C111" s="20" t="str">
        <f t="shared" si="34"/>
        <v>OneU15BoysField Event 2</v>
      </c>
      <c r="D111" s="20" t="str">
        <f t="shared" si="45"/>
        <v>One</v>
      </c>
      <c r="E111" s="29" t="s">
        <v>7</v>
      </c>
      <c r="F111" s="29" t="s">
        <v>145</v>
      </c>
      <c r="G111" s="29" t="s">
        <v>62</v>
      </c>
      <c r="H111" s="29" t="s">
        <v>93</v>
      </c>
      <c r="I111" s="20" t="str">
        <f t="shared" si="46"/>
        <v>SPEED BOUNCE</v>
      </c>
      <c r="J111" s="29" t="s">
        <v>232</v>
      </c>
      <c r="K111" s="20" t="str">
        <f>TEXT(INDEX('Field Results Entry'!$I$2:$I$500,MATCH(B111,'Field Results Entry'!$A$2:$A$500,0)),)</f>
        <v/>
      </c>
      <c r="L111" s="20">
        <f>INDEX('Field Results Entry'!$L$2:$L$500,MATCH(B111,'Field Results Entry'!$A$2:$A$500,0))</f>
        <v>0</v>
      </c>
      <c r="M111" s="22">
        <f t="shared" si="35"/>
        <v>0</v>
      </c>
      <c r="N111" s="22">
        <f t="shared" ca="1" si="36"/>
        <v>5</v>
      </c>
      <c r="O111" s="23">
        <f t="shared" ca="1" si="47"/>
        <v>0</v>
      </c>
      <c r="P111" s="23">
        <f t="shared" ca="1" si="37"/>
        <v>6</v>
      </c>
      <c r="R111" s="20" t="str">
        <f t="shared" si="38"/>
        <v xml:space="preserve"> (S) 0</v>
      </c>
      <c r="T111" s="53" t="str">
        <f t="shared" si="39"/>
        <v>$L$106:$L$113</v>
      </c>
      <c r="U111" s="53" t="str">
        <f t="shared" si="40"/>
        <v>$N$106:N111</v>
      </c>
      <c r="V111" s="53" t="str">
        <f t="shared" si="41"/>
        <v>L111:$L$113</v>
      </c>
      <c r="W111" s="53">
        <f t="shared" ca="1" si="42"/>
        <v>0</v>
      </c>
      <c r="X111" s="52">
        <f t="shared" ca="1" si="43"/>
        <v>1</v>
      </c>
      <c r="Y111" s="53">
        <f ca="1">COUNTIFS($L$13:$L111,W111,$E$13:$E111,E111)</f>
        <v>16</v>
      </c>
      <c r="Z111" s="53">
        <f t="shared" ca="1" si="44"/>
        <v>1</v>
      </c>
    </row>
    <row r="112" spans="1:26" x14ac:dyDescent="0.25">
      <c r="A112" s="20" t="str">
        <f t="shared" ca="1" si="32"/>
        <v>OneU15BoysSPEED BOUNCE7</v>
      </c>
      <c r="B112" s="20" t="str">
        <f t="shared" si="33"/>
        <v>OneTelfordU15BoysSPEED BOUNCEB</v>
      </c>
      <c r="C112" s="20" t="str">
        <f t="shared" si="34"/>
        <v>OneU15BoysField Event 2</v>
      </c>
      <c r="D112" s="20" t="str">
        <f t="shared" si="45"/>
        <v>One</v>
      </c>
      <c r="E112" s="29" t="s">
        <v>9</v>
      </c>
      <c r="F112" s="29" t="s">
        <v>145</v>
      </c>
      <c r="G112" s="29" t="s">
        <v>62</v>
      </c>
      <c r="H112" s="29" t="s">
        <v>93</v>
      </c>
      <c r="I112" s="20" t="str">
        <f t="shared" si="46"/>
        <v>SPEED BOUNCE</v>
      </c>
      <c r="J112" s="29" t="s">
        <v>232</v>
      </c>
      <c r="K112" s="20" t="str">
        <f>TEXT(INDEX('Field Results Entry'!$I$2:$I$500,MATCH(B112,'Field Results Entry'!$A$2:$A$500,0)),)</f>
        <v/>
      </c>
      <c r="L112" s="20">
        <f>INDEX('Field Results Entry'!$L$2:$L$500,MATCH(B112,'Field Results Entry'!$A$2:$A$500,0))</f>
        <v>0</v>
      </c>
      <c r="M112" s="22">
        <f t="shared" si="35"/>
        <v>0</v>
      </c>
      <c r="N112" s="22">
        <f t="shared" ca="1" si="36"/>
        <v>5</v>
      </c>
      <c r="O112" s="23">
        <f t="shared" ca="1" si="47"/>
        <v>0</v>
      </c>
      <c r="P112" s="23">
        <f t="shared" ca="1" si="37"/>
        <v>7</v>
      </c>
      <c r="R112" s="20" t="str">
        <f t="shared" si="38"/>
        <v xml:space="preserve"> (T) 0</v>
      </c>
      <c r="T112" s="53" t="str">
        <f t="shared" si="39"/>
        <v>$L$106:$L$113</v>
      </c>
      <c r="U112" s="53" t="str">
        <f t="shared" si="40"/>
        <v>$N$106:N112</v>
      </c>
      <c r="V112" s="53" t="str">
        <f t="shared" si="41"/>
        <v>L112:$L$113</v>
      </c>
      <c r="W112" s="53">
        <f t="shared" ca="1" si="42"/>
        <v>0</v>
      </c>
      <c r="X112" s="52">
        <f t="shared" ca="1" si="43"/>
        <v>1</v>
      </c>
      <c r="Y112" s="53">
        <f ca="1">COUNTIFS($L$13:$L112,W112,$E$13:$E112,E112)</f>
        <v>8</v>
      </c>
      <c r="Z112" s="53">
        <f t="shared" ca="1" si="44"/>
        <v>1</v>
      </c>
    </row>
    <row r="113" spans="1:26" x14ac:dyDescent="0.25">
      <c r="A113" s="20" t="str">
        <f t="shared" ca="1" si="32"/>
        <v>OneU15BoysSPEED BOUNCE8</v>
      </c>
      <c r="B113" s="20" t="str">
        <f t="shared" si="33"/>
        <v>OneWenlockU15BoysSPEED BOUNCEB</v>
      </c>
      <c r="C113" s="20" t="str">
        <f t="shared" si="34"/>
        <v>OneU15BoysField Event 2</v>
      </c>
      <c r="D113" s="20" t="str">
        <f t="shared" si="45"/>
        <v>One</v>
      </c>
      <c r="E113" s="29" t="s">
        <v>11</v>
      </c>
      <c r="F113" s="29" t="s">
        <v>145</v>
      </c>
      <c r="G113" s="29" t="s">
        <v>62</v>
      </c>
      <c r="H113" s="29" t="s">
        <v>93</v>
      </c>
      <c r="I113" s="20" t="str">
        <f t="shared" si="46"/>
        <v>SPEED BOUNCE</v>
      </c>
      <c r="J113" s="29" t="s">
        <v>232</v>
      </c>
      <c r="K113" s="20" t="str">
        <f>TEXT(INDEX('Field Results Entry'!$I$2:$I$500,MATCH(B113,'Field Results Entry'!$A$2:$A$500,0)),)</f>
        <v/>
      </c>
      <c r="L113" s="20">
        <f>INDEX('Field Results Entry'!$L$2:$L$500,MATCH(B113,'Field Results Entry'!$A$2:$A$500,0))</f>
        <v>0</v>
      </c>
      <c r="M113" s="22">
        <f t="shared" si="35"/>
        <v>0</v>
      </c>
      <c r="N113" s="22">
        <f t="shared" ca="1" si="36"/>
        <v>5</v>
      </c>
      <c r="O113" s="23">
        <f t="shared" ca="1" si="47"/>
        <v>0</v>
      </c>
      <c r="P113" s="23">
        <f t="shared" ca="1" si="37"/>
        <v>8</v>
      </c>
      <c r="R113" s="20" t="str">
        <f t="shared" si="38"/>
        <v xml:space="preserve"> (W) 0</v>
      </c>
      <c r="T113" s="53" t="str">
        <f t="shared" si="39"/>
        <v>$L$106:$L$113</v>
      </c>
      <c r="U113" s="53" t="str">
        <f t="shared" si="40"/>
        <v>$N$106:N113</v>
      </c>
      <c r="V113" s="53" t="str">
        <f t="shared" si="41"/>
        <v>L113:$L$113</v>
      </c>
      <c r="W113" s="53">
        <f t="shared" ca="1" si="42"/>
        <v>0</v>
      </c>
      <c r="X113" s="52">
        <f t="shared" ca="1" si="43"/>
        <v>2</v>
      </c>
      <c r="Y113" s="53">
        <f ca="1">COUNTIFS($L$13:$L113,W113,$E$13:$E113,E113)</f>
        <v>15</v>
      </c>
      <c r="Z113" s="53">
        <f t="shared" ca="1" si="44"/>
        <v>1</v>
      </c>
    </row>
  </sheetData>
  <sortState xmlns:xlrd2="http://schemas.microsoft.com/office/spreadsheetml/2017/richdata2" ref="E2:J114">
    <sortCondition ref="H2:H114"/>
    <sortCondition ref="F2:F114"/>
    <sortCondition descending="1" ref="G2:G114"/>
    <sortCondition ref="J2:J114"/>
    <sortCondition ref="E2:E114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E77E-0C03-43D9-8516-18B2B93574E3}">
  <dimension ref="A1:K21"/>
  <sheetViews>
    <sheetView workbookViewId="0">
      <selection activeCell="E13" sqref="E13"/>
    </sheetView>
  </sheetViews>
  <sheetFormatPr defaultRowHeight="15" x14ac:dyDescent="0.25"/>
  <cols>
    <col min="1" max="1" width="16" bestFit="1" customWidth="1"/>
    <col min="2" max="2" width="19.42578125" bestFit="1" customWidth="1"/>
    <col min="4" max="4" width="22.140625" bestFit="1" customWidth="1"/>
  </cols>
  <sheetData>
    <row r="1" spans="1:11" x14ac:dyDescent="0.25">
      <c r="B1" t="s">
        <v>0</v>
      </c>
      <c r="C1" t="s">
        <v>449</v>
      </c>
    </row>
    <row r="2" spans="1:11" x14ac:dyDescent="0.25">
      <c r="A2" t="s">
        <v>1</v>
      </c>
      <c r="B2" s="1" t="s">
        <v>2</v>
      </c>
      <c r="D2" s="1" t="s">
        <v>3</v>
      </c>
    </row>
    <row r="3" spans="1:11" x14ac:dyDescent="0.25">
      <c r="B3" t="s">
        <v>4</v>
      </c>
      <c r="D3" t="s">
        <v>5</v>
      </c>
    </row>
    <row r="4" spans="1:11" x14ac:dyDescent="0.25">
      <c r="A4">
        <v>1</v>
      </c>
      <c r="B4" t="s">
        <v>6</v>
      </c>
      <c r="D4" t="s">
        <v>7</v>
      </c>
      <c r="J4">
        <v>1</v>
      </c>
      <c r="K4" t="str">
        <f>B11</f>
        <v>2 Lap Hurdles</v>
      </c>
    </row>
    <row r="5" spans="1:11" x14ac:dyDescent="0.25">
      <c r="A5">
        <v>2</v>
      </c>
      <c r="B5" t="s">
        <v>8</v>
      </c>
      <c r="D5" t="s">
        <v>9</v>
      </c>
      <c r="J5">
        <v>2</v>
      </c>
      <c r="K5" t="str">
        <f t="shared" ref="K5:K12" si="0">B12</f>
        <v>2 Laps</v>
      </c>
    </row>
    <row r="6" spans="1:11" x14ac:dyDescent="0.25">
      <c r="A6">
        <v>3</v>
      </c>
      <c r="B6" t="s">
        <v>10</v>
      </c>
      <c r="D6" t="s">
        <v>11</v>
      </c>
      <c r="J6">
        <v>3</v>
      </c>
      <c r="K6" t="str">
        <f t="shared" si="0"/>
        <v>3 Laps</v>
      </c>
    </row>
    <row r="7" spans="1:11" x14ac:dyDescent="0.25">
      <c r="A7">
        <v>4</v>
      </c>
      <c r="J7">
        <v>4</v>
      </c>
      <c r="K7" t="str">
        <f t="shared" si="0"/>
        <v>4 Laps</v>
      </c>
    </row>
    <row r="8" spans="1:11" x14ac:dyDescent="0.25">
      <c r="B8" t="s">
        <v>12</v>
      </c>
      <c r="C8">
        <f>COUNTA(Clubs)</f>
        <v>4</v>
      </c>
      <c r="E8" t="s">
        <v>13</v>
      </c>
      <c r="J8">
        <v>5</v>
      </c>
      <c r="K8" t="str">
        <f t="shared" si="0"/>
        <v>5 Laps</v>
      </c>
    </row>
    <row r="9" spans="1:11" x14ac:dyDescent="0.25">
      <c r="J9">
        <v>6</v>
      </c>
      <c r="K9" t="str">
        <f t="shared" si="0"/>
        <v>6 Lap Paarlauf</v>
      </c>
    </row>
    <row r="10" spans="1:11" x14ac:dyDescent="0.25">
      <c r="B10" s="1" t="s">
        <v>14</v>
      </c>
      <c r="D10" s="1" t="s">
        <v>15</v>
      </c>
      <c r="E10" s="1" t="s">
        <v>16</v>
      </c>
      <c r="F10" s="1" t="s">
        <v>17</v>
      </c>
      <c r="J10">
        <v>7</v>
      </c>
      <c r="K10" t="str">
        <f t="shared" si="0"/>
        <v>8 Lap Paarlauf</v>
      </c>
    </row>
    <row r="11" spans="1:11" ht="15" customHeight="1" x14ac:dyDescent="0.25">
      <c r="B11" t="s">
        <v>18</v>
      </c>
      <c r="D11" t="s">
        <v>19</v>
      </c>
      <c r="E11" t="s">
        <v>20</v>
      </c>
      <c r="F11">
        <v>3</v>
      </c>
      <c r="J11">
        <v>19</v>
      </c>
      <c r="K11" t="str">
        <f t="shared" si="0"/>
        <v>4x2 Relay</v>
      </c>
    </row>
    <row r="12" spans="1:11" x14ac:dyDescent="0.25">
      <c r="B12" t="s">
        <v>21</v>
      </c>
      <c r="D12" t="s">
        <v>22</v>
      </c>
      <c r="E12" t="s">
        <v>20</v>
      </c>
      <c r="F12">
        <v>3</v>
      </c>
      <c r="J12">
        <v>18</v>
      </c>
      <c r="K12" t="str">
        <f t="shared" si="0"/>
        <v>Obstacle Relay</v>
      </c>
    </row>
    <row r="13" spans="1:11" x14ac:dyDescent="0.25">
      <c r="B13" t="s">
        <v>23</v>
      </c>
      <c r="D13" t="s">
        <v>24</v>
      </c>
      <c r="E13" t="s">
        <v>25</v>
      </c>
      <c r="F13">
        <v>3</v>
      </c>
      <c r="J13">
        <v>9</v>
      </c>
      <c r="K13" t="str">
        <f>D11</f>
        <v>STANDING TRIPLE JUMP</v>
      </c>
    </row>
    <row r="14" spans="1:11" x14ac:dyDescent="0.25">
      <c r="B14" t="s">
        <v>26</v>
      </c>
      <c r="D14" t="s">
        <v>27</v>
      </c>
      <c r="E14" t="s">
        <v>20</v>
      </c>
      <c r="F14">
        <v>2</v>
      </c>
      <c r="J14">
        <v>10</v>
      </c>
      <c r="K14" t="str">
        <f t="shared" ref="K14:K21" si="1">D12</f>
        <v>STANDING LONG JUMP</v>
      </c>
    </row>
    <row r="15" spans="1:11" x14ac:dyDescent="0.25">
      <c r="B15" t="s">
        <v>28</v>
      </c>
      <c r="D15" t="s">
        <v>29</v>
      </c>
      <c r="E15" t="s">
        <v>20</v>
      </c>
      <c r="F15">
        <v>3</v>
      </c>
      <c r="J15">
        <v>11</v>
      </c>
      <c r="K15" t="str">
        <f t="shared" si="1"/>
        <v>SPEED BOUNCE</v>
      </c>
    </row>
    <row r="16" spans="1:11" x14ac:dyDescent="0.25">
      <c r="B16" t="s">
        <v>30</v>
      </c>
      <c r="D16" t="s">
        <v>31</v>
      </c>
      <c r="E16" t="s">
        <v>20</v>
      </c>
      <c r="F16">
        <v>3</v>
      </c>
      <c r="J16">
        <v>12</v>
      </c>
      <c r="K16" t="str">
        <f t="shared" si="1"/>
        <v>SHOT</v>
      </c>
    </row>
    <row r="17" spans="2:11" x14ac:dyDescent="0.25">
      <c r="B17" t="s">
        <v>32</v>
      </c>
      <c r="D17" t="s">
        <v>33</v>
      </c>
      <c r="E17" t="s">
        <v>20</v>
      </c>
      <c r="F17">
        <v>3</v>
      </c>
      <c r="J17">
        <v>13</v>
      </c>
      <c r="K17" t="str">
        <f t="shared" si="1"/>
        <v>VERTICAL JUMP</v>
      </c>
    </row>
    <row r="18" spans="2:11" x14ac:dyDescent="0.25">
      <c r="B18" t="s">
        <v>34</v>
      </c>
      <c r="D18" t="s">
        <v>35</v>
      </c>
      <c r="E18" t="s">
        <v>36</v>
      </c>
      <c r="F18">
        <v>3</v>
      </c>
      <c r="J18">
        <v>14</v>
      </c>
      <c r="K18" t="str">
        <f t="shared" si="1"/>
        <v>SOFT JAVELIN</v>
      </c>
    </row>
    <row r="19" spans="2:11" x14ac:dyDescent="0.25">
      <c r="B19" t="s">
        <v>37</v>
      </c>
      <c r="D19" t="s">
        <v>38</v>
      </c>
      <c r="E19" t="s">
        <v>20</v>
      </c>
      <c r="F19">
        <v>3</v>
      </c>
      <c r="J19">
        <v>15</v>
      </c>
      <c r="K19" t="str">
        <f t="shared" si="1"/>
        <v>CHEST PUSH</v>
      </c>
    </row>
    <row r="20" spans="2:11" x14ac:dyDescent="0.25">
      <c r="J20">
        <v>16</v>
      </c>
      <c r="K20" t="str">
        <f t="shared" si="1"/>
        <v>BALANCE TEST</v>
      </c>
    </row>
    <row r="21" spans="2:11" x14ac:dyDescent="0.25">
      <c r="J21">
        <v>17</v>
      </c>
      <c r="K21" t="str">
        <f t="shared" si="1"/>
        <v>SITTING THROW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F79A-D8B8-4BB9-B77D-3C25B6325A39}">
  <dimension ref="A1:AA169"/>
  <sheetViews>
    <sheetView zoomScale="80" zoomScaleNormal="80" workbookViewId="0">
      <selection activeCell="X1" sqref="X1:AA25"/>
    </sheetView>
  </sheetViews>
  <sheetFormatPr defaultRowHeight="15" x14ac:dyDescent="0.25"/>
  <cols>
    <col min="1" max="1" width="12.28515625" style="20" customWidth="1"/>
    <col min="2" max="2" width="14.42578125" style="20" customWidth="1"/>
    <col min="3" max="3" width="10.85546875" style="20" customWidth="1"/>
    <col min="4" max="4" width="6.7109375" style="20" bestFit="1" customWidth="1"/>
    <col min="5" max="5" width="11.42578125" style="29" bestFit="1" customWidth="1"/>
    <col min="6" max="7" width="9.140625" style="29"/>
    <col min="8" max="8" width="13.5703125" style="29" bestFit="1" customWidth="1"/>
    <col min="9" max="9" width="14.5703125" style="20" bestFit="1" customWidth="1"/>
    <col min="10" max="10" width="9.140625" style="29"/>
    <col min="11" max="11" width="23.7109375" style="20" bestFit="1" customWidth="1"/>
    <col min="12" max="12" width="11.5703125" style="59" bestFit="1" customWidth="1"/>
    <col min="13" max="15" width="9.140625" style="23"/>
    <col min="17" max="17" width="18.140625" style="52" bestFit="1" customWidth="1"/>
    <col min="18" max="19" width="9.140625" style="53"/>
    <col min="20" max="20" width="14.42578125" style="53" bestFit="1" customWidth="1"/>
    <col min="21" max="22" width="9.140625" style="53"/>
    <col min="24" max="26" width="10.140625" customWidth="1"/>
    <col min="28" max="28" width="9.140625" customWidth="1"/>
  </cols>
  <sheetData>
    <row r="1" spans="1:27" x14ac:dyDescent="0.25">
      <c r="A1" s="34" t="s">
        <v>220</v>
      </c>
      <c r="B1" s="34" t="s">
        <v>220</v>
      </c>
      <c r="C1" s="34" t="s">
        <v>220</v>
      </c>
      <c r="D1" s="34" t="s">
        <v>221</v>
      </c>
      <c r="E1" s="36" t="s">
        <v>40</v>
      </c>
      <c r="F1" s="36" t="s">
        <v>41</v>
      </c>
      <c r="G1" s="36" t="s">
        <v>42</v>
      </c>
      <c r="H1" s="36" t="s">
        <v>222</v>
      </c>
      <c r="I1" s="34" t="s">
        <v>223</v>
      </c>
      <c r="J1" s="36" t="s">
        <v>224</v>
      </c>
      <c r="K1" s="34" t="s">
        <v>43</v>
      </c>
      <c r="L1" s="58" t="s">
        <v>234</v>
      </c>
      <c r="M1" s="35" t="s">
        <v>237</v>
      </c>
      <c r="N1" s="35" t="s">
        <v>238</v>
      </c>
      <c r="O1" s="35" t="s">
        <v>239</v>
      </c>
      <c r="Q1" s="51" t="s">
        <v>246</v>
      </c>
      <c r="T1" s="53" t="s">
        <v>241</v>
      </c>
      <c r="U1" s="54" t="s">
        <v>242</v>
      </c>
      <c r="X1" s="36" t="s">
        <v>40</v>
      </c>
      <c r="Y1" s="36" t="s">
        <v>41</v>
      </c>
      <c r="Z1" s="36" t="s">
        <v>42</v>
      </c>
      <c r="AA1" s="35" t="s">
        <v>247</v>
      </c>
    </row>
    <row r="2" spans="1:27" x14ac:dyDescent="0.25">
      <c r="A2" s="20" t="str">
        <f ca="1">D2&amp;F2&amp;G2&amp;I2&amp;J2&amp;O2</f>
        <v>OneU11Girls2 Lap HurdlesA3</v>
      </c>
      <c r="B2" s="20" t="str">
        <f>D2&amp;E2&amp;F2&amp;G2&amp;I2&amp;J2</f>
        <v>OneOswestryU11Girls2 Lap HurdlesA</v>
      </c>
      <c r="C2" s="20" t="str">
        <f>D2&amp;F2&amp;G2&amp;H2&amp;J2</f>
        <v>OneU11GirlsTrack Event 1A</v>
      </c>
      <c r="D2" s="20" t="str">
        <f t="shared" ref="D2:D33" si="0">Match_number</f>
        <v>One</v>
      </c>
      <c r="E2" s="29" t="s">
        <v>5</v>
      </c>
      <c r="F2" s="29" t="s">
        <v>45</v>
      </c>
      <c r="G2" s="29" t="s">
        <v>46</v>
      </c>
      <c r="H2" s="29" t="s">
        <v>80</v>
      </c>
      <c r="I2" s="20" t="str">
        <f t="shared" ref="I2:I33" si="1">INDEX(All_events,MATCH(H2,Events_list,0),MATCH(F2 &amp;" "&amp;G2,Age_list,0))</f>
        <v>2 Lap Hurdles</v>
      </c>
      <c r="J2" s="29" t="s">
        <v>228</v>
      </c>
      <c r="K2" s="20" t="str">
        <f>TEXT(INDEX('Track Results Entry'!$I$2:$I$500,MATCH(B2,'Track Results Entry'!$A$2:$A$500,0)),)</f>
        <v>Edith John</v>
      </c>
      <c r="L2" s="59">
        <f>IF(K2="","",INDEX('Track Results Entry'!$J$2:$J$500,MATCH(B2,'Track Results Entry'!$A$2:$A$500,0)))</f>
        <v>3.5879629629629635E-4</v>
      </c>
      <c r="M2" s="22">
        <f ca="1">IFERROR(RANK(L2,INDIRECT(ADDRESS(IF($C2=$C1,MATCH($C2,$C$2:$C$500,0)+1,ROW()), COLUMN($L2)) &amp; ":"&amp;ADDRESS(IF($C2=$C1,MATCH(C2,$C$2:$C$500,0)+1,ROW())+COUNTIF($C$2:$C$500,D2&amp;$F2&amp;$G2&amp;$H2&amp;J2)-1, COLUMN($L2))),1),"")</f>
        <v>3</v>
      </c>
      <c r="N2" s="23">
        <f ca="1">IFERROR(MAX(0,IF(J2="A",2*(No_Clubs-('Track Results Calc'!M2-1)),2*(No_Clubs-('Track Results Calc'!M2-1))-1)-(COUNTIF(INDIRECT(ADDRESS(IF($C2=$C1,MATCH($C2,$C$2:$C$500,0)+1,ROW()), COLUMN($M2)) &amp; ":"&amp;ADDRESS(IF($C2=$C1,MATCH(C2,$C$2:$C$500,0)+1,ROW())+COUNTIF($C$2:$C$500,D2&amp;$F2&amp;$G2&amp;$H2&amp;J2)-1, COLUMN($M2))),M2)-1)),"")</f>
        <v>4</v>
      </c>
      <c r="O2" s="23">
        <f ca="1">IFERROR(M2+COUNTIF(INDIRECT(ADDRESS(IF($C2=$C1,MATCH($C2,$C$2:$C$500,0)+1,ROW()), COLUMN($L2)) &amp; ":"&amp;ADDRESS(ROW(), COLUMN($L2),4)),L2)-1,"")</f>
        <v>3</v>
      </c>
      <c r="Q2" s="52">
        <f ca="1">IFERROR(IF(J2="A",2*(No_Clubs-('Track Results Calc'!M2-1)),2*(No_Clubs-('Track Results Calc'!M2-1))-1),"")</f>
        <v>4</v>
      </c>
      <c r="R2" s="53">
        <f t="shared" ref="R2:R33" ca="1" si="2">COUNTIF(INDIRECT(ADDRESS(2+FLOOR((ROW()-2)/No_Clubs,1)*No_Clubs, COLUMN(L2)) &amp; ":"&amp;ADDRESS(ROW(), COLUMN(L2),4)),L2)-1</f>
        <v>0</v>
      </c>
      <c r="S2" s="53">
        <f ca="1">COUNTIF(INDIRECT(ADDRESS(IF($C2=$C1,MATCH($C2,$C$2:$C$500,0)+1,ROW()), COLUMN($M2)) &amp; ":"&amp;ADDRESS(IF($C2=$C1,MATCH(C2,$C$2:$C$500,0)+1,ROW())+COUNTIF($C$2:$C$500,D2&amp;$F2&amp;$G2&amp;$H2&amp;J2)-1, COLUMN($M2))),M2)</f>
        <v>1</v>
      </c>
      <c r="T2" s="53" t="str">
        <f>ADDRESS(IF($C2=$C1,MATCH($C2,$C$2:$C$500,0)+1,ROW()), COLUMN($L2)) &amp; ":"&amp;ADDRESS(IF($C2=$C1,MATCH(C2,$C$2:$C$500,0)+1,ROW())+COUNTIF($C$2:$C$500,D2&amp;$F2&amp;$G2&amp;$H2&amp;J2)-1, COLUMN($L2))</f>
        <v>$L$2:$L$5</v>
      </c>
      <c r="U2" s="53" t="str">
        <f>ADDRESS(IF($C2=$C1,MATCH($C2,$C$2:$C$500,0)+1,ROW()), COLUMN($L2)) &amp; ":"&amp;ADDRESS(ROW(), COLUMN($L2),4)</f>
        <v>$L$2:L2</v>
      </c>
      <c r="X2" s="29" t="s">
        <v>5</v>
      </c>
      <c r="Y2" s="29" t="s">
        <v>45</v>
      </c>
      <c r="Z2" s="29" t="s">
        <v>46</v>
      </c>
      <c r="AA2" s="23">
        <f ca="1">SUMIFS($N$2:$N$169,$E$2:$E$169,X2,$F$2:$F$169,Y2,$G$2:$G$169,Z2)</f>
        <v>8</v>
      </c>
    </row>
    <row r="3" spans="1:27" x14ac:dyDescent="0.25">
      <c r="A3" s="20" t="str">
        <f t="shared" ref="A3:A66" ca="1" si="3">D3&amp;F3&amp;G3&amp;I3&amp;J3&amp;O3</f>
        <v>OneU11Girls2 Lap HurdlesA1</v>
      </c>
      <c r="B3" s="20" t="str">
        <f t="shared" ref="B3:B66" si="4">D3&amp;E3&amp;F3&amp;G3&amp;I3&amp;J3</f>
        <v>OneTelfordU11Girls2 Lap HurdlesA</v>
      </c>
      <c r="C3" s="20" t="str">
        <f t="shared" ref="C3:C66" si="5">D3&amp;F3&amp;G3&amp;H3&amp;J3</f>
        <v>OneU11GirlsTrack Event 1A</v>
      </c>
      <c r="D3" s="20" t="str">
        <f t="shared" si="0"/>
        <v>One</v>
      </c>
      <c r="E3" s="29" t="s">
        <v>9</v>
      </c>
      <c r="F3" s="29" t="s">
        <v>45</v>
      </c>
      <c r="G3" s="29" t="s">
        <v>46</v>
      </c>
      <c r="H3" s="29" t="s">
        <v>80</v>
      </c>
      <c r="I3" s="20" t="str">
        <f t="shared" si="1"/>
        <v>2 Lap Hurdles</v>
      </c>
      <c r="J3" s="29" t="s">
        <v>228</v>
      </c>
      <c r="K3" s="20" t="str">
        <f>TEXT(INDEX('Track Results Entry'!$I$2:$I$500,MATCH(B3,'Track Results Entry'!$A$2:$A$500,0)),)</f>
        <v>Isla Withers</v>
      </c>
      <c r="L3" s="59">
        <f>IF(K3="","",INDEX('Track Results Entry'!$J$2:$J$500,MATCH(B3,'Track Results Entry'!$A$2:$A$500,0)))</f>
        <v>3.1354166666666667E-4</v>
      </c>
      <c r="M3" s="22">
        <f t="shared" ref="M3:M66" ca="1" si="6">IFERROR(RANK(L3,INDIRECT(ADDRESS(IF($C3=$C2,MATCH($C3,$C$2:$C$500,0)+1,ROW()), COLUMN($L3)) &amp; ":"&amp;ADDRESS(IF($C3=$C2,MATCH(C3,$C$2:$C$500,0)+1,ROW())+COUNTIF($C$2:$C$500,D3&amp;$F3&amp;$G3&amp;$H3&amp;J3)-1, COLUMN($L3))),1),"")</f>
        <v>1</v>
      </c>
      <c r="N3" s="23">
        <f ca="1">IFERROR(MAX(0,IF(J3="A",2*(No_Clubs-('Track Results Calc'!M3-1)),2*(No_Clubs-('Track Results Calc'!M3-1))-1)-(COUNTIF(INDIRECT(ADDRESS(IF($C3=$C2,MATCH($C3,$C$2:$C$500,0)+1,ROW()), COLUMN($M3)) &amp; ":"&amp;ADDRESS(IF($C3=$C2,MATCH(C3,$C$2:$C$500,0)+1,ROW())+COUNTIF($C$2:$C$500,D3&amp;$F3&amp;$G3&amp;$H3&amp;J3)-1, COLUMN($M3))),M3)-1)),"")</f>
        <v>8</v>
      </c>
      <c r="O3" s="23">
        <f t="shared" ref="O3:O66" ca="1" si="7">IFERROR(M3+COUNTIF(INDIRECT(ADDRESS(IF($C3=$C2,MATCH($C3,$C$2:$C$500,0)+1,ROW()), COLUMN($L3)) &amp; ":"&amp;ADDRESS(ROW(), COLUMN($L3),4)),L3)-1,"")</f>
        <v>1</v>
      </c>
      <c r="Q3" s="52">
        <f ca="1">IFERROR(IF(J3="A",2*(No_Clubs-('Track Results Calc'!M3-1)),2*(No_Clubs-('Track Results Calc'!M3-1))-1),"")</f>
        <v>8</v>
      </c>
      <c r="R3" s="53">
        <f t="shared" ca="1" si="2"/>
        <v>0</v>
      </c>
      <c r="S3" s="53">
        <f t="shared" ref="S3:S66" ca="1" si="8">COUNTIF(INDIRECT(ADDRESS(IF($C3=$C2,MATCH($C3,$C$2:$C$500,0)+1,ROW()), COLUMN($M3)) &amp; ":"&amp;ADDRESS(IF($C3=$C2,MATCH(C3,$C$2:$C$500,0)+1,ROW())+COUNTIF($C$2:$C$500,D3&amp;$F3&amp;$G3&amp;$H3&amp;J3)-1, COLUMN($M3))),M3)</f>
        <v>1</v>
      </c>
      <c r="T3" s="53" t="str">
        <f t="shared" ref="T3:T66" si="9">ADDRESS(IF($C3=$C2,MATCH($C3,$C$2:$C$500,0)+1,ROW()), COLUMN($L3)) &amp; ":"&amp;ADDRESS(IF($C3=$C2,MATCH(C3,$C$2:$C$500,0)+1,ROW())+COUNTIF($C$2:$C$500,D3&amp;$F3&amp;$G3&amp;$H3&amp;J3)-1, COLUMN($L3))</f>
        <v>$L$2:$L$5</v>
      </c>
      <c r="U3" s="53" t="str">
        <f t="shared" ref="U3:U66" si="10">ADDRESS(IF($C3=$C2,MATCH($C3,$C$2:$C$500,0)+1,ROW()), COLUMN($L3)) &amp; ":"&amp;ADDRESS(ROW(), COLUMN($L3),4)</f>
        <v>$L$2:L3</v>
      </c>
      <c r="X3" s="29" t="s">
        <v>9</v>
      </c>
      <c r="Y3" s="29" t="s">
        <v>45</v>
      </c>
      <c r="Z3" s="29" t="s">
        <v>46</v>
      </c>
      <c r="AA3" s="23">
        <f t="shared" ref="AA3:AA25" ca="1" si="11">SUMIFS($N$2:$N$169,$E$2:$E$169,X3,$F$2:$F$169,Y3,$G$2:$G$169,Z3)</f>
        <v>40</v>
      </c>
    </row>
    <row r="4" spans="1:27" x14ac:dyDescent="0.25">
      <c r="A4" s="20" t="str">
        <f t="shared" ca="1" si="3"/>
        <v>OneU11Girls2 Lap HurdlesA4</v>
      </c>
      <c r="B4" s="20" t="str">
        <f t="shared" si="4"/>
        <v>OneWenlockU11Girls2 Lap HurdlesA</v>
      </c>
      <c r="C4" s="20" t="str">
        <f t="shared" si="5"/>
        <v>OneU11GirlsTrack Event 1A</v>
      </c>
      <c r="D4" s="20" t="str">
        <f t="shared" si="0"/>
        <v>One</v>
      </c>
      <c r="E4" s="29" t="s">
        <v>11</v>
      </c>
      <c r="F4" s="29" t="s">
        <v>45</v>
      </c>
      <c r="G4" s="29" t="s">
        <v>46</v>
      </c>
      <c r="H4" s="29" t="s">
        <v>80</v>
      </c>
      <c r="I4" s="20" t="str">
        <f t="shared" si="1"/>
        <v>2 Lap Hurdles</v>
      </c>
      <c r="J4" s="29" t="s">
        <v>228</v>
      </c>
      <c r="K4" s="20" t="str">
        <f>TEXT(INDEX('Track Results Entry'!$I$2:$I$500,MATCH(B4,'Track Results Entry'!$A$2:$A$500,0)),)</f>
        <v>Ellie Biggs</v>
      </c>
      <c r="L4" s="59">
        <f>IF(K4="","",INDEX('Track Results Entry'!$J$2:$J$500,MATCH(B4,'Track Results Entry'!$A$2:$A$500,0)))</f>
        <v>3.8240740740740742E-4</v>
      </c>
      <c r="M4" s="22">
        <f t="shared" ca="1" si="6"/>
        <v>4</v>
      </c>
      <c r="N4" s="23">
        <f ca="1">IFERROR(MAX(0,IF(J4="A",2*(No_Clubs-('Track Results Calc'!M4-1)),2*(No_Clubs-('Track Results Calc'!M4-1))-1)-(COUNTIF(INDIRECT(ADDRESS(IF($C4=$C3,MATCH($C4,$C$2:$C$500,0)+1,ROW()), COLUMN($M4)) &amp; ":"&amp;ADDRESS(IF($C4=$C3,MATCH(C4,$C$2:$C$500,0)+1,ROW())+COUNTIF($C$2:$C$500,D4&amp;$F4&amp;$G4&amp;$H4&amp;J4)-1, COLUMN($M4))),M4)-1)),"")</f>
        <v>2</v>
      </c>
      <c r="O4" s="23">
        <f t="shared" ca="1" si="7"/>
        <v>4</v>
      </c>
      <c r="Q4" s="52">
        <f ca="1">IFERROR(IF(J4="A",2*(No_Clubs-('Track Results Calc'!M4-1)),2*(No_Clubs-('Track Results Calc'!M4-1))-1),"")</f>
        <v>2</v>
      </c>
      <c r="R4" s="53">
        <f t="shared" ca="1" si="2"/>
        <v>0</v>
      </c>
      <c r="S4" s="53">
        <f t="shared" ca="1" si="8"/>
        <v>1</v>
      </c>
      <c r="T4" s="53" t="str">
        <f t="shared" si="9"/>
        <v>$L$2:$L$5</v>
      </c>
      <c r="U4" s="53" t="str">
        <f t="shared" si="10"/>
        <v>$L$2:L4</v>
      </c>
      <c r="X4" s="29" t="s">
        <v>11</v>
      </c>
      <c r="Y4" s="29" t="s">
        <v>45</v>
      </c>
      <c r="Z4" s="29" t="s">
        <v>46</v>
      </c>
      <c r="AA4" s="23">
        <f t="shared" ca="1" si="11"/>
        <v>4</v>
      </c>
    </row>
    <row r="5" spans="1:27" x14ac:dyDescent="0.25">
      <c r="A5" s="20" t="str">
        <f t="shared" ca="1" si="3"/>
        <v>OneU11Girls2 Lap HurdlesA2</v>
      </c>
      <c r="B5" s="20" t="str">
        <f t="shared" si="4"/>
        <v>OneShrewsburyU11Girls2 Lap HurdlesA</v>
      </c>
      <c r="C5" s="20" t="str">
        <f t="shared" si="5"/>
        <v>OneU11GirlsTrack Event 1A</v>
      </c>
      <c r="D5" s="20" t="str">
        <f t="shared" si="0"/>
        <v>One</v>
      </c>
      <c r="E5" s="29" t="s">
        <v>7</v>
      </c>
      <c r="F5" s="29" t="s">
        <v>45</v>
      </c>
      <c r="G5" s="29" t="s">
        <v>46</v>
      </c>
      <c r="H5" s="29" t="s">
        <v>80</v>
      </c>
      <c r="I5" s="20" t="str">
        <f t="shared" si="1"/>
        <v>2 Lap Hurdles</v>
      </c>
      <c r="J5" s="29" t="s">
        <v>228</v>
      </c>
      <c r="K5" s="20" t="str">
        <f>TEXT(INDEX('Track Results Entry'!$I$2:$I$500,MATCH(B5,'Track Results Entry'!$A$2:$A$500,0)),)</f>
        <v>Evelyn Hulme</v>
      </c>
      <c r="L5" s="59">
        <f>IF(K5="","",INDEX('Track Results Entry'!$J$2:$J$500,MATCH(B5,'Track Results Entry'!$A$2:$A$500,0)))</f>
        <v>3.2418981481481486E-4</v>
      </c>
      <c r="M5" s="22">
        <f t="shared" ca="1" si="6"/>
        <v>2</v>
      </c>
      <c r="N5" s="23">
        <f ca="1">IFERROR(MAX(0,IF(J5="A",2*(No_Clubs-('Track Results Calc'!M5-1)),2*(No_Clubs-('Track Results Calc'!M5-1))-1)-(COUNTIF(INDIRECT(ADDRESS(IF($C5=$C4,MATCH($C5,$C$2:$C$500,0)+1,ROW()), COLUMN($M5)) &amp; ":"&amp;ADDRESS(IF($C5=$C4,MATCH(C5,$C$2:$C$500,0)+1,ROW())+COUNTIF($C$2:$C$500,D5&amp;$F5&amp;$G5&amp;$H5&amp;J5)-1, COLUMN($M5))),M5)-1)),"")</f>
        <v>6</v>
      </c>
      <c r="O5" s="23">
        <f t="shared" ca="1" si="7"/>
        <v>2</v>
      </c>
      <c r="Q5" s="52">
        <f ca="1">IFERROR(IF(J5="A",2*(No_Clubs-('Track Results Calc'!M5-1)),2*(No_Clubs-('Track Results Calc'!M5-1))-1),"")</f>
        <v>6</v>
      </c>
      <c r="R5" s="53">
        <f t="shared" ca="1" si="2"/>
        <v>0</v>
      </c>
      <c r="S5" s="53">
        <f t="shared" ca="1" si="8"/>
        <v>1</v>
      </c>
      <c r="T5" s="53" t="str">
        <f t="shared" si="9"/>
        <v>$L$2:$L$5</v>
      </c>
      <c r="U5" s="53" t="str">
        <f t="shared" si="10"/>
        <v>$L$2:L5</v>
      </c>
      <c r="X5" s="29" t="s">
        <v>7</v>
      </c>
      <c r="Y5" s="29" t="s">
        <v>45</v>
      </c>
      <c r="Z5" s="29" t="s">
        <v>46</v>
      </c>
      <c r="AA5" s="23">
        <f t="shared" ca="1" si="11"/>
        <v>47</v>
      </c>
    </row>
    <row r="6" spans="1:27" x14ac:dyDescent="0.25">
      <c r="A6" s="20" t="str">
        <f t="shared" ca="1" si="3"/>
        <v>OneU11Girls2 Lap HurdlesB</v>
      </c>
      <c r="B6" s="20" t="str">
        <f t="shared" si="4"/>
        <v>OneOswestryU11Girls2 Lap HurdlesB</v>
      </c>
      <c r="C6" s="20" t="str">
        <f t="shared" si="5"/>
        <v>OneU11GirlsTrack Event 1B</v>
      </c>
      <c r="D6" s="20" t="str">
        <f t="shared" si="0"/>
        <v>One</v>
      </c>
      <c r="E6" s="29" t="s">
        <v>5</v>
      </c>
      <c r="F6" s="29" t="s">
        <v>45</v>
      </c>
      <c r="G6" s="29" t="s">
        <v>46</v>
      </c>
      <c r="H6" s="29" t="s">
        <v>80</v>
      </c>
      <c r="I6" s="20" t="str">
        <f t="shared" si="1"/>
        <v>2 Lap Hurdles</v>
      </c>
      <c r="J6" s="29" t="s">
        <v>232</v>
      </c>
      <c r="K6" s="20" t="str">
        <f>TEXT(INDEX('Track Results Entry'!$I$2:$I$500,MATCH(B6,'Track Results Entry'!$A$2:$A$500,0)),)</f>
        <v/>
      </c>
      <c r="L6" s="59" t="str">
        <f>IF(K6="","",INDEX('Track Results Entry'!$J$2:$J$500,MATCH(B6,'Track Results Entry'!$A$2:$A$500,0)))</f>
        <v/>
      </c>
      <c r="M6" s="22" t="str">
        <f t="shared" ca="1" si="6"/>
        <v/>
      </c>
      <c r="N6" s="23" t="str">
        <f ca="1">IFERROR(MAX(0,IF(J6="A",2*(No_Clubs-('Track Results Calc'!M6-1)),2*(No_Clubs-('Track Results Calc'!M6-1))-1)-(COUNTIF(INDIRECT(ADDRESS(IF($C6=$C5,MATCH($C6,$C$2:$C$500,0)+1,ROW()), COLUMN($M6)) &amp; ":"&amp;ADDRESS(IF($C6=$C5,MATCH(C6,$C$2:$C$500,0)+1,ROW())+COUNTIF($C$2:$C$500,D6&amp;$F6&amp;$G6&amp;$H6&amp;J6)-1, COLUMN($M6))),M6)-1)),"")</f>
        <v/>
      </c>
      <c r="O6" s="23" t="str">
        <f t="shared" ca="1" si="7"/>
        <v/>
      </c>
      <c r="Q6" s="52" t="str">
        <f ca="1">IFERROR(IF(J6="A",2*(No_Clubs-('Track Results Calc'!M6-1)),2*(No_Clubs-('Track Results Calc'!M6-1))-1),"")</f>
        <v/>
      </c>
      <c r="R6" s="53">
        <f t="shared" ca="1" si="2"/>
        <v>0</v>
      </c>
      <c r="S6" s="53">
        <f t="shared" ca="1" si="8"/>
        <v>2</v>
      </c>
      <c r="T6" s="53" t="str">
        <f t="shared" si="9"/>
        <v>$L$6:$L$9</v>
      </c>
      <c r="U6" s="53" t="str">
        <f t="shared" si="10"/>
        <v>$L$6:L6</v>
      </c>
      <c r="X6" s="29" t="s">
        <v>5</v>
      </c>
      <c r="Y6" s="29" t="s">
        <v>45</v>
      </c>
      <c r="Z6" s="29" t="s">
        <v>62</v>
      </c>
      <c r="AA6" s="23">
        <f t="shared" ca="1" si="11"/>
        <v>43</v>
      </c>
    </row>
    <row r="7" spans="1:27" x14ac:dyDescent="0.25">
      <c r="A7" s="20" t="str">
        <f t="shared" ca="1" si="3"/>
        <v>OneU11Girls2 Lap HurdlesB2</v>
      </c>
      <c r="B7" s="20" t="str">
        <f t="shared" si="4"/>
        <v>OneTelfordU11Girls2 Lap HurdlesB</v>
      </c>
      <c r="C7" s="20" t="str">
        <f t="shared" si="5"/>
        <v>OneU11GirlsTrack Event 1B</v>
      </c>
      <c r="D7" s="20" t="str">
        <f t="shared" si="0"/>
        <v>One</v>
      </c>
      <c r="E7" s="29" t="s">
        <v>9</v>
      </c>
      <c r="F7" s="29" t="s">
        <v>45</v>
      </c>
      <c r="G7" s="29" t="s">
        <v>46</v>
      </c>
      <c r="H7" s="29" t="s">
        <v>80</v>
      </c>
      <c r="I7" s="20" t="str">
        <f t="shared" si="1"/>
        <v>2 Lap Hurdles</v>
      </c>
      <c r="J7" s="29" t="s">
        <v>232</v>
      </c>
      <c r="K7" s="20" t="str">
        <f>TEXT(INDEX('Track Results Entry'!$I$2:$I$500,MATCH(B7,'Track Results Entry'!$A$2:$A$500,0)),)</f>
        <v>Bella Beddall</v>
      </c>
      <c r="L7" s="59">
        <f>IF(K7="","",INDEX('Track Results Entry'!$J$2:$J$500,MATCH(B7,'Track Results Entry'!$A$2:$A$500,0)))</f>
        <v>3.2523148148148152E-4</v>
      </c>
      <c r="M7" s="22">
        <f t="shared" ca="1" si="6"/>
        <v>2</v>
      </c>
      <c r="N7" s="23">
        <f ca="1">IFERROR(MAX(0,IF(J7="A",2*(No_Clubs-('Track Results Calc'!M7-1)),2*(No_Clubs-('Track Results Calc'!M7-1))-1)-(COUNTIF(INDIRECT(ADDRESS(IF($C7=$C6,MATCH($C7,$C$2:$C$500,0)+1,ROW()), COLUMN($M7)) &amp; ":"&amp;ADDRESS(IF($C7=$C6,MATCH(C7,$C$2:$C$500,0)+1,ROW())+COUNTIF($C$2:$C$500,D7&amp;$F7&amp;$G7&amp;$H7&amp;J7)-1, COLUMN($M7))),M7)-1)),"")</f>
        <v>5</v>
      </c>
      <c r="O7" s="23">
        <f t="shared" ca="1" si="7"/>
        <v>2</v>
      </c>
      <c r="Q7" s="52">
        <f ca="1">IFERROR(IF(J7="A",2*(No_Clubs-('Track Results Calc'!M7-1)),2*(No_Clubs-('Track Results Calc'!M7-1))-1),"")</f>
        <v>5</v>
      </c>
      <c r="R7" s="53">
        <f t="shared" ca="1" si="2"/>
        <v>0</v>
      </c>
      <c r="S7" s="53">
        <f t="shared" ca="1" si="8"/>
        <v>1</v>
      </c>
      <c r="T7" s="53" t="str">
        <f t="shared" si="9"/>
        <v>$L$6:$L$9</v>
      </c>
      <c r="U7" s="53" t="str">
        <f t="shared" si="10"/>
        <v>$L$6:L7</v>
      </c>
      <c r="X7" s="29" t="s">
        <v>9</v>
      </c>
      <c r="Y7" s="29" t="s">
        <v>45</v>
      </c>
      <c r="Z7" s="29" t="s">
        <v>62</v>
      </c>
      <c r="AA7" s="23">
        <f t="shared" ca="1" si="11"/>
        <v>26</v>
      </c>
    </row>
    <row r="8" spans="1:27" x14ac:dyDescent="0.25">
      <c r="A8" s="20" t="str">
        <f t="shared" ca="1" si="3"/>
        <v>OneU11Girls2 Lap HurdlesB</v>
      </c>
      <c r="B8" s="20" t="str">
        <f t="shared" si="4"/>
        <v>OneWenlockU11Girls2 Lap HurdlesB</v>
      </c>
      <c r="C8" s="20" t="str">
        <f t="shared" si="5"/>
        <v>OneU11GirlsTrack Event 1B</v>
      </c>
      <c r="D8" s="20" t="str">
        <f t="shared" si="0"/>
        <v>One</v>
      </c>
      <c r="E8" s="29" t="s">
        <v>11</v>
      </c>
      <c r="F8" s="29" t="s">
        <v>45</v>
      </c>
      <c r="G8" s="29" t="s">
        <v>46</v>
      </c>
      <c r="H8" s="29" t="s">
        <v>80</v>
      </c>
      <c r="I8" s="20" t="str">
        <f t="shared" si="1"/>
        <v>2 Lap Hurdles</v>
      </c>
      <c r="J8" s="29" t="s">
        <v>232</v>
      </c>
      <c r="K8" s="20" t="str">
        <f>TEXT(INDEX('Track Results Entry'!$I$2:$I$500,MATCH(B8,'Track Results Entry'!$A$2:$A$500,0)),)</f>
        <v/>
      </c>
      <c r="L8" s="59" t="str">
        <f>IF(K8="","",INDEX('Track Results Entry'!$J$2:$J$500,MATCH(B8,'Track Results Entry'!$A$2:$A$500,0)))</f>
        <v/>
      </c>
      <c r="M8" s="22" t="str">
        <f t="shared" ca="1" si="6"/>
        <v/>
      </c>
      <c r="N8" s="23" t="str">
        <f ca="1">IFERROR(MAX(0,IF(J8="A",2*(No_Clubs-('Track Results Calc'!M8-1)),2*(No_Clubs-('Track Results Calc'!M8-1))-1)-(COUNTIF(INDIRECT(ADDRESS(IF($C8=$C7,MATCH($C8,$C$2:$C$500,0)+1,ROW()), COLUMN($M8)) &amp; ":"&amp;ADDRESS(IF($C8=$C7,MATCH(C8,$C$2:$C$500,0)+1,ROW())+COUNTIF($C$2:$C$500,D8&amp;$F8&amp;$G8&amp;$H8&amp;J8)-1, COLUMN($M8))),M8)-1)),"")</f>
        <v/>
      </c>
      <c r="O8" s="23" t="str">
        <f t="shared" ca="1" si="7"/>
        <v/>
      </c>
      <c r="Q8" s="52" t="str">
        <f ca="1">IFERROR(IF(J8="A",2*(No_Clubs-('Track Results Calc'!M8-1)),2*(No_Clubs-('Track Results Calc'!M8-1))-1),"")</f>
        <v/>
      </c>
      <c r="R8" s="53">
        <f t="shared" ca="1" si="2"/>
        <v>1</v>
      </c>
      <c r="S8" s="53">
        <f t="shared" ca="1" si="8"/>
        <v>2</v>
      </c>
      <c r="T8" s="53" t="str">
        <f t="shared" si="9"/>
        <v>$L$6:$L$9</v>
      </c>
      <c r="U8" s="53" t="str">
        <f t="shared" si="10"/>
        <v>$L$6:L8</v>
      </c>
      <c r="X8" s="29" t="s">
        <v>11</v>
      </c>
      <c r="Y8" s="29" t="s">
        <v>45</v>
      </c>
      <c r="Z8" s="29" t="s">
        <v>62</v>
      </c>
      <c r="AA8" s="23">
        <f t="shared" ca="1" si="11"/>
        <v>19</v>
      </c>
    </row>
    <row r="9" spans="1:27" x14ac:dyDescent="0.25">
      <c r="A9" s="20" t="str">
        <f t="shared" ca="1" si="3"/>
        <v>OneU11Girls2 Lap HurdlesB1</v>
      </c>
      <c r="B9" s="20" t="str">
        <f t="shared" si="4"/>
        <v>OneShrewsburyU11Girls2 Lap HurdlesB</v>
      </c>
      <c r="C9" s="20" t="str">
        <f t="shared" si="5"/>
        <v>OneU11GirlsTrack Event 1B</v>
      </c>
      <c r="D9" s="20" t="str">
        <f t="shared" si="0"/>
        <v>One</v>
      </c>
      <c r="E9" s="29" t="s">
        <v>7</v>
      </c>
      <c r="F9" s="29" t="s">
        <v>45</v>
      </c>
      <c r="G9" s="29" t="s">
        <v>46</v>
      </c>
      <c r="H9" s="29" t="s">
        <v>80</v>
      </c>
      <c r="I9" s="20" t="str">
        <f t="shared" si="1"/>
        <v>2 Lap Hurdles</v>
      </c>
      <c r="J9" s="29" t="s">
        <v>232</v>
      </c>
      <c r="K9" s="20" t="str">
        <f>TEXT(INDEX('Track Results Entry'!$I$2:$I$500,MATCH(B9,'Track Results Entry'!$A$2:$A$500,0)),)</f>
        <v>Grace Turney</v>
      </c>
      <c r="L9" s="59">
        <f>IF(K9="","",INDEX('Track Results Entry'!$J$2:$J$500,MATCH(B9,'Track Results Entry'!$A$2:$A$500,0)))</f>
        <v>3.2060185185185186E-4</v>
      </c>
      <c r="M9" s="22">
        <f t="shared" ca="1" si="6"/>
        <v>1</v>
      </c>
      <c r="N9" s="23">
        <f ca="1">IFERROR(MAX(0,IF(J9="A",2*(No_Clubs-('Track Results Calc'!M9-1)),2*(No_Clubs-('Track Results Calc'!M9-1))-1)-(COUNTIF(INDIRECT(ADDRESS(IF($C9=$C8,MATCH($C9,$C$2:$C$500,0)+1,ROW()), COLUMN($M9)) &amp; ":"&amp;ADDRESS(IF($C9=$C8,MATCH(C9,$C$2:$C$500,0)+1,ROW())+COUNTIF($C$2:$C$500,D9&amp;$F9&amp;$G9&amp;$H9&amp;J9)-1, COLUMN($M9))),M9)-1)),"")</f>
        <v>7</v>
      </c>
      <c r="O9" s="23">
        <f t="shared" ca="1" si="7"/>
        <v>1</v>
      </c>
      <c r="Q9" s="52">
        <f ca="1">IFERROR(IF(J9="A",2*(No_Clubs-('Track Results Calc'!M9-1)),2*(No_Clubs-('Track Results Calc'!M9-1))-1),"")</f>
        <v>7</v>
      </c>
      <c r="R9" s="53">
        <f t="shared" ca="1" si="2"/>
        <v>0</v>
      </c>
      <c r="S9" s="53">
        <f t="shared" ca="1" si="8"/>
        <v>1</v>
      </c>
      <c r="T9" s="53" t="str">
        <f t="shared" si="9"/>
        <v>$L$6:$L$9</v>
      </c>
      <c r="U9" s="53" t="str">
        <f t="shared" si="10"/>
        <v>$L$6:L9</v>
      </c>
      <c r="X9" s="29" t="s">
        <v>7</v>
      </c>
      <c r="Y9" s="29" t="s">
        <v>45</v>
      </c>
      <c r="Z9" s="29" t="s">
        <v>62</v>
      </c>
      <c r="AA9" s="23">
        <f t="shared" ca="1" si="11"/>
        <v>13</v>
      </c>
    </row>
    <row r="10" spans="1:27" x14ac:dyDescent="0.25">
      <c r="A10" s="30" t="str">
        <f t="shared" ca="1" si="3"/>
        <v>OneU11Boys2 Lap HurdlesA2</v>
      </c>
      <c r="B10" s="30" t="str">
        <f t="shared" si="4"/>
        <v>OneOswestryU11Boys2 Lap HurdlesA</v>
      </c>
      <c r="C10" s="30" t="str">
        <f t="shared" si="5"/>
        <v>OneU11BoysTrack Event 1A</v>
      </c>
      <c r="D10" s="30" t="str">
        <f t="shared" si="0"/>
        <v>One</v>
      </c>
      <c r="E10" s="31" t="s">
        <v>5</v>
      </c>
      <c r="F10" s="31" t="s">
        <v>45</v>
      </c>
      <c r="G10" s="31" t="s">
        <v>62</v>
      </c>
      <c r="H10" s="31" t="s">
        <v>80</v>
      </c>
      <c r="I10" s="30" t="str">
        <f t="shared" si="1"/>
        <v>2 Lap Hurdles</v>
      </c>
      <c r="J10" s="31" t="s">
        <v>228</v>
      </c>
      <c r="K10" s="30" t="str">
        <f>TEXT(INDEX('Track Results Entry'!$I$2:$I$500,MATCH(B10,'Track Results Entry'!$A$2:$A$500,0)),)</f>
        <v>William Arran</v>
      </c>
      <c r="L10" s="118">
        <f>IF(K10="","",INDEX('Track Results Entry'!$J$2:$J$500,MATCH(B10,'Track Results Entry'!$A$2:$A$500,0)))</f>
        <v>3.2638888888888887E-4</v>
      </c>
      <c r="M10" s="119">
        <f t="shared" ca="1" si="6"/>
        <v>2</v>
      </c>
      <c r="N10" s="120">
        <f ca="1">IFERROR(MAX(0,IF(J10="A",2*(No_Clubs-('Track Results Calc'!M10-1)),2*(No_Clubs-('Track Results Calc'!M10-1))-1)-(COUNTIF(INDIRECT(ADDRESS(IF($C10=$C9,MATCH($C10,$C$2:$C$500,0)+1,ROW()), COLUMN($M10)) &amp; ":"&amp;ADDRESS(IF($C10=$C9,MATCH(C10,$C$2:$C$500,0)+1,ROW())+COUNTIF($C$2:$C$500,D10&amp;$F10&amp;$G10&amp;$H10&amp;J10)-1, COLUMN($M10))),M10)-1)),"")</f>
        <v>6</v>
      </c>
      <c r="O10" s="120">
        <f t="shared" ca="1" si="7"/>
        <v>2</v>
      </c>
      <c r="Q10" s="52">
        <f ca="1">IFERROR(IF(J10="A",2*(No_Clubs-('Track Results Calc'!M10-1)),2*(No_Clubs-('Track Results Calc'!M10-1))-1),"")</f>
        <v>6</v>
      </c>
      <c r="R10" s="53">
        <f t="shared" ca="1" si="2"/>
        <v>0</v>
      </c>
      <c r="S10" s="53">
        <f t="shared" ca="1" si="8"/>
        <v>1</v>
      </c>
      <c r="T10" s="53" t="str">
        <f t="shared" si="9"/>
        <v>$L$10:$L$13</v>
      </c>
      <c r="U10" s="53" t="str">
        <f t="shared" si="10"/>
        <v>$L$10:L10</v>
      </c>
      <c r="X10" s="29" t="s">
        <v>5</v>
      </c>
      <c r="Y10" s="29" t="s">
        <v>87</v>
      </c>
      <c r="Z10" s="29" t="s">
        <v>46</v>
      </c>
      <c r="AA10" s="23">
        <f t="shared" ca="1" si="11"/>
        <v>34</v>
      </c>
    </row>
    <row r="11" spans="1:27" x14ac:dyDescent="0.25">
      <c r="A11" s="20" t="str">
        <f t="shared" ca="1" si="3"/>
        <v>OneU11Boys2 Lap HurdlesA1</v>
      </c>
      <c r="B11" s="20" t="str">
        <f t="shared" si="4"/>
        <v>OneTelfordU11Boys2 Lap HurdlesA</v>
      </c>
      <c r="C11" s="20" t="str">
        <f t="shared" si="5"/>
        <v>OneU11BoysTrack Event 1A</v>
      </c>
      <c r="D11" s="20" t="str">
        <f t="shared" si="0"/>
        <v>One</v>
      </c>
      <c r="E11" s="29" t="s">
        <v>9</v>
      </c>
      <c r="F11" s="29" t="s">
        <v>45</v>
      </c>
      <c r="G11" s="29" t="s">
        <v>62</v>
      </c>
      <c r="H11" s="29" t="s">
        <v>80</v>
      </c>
      <c r="I11" s="20" t="str">
        <f t="shared" si="1"/>
        <v>2 Lap Hurdles</v>
      </c>
      <c r="J11" s="29" t="s">
        <v>228</v>
      </c>
      <c r="K11" s="20" t="str">
        <f>TEXT(INDEX('Track Results Entry'!$I$2:$I$500,MATCH(B11,'Track Results Entry'!$A$2:$A$500,0)),)</f>
        <v>Axel Gordon</v>
      </c>
      <c r="L11" s="59">
        <f>IF(K11="","",INDEX('Track Results Entry'!$J$2:$J$500,MATCH(B11,'Track Results Entry'!$A$2:$A$500,0)))</f>
        <v>3.1597222222222221E-4</v>
      </c>
      <c r="M11" s="22">
        <f t="shared" ca="1" si="6"/>
        <v>1</v>
      </c>
      <c r="N11" s="23">
        <f ca="1">IFERROR(MAX(0,IF(J11="A",2*(No_Clubs-('Track Results Calc'!M11-1)),2*(No_Clubs-('Track Results Calc'!M11-1))-1)-(COUNTIF(INDIRECT(ADDRESS(IF($C11=$C10,MATCH($C11,$C$2:$C$500,0)+1,ROW()), COLUMN($M11)) &amp; ":"&amp;ADDRESS(IF($C11=$C10,MATCH(C11,$C$2:$C$500,0)+1,ROW())+COUNTIF($C$2:$C$500,D11&amp;$F11&amp;$G11&amp;$H11&amp;J11)-1, COLUMN($M11))),M11)-1)),"")</f>
        <v>8</v>
      </c>
      <c r="O11" s="23">
        <f t="shared" ca="1" si="7"/>
        <v>1</v>
      </c>
      <c r="Q11" s="52">
        <f ca="1">IFERROR(IF(J11="A",2*(No_Clubs-('Track Results Calc'!M11-1)),2*(No_Clubs-('Track Results Calc'!M11-1))-1),"")</f>
        <v>8</v>
      </c>
      <c r="R11" s="53">
        <f t="shared" ca="1" si="2"/>
        <v>0</v>
      </c>
      <c r="S11" s="53">
        <f t="shared" ca="1" si="8"/>
        <v>1</v>
      </c>
      <c r="T11" s="53" t="str">
        <f t="shared" si="9"/>
        <v>$L$10:$L$13</v>
      </c>
      <c r="U11" s="53" t="str">
        <f t="shared" si="10"/>
        <v>$L$10:L11</v>
      </c>
      <c r="X11" s="29" t="s">
        <v>9</v>
      </c>
      <c r="Y11" s="29" t="s">
        <v>87</v>
      </c>
      <c r="Z11" s="29" t="s">
        <v>46</v>
      </c>
      <c r="AA11" s="23">
        <f t="shared" ca="1" si="11"/>
        <v>43</v>
      </c>
    </row>
    <row r="12" spans="1:27" x14ac:dyDescent="0.25">
      <c r="A12" s="20" t="str">
        <f t="shared" ca="1" si="3"/>
        <v>OneU11Boys2 Lap HurdlesA3</v>
      </c>
      <c r="B12" s="20" t="str">
        <f t="shared" si="4"/>
        <v>OneWenlockU11Boys2 Lap HurdlesA</v>
      </c>
      <c r="C12" s="20" t="str">
        <f t="shared" si="5"/>
        <v>OneU11BoysTrack Event 1A</v>
      </c>
      <c r="D12" s="20" t="str">
        <f t="shared" si="0"/>
        <v>One</v>
      </c>
      <c r="E12" s="29" t="s">
        <v>11</v>
      </c>
      <c r="F12" s="29" t="s">
        <v>45</v>
      </c>
      <c r="G12" s="29" t="s">
        <v>62</v>
      </c>
      <c r="H12" s="29" t="s">
        <v>80</v>
      </c>
      <c r="I12" s="20" t="str">
        <f t="shared" si="1"/>
        <v>2 Lap Hurdles</v>
      </c>
      <c r="J12" s="29" t="s">
        <v>228</v>
      </c>
      <c r="K12" s="20" t="str">
        <f>TEXT(INDEX('Track Results Entry'!$I$2:$I$500,MATCH(B12,'Track Results Entry'!$A$2:$A$500,0)),)</f>
        <v>Ben Beard</v>
      </c>
      <c r="L12" s="59">
        <f>IF(K12="","",INDEX('Track Results Entry'!$J$2:$J$500,MATCH(B12,'Track Results Entry'!$A$2:$A$500,0)))</f>
        <v>3.6111111111111109E-4</v>
      </c>
      <c r="M12" s="22">
        <f t="shared" ca="1" si="6"/>
        <v>3</v>
      </c>
      <c r="N12" s="23">
        <f ca="1">IFERROR(MAX(0,IF(J12="A",2*(No_Clubs-('Track Results Calc'!M12-1)),2*(No_Clubs-('Track Results Calc'!M12-1))-1)-(COUNTIF(INDIRECT(ADDRESS(IF($C12=$C11,MATCH($C12,$C$2:$C$500,0)+1,ROW()), COLUMN($M12)) &amp; ":"&amp;ADDRESS(IF($C12=$C11,MATCH(C12,$C$2:$C$500,0)+1,ROW())+COUNTIF($C$2:$C$500,D12&amp;$F12&amp;$G12&amp;$H12&amp;J12)-1, COLUMN($M12))),M12)-1)),"")</f>
        <v>4</v>
      </c>
      <c r="O12" s="23">
        <f t="shared" ca="1" si="7"/>
        <v>3</v>
      </c>
      <c r="Q12" s="52">
        <f ca="1">IFERROR(IF(J12="A",2*(No_Clubs-('Track Results Calc'!M12-1)),2*(No_Clubs-('Track Results Calc'!M12-1))-1),"")</f>
        <v>4</v>
      </c>
      <c r="R12" s="53">
        <f t="shared" ca="1" si="2"/>
        <v>0</v>
      </c>
      <c r="S12" s="53">
        <f t="shared" ca="1" si="8"/>
        <v>1</v>
      </c>
      <c r="T12" s="53" t="str">
        <f t="shared" si="9"/>
        <v>$L$10:$L$13</v>
      </c>
      <c r="U12" s="53" t="str">
        <f t="shared" si="10"/>
        <v>$L$10:L12</v>
      </c>
      <c r="X12" s="29" t="s">
        <v>11</v>
      </c>
      <c r="Y12" s="29" t="s">
        <v>87</v>
      </c>
      <c r="Z12" s="29" t="s">
        <v>46</v>
      </c>
      <c r="AA12" s="23">
        <f t="shared" ca="1" si="11"/>
        <v>33</v>
      </c>
    </row>
    <row r="13" spans="1:27" x14ac:dyDescent="0.25">
      <c r="A13" s="20" t="str">
        <f t="shared" ca="1" si="3"/>
        <v>OneU11Boys2 Lap HurdlesA</v>
      </c>
      <c r="B13" s="20" t="str">
        <f t="shared" si="4"/>
        <v>OneShrewsburyU11Boys2 Lap HurdlesA</v>
      </c>
      <c r="C13" s="20" t="str">
        <f t="shared" si="5"/>
        <v>OneU11BoysTrack Event 1A</v>
      </c>
      <c r="D13" s="20" t="str">
        <f t="shared" si="0"/>
        <v>One</v>
      </c>
      <c r="E13" s="29" t="s">
        <v>7</v>
      </c>
      <c r="F13" s="29" t="s">
        <v>45</v>
      </c>
      <c r="G13" s="29" t="s">
        <v>62</v>
      </c>
      <c r="H13" s="29" t="s">
        <v>80</v>
      </c>
      <c r="I13" s="20" t="str">
        <f t="shared" si="1"/>
        <v>2 Lap Hurdles</v>
      </c>
      <c r="J13" s="29" t="s">
        <v>228</v>
      </c>
      <c r="K13" s="20" t="str">
        <f>TEXT(INDEX('Track Results Entry'!$I$2:$I$500,MATCH(B13,'Track Results Entry'!$A$2:$A$500,0)),)</f>
        <v/>
      </c>
      <c r="L13" s="59" t="str">
        <f>IF(K13="","",INDEX('Track Results Entry'!$J$2:$J$500,MATCH(B13,'Track Results Entry'!$A$2:$A$500,0)))</f>
        <v/>
      </c>
      <c r="M13" s="22" t="str">
        <f ca="1">IFERROR(RANK(L13,INDIRECT(ADDRESS(IF($C13=$C12,MATCH($C13,$C$2:$C$500,0)+1,ROW()), COLUMN($L13)) &amp; ":"&amp;ADDRESS(IF($C13=$C12,MATCH(C13,$C$2:$C$500,0)+1,ROW())+COUNTIF($C$2:$C$500,D13&amp;$F13&amp;$G13&amp;$H13&amp;J13)-1, COLUMN($L13))),1),"")</f>
        <v/>
      </c>
      <c r="N13" s="23" t="str">
        <f ca="1">IFERROR(MAX(0,IF(J13="A",2*(No_Clubs-('Track Results Calc'!M13-1)),2*(No_Clubs-('Track Results Calc'!M13-1))-1)-(COUNTIF(INDIRECT(ADDRESS(IF($C13=$C12,MATCH($C13,$C$2:$C$500,0)+1,ROW()), COLUMN($M13)) &amp; ":"&amp;ADDRESS(IF($C13=$C12,MATCH(C13,$C$2:$C$500,0)+1,ROW())+COUNTIF($C$2:$C$500,D13&amp;$F13&amp;$G13&amp;$H13&amp;J13)-1, COLUMN($M13))),M13)-1)),"")</f>
        <v/>
      </c>
      <c r="O13" s="23" t="str">
        <f t="shared" ca="1" si="7"/>
        <v/>
      </c>
      <c r="Q13" s="52" t="str">
        <f ca="1">IFERROR(IF(J13="A",2*(No_Clubs-('Track Results Calc'!M13-1)),2*(No_Clubs-('Track Results Calc'!M13-1))-1),"")</f>
        <v/>
      </c>
      <c r="R13" s="53">
        <f t="shared" ca="1" si="2"/>
        <v>0</v>
      </c>
      <c r="S13" s="53">
        <f t="shared" ca="1" si="8"/>
        <v>1</v>
      </c>
      <c r="T13" s="53" t="str">
        <f t="shared" si="9"/>
        <v>$L$10:$L$13</v>
      </c>
      <c r="U13" s="53" t="str">
        <f t="shared" si="10"/>
        <v>$L$10:L13</v>
      </c>
      <c r="X13" s="29" t="s">
        <v>7</v>
      </c>
      <c r="Y13" s="29" t="s">
        <v>87</v>
      </c>
      <c r="Z13" s="29" t="s">
        <v>46</v>
      </c>
      <c r="AA13" s="23">
        <f t="shared" ca="1" si="11"/>
        <v>0</v>
      </c>
    </row>
    <row r="14" spans="1:27" x14ac:dyDescent="0.25">
      <c r="A14" s="20" t="str">
        <f t="shared" ca="1" si="3"/>
        <v>OneU11Boys2 Lap HurdlesB2</v>
      </c>
      <c r="B14" s="20" t="str">
        <f t="shared" si="4"/>
        <v>OneOswestryU11Boys2 Lap HurdlesB</v>
      </c>
      <c r="C14" s="20" t="str">
        <f t="shared" si="5"/>
        <v>OneU11BoysTrack Event 1B</v>
      </c>
      <c r="D14" s="20" t="str">
        <f t="shared" si="0"/>
        <v>One</v>
      </c>
      <c r="E14" s="29" t="s">
        <v>5</v>
      </c>
      <c r="F14" s="29" t="s">
        <v>45</v>
      </c>
      <c r="G14" s="29" t="s">
        <v>62</v>
      </c>
      <c r="H14" s="29" t="s">
        <v>80</v>
      </c>
      <c r="I14" s="20" t="str">
        <f t="shared" si="1"/>
        <v>2 Lap Hurdles</v>
      </c>
      <c r="J14" s="29" t="s">
        <v>232</v>
      </c>
      <c r="K14" s="20" t="str">
        <f>TEXT(INDEX('Track Results Entry'!$I$2:$I$500,MATCH(B14,'Track Results Entry'!$A$2:$A$500,0)),)</f>
        <v>Joseph Barlow</v>
      </c>
      <c r="L14" s="59">
        <f>IF(K14="","",INDEX('Track Results Entry'!$J$2:$J$500,MATCH(B14,'Track Results Entry'!$A$2:$A$500,0)))</f>
        <v>3.4490740740740743E-4</v>
      </c>
      <c r="M14" s="22">
        <f t="shared" ca="1" si="6"/>
        <v>2</v>
      </c>
      <c r="N14" s="23">
        <f ca="1">IFERROR(MAX(0,IF(J14="A",2*(No_Clubs-('Track Results Calc'!M14-1)),2*(No_Clubs-('Track Results Calc'!M14-1))-1)-(COUNTIF(INDIRECT(ADDRESS(IF($C14=$C13,MATCH($C14,$C$2:$C$500,0)+1,ROW()), COLUMN($M14)) &amp; ":"&amp;ADDRESS(IF($C14=$C13,MATCH(C14,$C$2:$C$500,0)+1,ROW())+COUNTIF($C$2:$C$500,D14&amp;$F14&amp;$G14&amp;$H14&amp;J14)-1, COLUMN($M14))),M14)-1)),"")</f>
        <v>5</v>
      </c>
      <c r="O14" s="23">
        <f ca="1">IFERROR(M14+COUNTIF(INDIRECT(ADDRESS(IF($C14=$C13,MATCH($C14,$C$2:$C$500,0)+1,ROW()), COLUMN($L14)) &amp; ":"&amp;ADDRESS(ROW(), COLUMN($L14),4)),L14)-1,"")</f>
        <v>2</v>
      </c>
      <c r="Q14" s="52">
        <f ca="1">IFERROR(IF(J14="A",2*(No_Clubs-('Track Results Calc'!M14-1)),2*(No_Clubs-('Track Results Calc'!M14-1))-1),"")</f>
        <v>5</v>
      </c>
      <c r="R14" s="53">
        <f t="shared" ca="1" si="2"/>
        <v>0</v>
      </c>
      <c r="S14" s="53">
        <f t="shared" ca="1" si="8"/>
        <v>1</v>
      </c>
      <c r="T14" s="53" t="str">
        <f t="shared" si="9"/>
        <v>$L$14:$L$17</v>
      </c>
      <c r="U14" s="53" t="str">
        <f t="shared" si="10"/>
        <v>$L$14:L14</v>
      </c>
      <c r="X14" s="29" t="s">
        <v>5</v>
      </c>
      <c r="Y14" s="29" t="s">
        <v>87</v>
      </c>
      <c r="Z14" s="29" t="s">
        <v>62</v>
      </c>
      <c r="AA14" s="23">
        <f t="shared" ca="1" si="11"/>
        <v>6</v>
      </c>
    </row>
    <row r="15" spans="1:27" x14ac:dyDescent="0.25">
      <c r="A15" s="20" t="str">
        <f t="shared" ca="1" si="3"/>
        <v>OneU11Boys2 Lap HurdlesB3</v>
      </c>
      <c r="B15" s="20" t="str">
        <f t="shared" si="4"/>
        <v>OneTelfordU11Boys2 Lap HurdlesB</v>
      </c>
      <c r="C15" s="20" t="str">
        <f t="shared" si="5"/>
        <v>OneU11BoysTrack Event 1B</v>
      </c>
      <c r="D15" s="20" t="str">
        <f t="shared" si="0"/>
        <v>One</v>
      </c>
      <c r="E15" s="29" t="s">
        <v>9</v>
      </c>
      <c r="F15" s="29" t="s">
        <v>45</v>
      </c>
      <c r="G15" s="29" t="s">
        <v>62</v>
      </c>
      <c r="H15" s="29" t="s">
        <v>80</v>
      </c>
      <c r="I15" s="20" t="str">
        <f t="shared" si="1"/>
        <v>2 Lap Hurdles</v>
      </c>
      <c r="J15" s="29" t="s">
        <v>232</v>
      </c>
      <c r="K15" s="20" t="str">
        <f>TEXT(INDEX('Track Results Entry'!$I$2:$I$500,MATCH(B15,'Track Results Entry'!$A$2:$A$500,0)),)</f>
        <v>Jacob Eiben</v>
      </c>
      <c r="L15" s="59">
        <f>IF(K15="","",INDEX('Track Results Entry'!$J$2:$J$500,MATCH(B15,'Track Results Entry'!$A$2:$A$500,0)))</f>
        <v>3.4606481481481484E-4</v>
      </c>
      <c r="M15" s="22">
        <f t="shared" ca="1" si="6"/>
        <v>3</v>
      </c>
      <c r="N15" s="23">
        <f ca="1">IFERROR(MAX(0,IF(J15="A",2*(No_Clubs-('Track Results Calc'!M15-1)),2*(No_Clubs-('Track Results Calc'!M15-1))-1)-(COUNTIF(INDIRECT(ADDRESS(IF($C15=$C14,MATCH($C15,$C$2:$C$500,0)+1,ROW()), COLUMN($M15)) &amp; ":"&amp;ADDRESS(IF($C15=$C14,MATCH(C15,$C$2:$C$500,0)+1,ROW())+COUNTIF($C$2:$C$500,D15&amp;$F15&amp;$G15&amp;$H15&amp;J15)-1, COLUMN($M15))),M15)-1)),"")</f>
        <v>3</v>
      </c>
      <c r="O15" s="23">
        <f t="shared" ca="1" si="7"/>
        <v>3</v>
      </c>
      <c r="Q15" s="52">
        <f ca="1">IFERROR(IF(J15="A",2*(No_Clubs-('Track Results Calc'!M15-1)),2*(No_Clubs-('Track Results Calc'!M15-1))-1),"")</f>
        <v>3</v>
      </c>
      <c r="R15" s="53">
        <f t="shared" ca="1" si="2"/>
        <v>0</v>
      </c>
      <c r="S15" s="53">
        <f t="shared" ca="1" si="8"/>
        <v>1</v>
      </c>
      <c r="T15" s="53" t="str">
        <f t="shared" si="9"/>
        <v>$L$14:$L$17</v>
      </c>
      <c r="U15" s="53" t="str">
        <f t="shared" si="10"/>
        <v>$L$14:L15</v>
      </c>
      <c r="X15" s="29" t="s">
        <v>9</v>
      </c>
      <c r="Y15" s="29" t="s">
        <v>87</v>
      </c>
      <c r="Z15" s="29" t="s">
        <v>62</v>
      </c>
      <c r="AA15" s="23">
        <f t="shared" ca="1" si="11"/>
        <v>34</v>
      </c>
    </row>
    <row r="16" spans="1:27" x14ac:dyDescent="0.25">
      <c r="A16" s="20" t="str">
        <f t="shared" ca="1" si="3"/>
        <v>OneU11Boys2 Lap HurdlesB1</v>
      </c>
      <c r="B16" s="20" t="str">
        <f t="shared" si="4"/>
        <v>OneWenlockU11Boys2 Lap HurdlesB</v>
      </c>
      <c r="C16" s="20" t="str">
        <f t="shared" si="5"/>
        <v>OneU11BoysTrack Event 1B</v>
      </c>
      <c r="D16" s="20" t="str">
        <f t="shared" si="0"/>
        <v>One</v>
      </c>
      <c r="E16" s="29" t="s">
        <v>11</v>
      </c>
      <c r="F16" s="29" t="s">
        <v>45</v>
      </c>
      <c r="G16" s="29" t="s">
        <v>62</v>
      </c>
      <c r="H16" s="29" t="s">
        <v>80</v>
      </c>
      <c r="I16" s="20" t="str">
        <f t="shared" si="1"/>
        <v>2 Lap Hurdles</v>
      </c>
      <c r="J16" s="29" t="s">
        <v>232</v>
      </c>
      <c r="K16" s="20" t="str">
        <f>TEXT(INDEX('Track Results Entry'!$I$2:$I$500,MATCH(B16,'Track Results Entry'!$A$2:$A$500,0)),)</f>
        <v>Fionn Munslow</v>
      </c>
      <c r="L16" s="59">
        <f>IF(K16="","",INDEX('Track Results Entry'!$J$2:$J$500,MATCH(B16,'Track Results Entry'!$A$2:$A$500,0)))</f>
        <v>3.3333333333333332E-4</v>
      </c>
      <c r="M16" s="22">
        <f t="shared" ca="1" si="6"/>
        <v>1</v>
      </c>
      <c r="N16" s="23">
        <f ca="1">IFERROR(MAX(0,IF(J16="A",2*(No_Clubs-('Track Results Calc'!M16-1)),2*(No_Clubs-('Track Results Calc'!M16-1))-1)-(COUNTIF(INDIRECT(ADDRESS(IF($C16=$C15,MATCH($C16,$C$2:$C$500,0)+1,ROW()), COLUMN($M16)) &amp; ":"&amp;ADDRESS(IF($C16=$C15,MATCH(C16,$C$2:$C$500,0)+1,ROW())+COUNTIF($C$2:$C$500,D16&amp;$F16&amp;$G16&amp;$H16&amp;J16)-1, COLUMN($M16))),M16)-1)),"")</f>
        <v>7</v>
      </c>
      <c r="O16" s="23">
        <f t="shared" ca="1" si="7"/>
        <v>1</v>
      </c>
      <c r="Q16" s="52">
        <f ca="1">IFERROR(IF(J16="A",2*(No_Clubs-('Track Results Calc'!M16-1)),2*(No_Clubs-('Track Results Calc'!M16-1))-1),"")</f>
        <v>7</v>
      </c>
      <c r="R16" s="53">
        <f t="shared" ca="1" si="2"/>
        <v>0</v>
      </c>
      <c r="S16" s="53">
        <f t="shared" ca="1" si="8"/>
        <v>1</v>
      </c>
      <c r="T16" s="53" t="str">
        <f t="shared" si="9"/>
        <v>$L$14:$L$17</v>
      </c>
      <c r="U16" s="53" t="str">
        <f t="shared" si="10"/>
        <v>$L$14:L16</v>
      </c>
      <c r="X16" s="29" t="s">
        <v>11</v>
      </c>
      <c r="Y16" s="29" t="s">
        <v>87</v>
      </c>
      <c r="Z16" s="29" t="s">
        <v>62</v>
      </c>
      <c r="AA16" s="23">
        <f t="shared" ca="1" si="11"/>
        <v>35</v>
      </c>
    </row>
    <row r="17" spans="1:27" x14ac:dyDescent="0.25">
      <c r="A17" s="32" t="str">
        <f t="shared" ca="1" si="3"/>
        <v>OneU11Boys2 Lap HurdlesB</v>
      </c>
      <c r="B17" s="32" t="str">
        <f t="shared" si="4"/>
        <v>OneShrewsburyU11Boys2 Lap HurdlesB</v>
      </c>
      <c r="C17" s="32" t="str">
        <f t="shared" si="5"/>
        <v>OneU11BoysTrack Event 1B</v>
      </c>
      <c r="D17" s="32" t="str">
        <f t="shared" si="0"/>
        <v>One</v>
      </c>
      <c r="E17" s="33" t="s">
        <v>7</v>
      </c>
      <c r="F17" s="33" t="s">
        <v>45</v>
      </c>
      <c r="G17" s="33" t="s">
        <v>62</v>
      </c>
      <c r="H17" s="33" t="s">
        <v>80</v>
      </c>
      <c r="I17" s="32" t="str">
        <f t="shared" si="1"/>
        <v>2 Lap Hurdles</v>
      </c>
      <c r="J17" s="33" t="s">
        <v>232</v>
      </c>
      <c r="K17" s="32" t="str">
        <f>TEXT(INDEX('Track Results Entry'!$I$2:$I$500,MATCH(B17,'Track Results Entry'!$A$2:$A$500,0)),)</f>
        <v/>
      </c>
      <c r="L17" s="60" t="str">
        <f>IF(K17="","",INDEX('Track Results Entry'!$J$2:$J$500,MATCH(B17,'Track Results Entry'!$A$2:$A$500,0)))</f>
        <v/>
      </c>
      <c r="M17" s="121" t="str">
        <f t="shared" ca="1" si="6"/>
        <v/>
      </c>
      <c r="N17" s="122" t="str">
        <f ca="1">IFERROR(MAX(0,IF(J17="A",2*(No_Clubs-('Track Results Calc'!M17-1)),2*(No_Clubs-('Track Results Calc'!M17-1))-1)-(COUNTIF(INDIRECT(ADDRESS(IF($C17=$C16,MATCH($C17,$C$2:$C$500,0)+1,ROW()), COLUMN($M17)) &amp; ":"&amp;ADDRESS(IF($C17=$C16,MATCH(C17,$C$2:$C$500,0)+1,ROW())+COUNTIF($C$2:$C$500,D17&amp;$F17&amp;$G17&amp;$H17&amp;J17)-1, COLUMN($M17))),M17)-1)),"")</f>
        <v/>
      </c>
      <c r="O17" s="122" t="str">
        <f t="shared" ca="1" si="7"/>
        <v/>
      </c>
      <c r="Q17" s="52" t="str">
        <f ca="1">IFERROR(IF(J17="A",2*(No_Clubs-('Track Results Calc'!M17-1)),2*(No_Clubs-('Track Results Calc'!M17-1))-1),"")</f>
        <v/>
      </c>
      <c r="R17" s="53">
        <f t="shared" ca="1" si="2"/>
        <v>0</v>
      </c>
      <c r="S17" s="53">
        <f t="shared" ca="1" si="8"/>
        <v>1</v>
      </c>
      <c r="T17" s="53" t="str">
        <f t="shared" si="9"/>
        <v>$L$14:$L$17</v>
      </c>
      <c r="U17" s="53" t="str">
        <f t="shared" si="10"/>
        <v>$L$14:L17</v>
      </c>
      <c r="X17" s="29" t="s">
        <v>7</v>
      </c>
      <c r="Y17" s="29" t="s">
        <v>87</v>
      </c>
      <c r="Z17" s="29" t="s">
        <v>62</v>
      </c>
      <c r="AA17" s="23">
        <f t="shared" ca="1" si="11"/>
        <v>26</v>
      </c>
    </row>
    <row r="18" spans="1:27" x14ac:dyDescent="0.25">
      <c r="A18" s="20" t="str">
        <f t="shared" ca="1" si="3"/>
        <v>OneU13Girls2 LapsA3</v>
      </c>
      <c r="B18" s="20" t="str">
        <f t="shared" si="4"/>
        <v>OneOswestryU13Girls2 LapsA</v>
      </c>
      <c r="C18" s="20" t="str">
        <f t="shared" si="5"/>
        <v>OneU13GirlsTrack Event 1A</v>
      </c>
      <c r="D18" s="20" t="str">
        <f t="shared" si="0"/>
        <v>One</v>
      </c>
      <c r="E18" s="29" t="s">
        <v>5</v>
      </c>
      <c r="F18" s="29" t="s">
        <v>87</v>
      </c>
      <c r="G18" s="29" t="s">
        <v>46</v>
      </c>
      <c r="H18" s="29" t="s">
        <v>80</v>
      </c>
      <c r="I18" s="20" t="str">
        <f t="shared" si="1"/>
        <v>2 Laps</v>
      </c>
      <c r="J18" s="29" t="s">
        <v>228</v>
      </c>
      <c r="K18" s="20" t="str">
        <f>TEXT(INDEX('Track Results Entry'!$I$2:$I$500,MATCH(B18,'Track Results Entry'!$A$2:$A$500,0)),)</f>
        <v>Lucy Hughes</v>
      </c>
      <c r="L18" s="59">
        <f>IF(K18="","",INDEX('Track Results Entry'!$J$2:$J$500,MATCH(B18,'Track Results Entry'!$A$2:$A$500,0)))</f>
        <v>3.078703703703704E-4</v>
      </c>
      <c r="M18" s="22">
        <f t="shared" ca="1" si="6"/>
        <v>3</v>
      </c>
      <c r="N18" s="23">
        <f ca="1">IFERROR(MAX(0,IF(J18="A",2*(No_Clubs-('Track Results Calc'!M18-1)),2*(No_Clubs-('Track Results Calc'!M18-1))-1)-(COUNTIF(INDIRECT(ADDRESS(IF($C18=$C17,MATCH($C18,$C$2:$C$500,0)+1,ROW()), COLUMN($M18)) &amp; ":"&amp;ADDRESS(IF($C18=$C17,MATCH(C18,$C$2:$C$500,0)+1,ROW())+COUNTIF($C$2:$C$500,D18&amp;$F18&amp;$G18&amp;$H18&amp;J18)-1, COLUMN($M18))),M18)-1)),"")</f>
        <v>4</v>
      </c>
      <c r="O18" s="23">
        <f t="shared" ca="1" si="7"/>
        <v>3</v>
      </c>
      <c r="Q18" s="52">
        <f ca="1">IFERROR(IF(J18="A",2*(No_Clubs-('Track Results Calc'!M18-1)),2*(No_Clubs-('Track Results Calc'!M18-1))-1),"")</f>
        <v>4</v>
      </c>
      <c r="R18" s="53">
        <f t="shared" ca="1" si="2"/>
        <v>0</v>
      </c>
      <c r="S18" s="53">
        <f t="shared" ca="1" si="8"/>
        <v>1</v>
      </c>
      <c r="T18" s="53" t="str">
        <f t="shared" si="9"/>
        <v>$L$18:$L$21</v>
      </c>
      <c r="U18" s="53" t="str">
        <f t="shared" si="10"/>
        <v>$L$18:L18</v>
      </c>
      <c r="X18" s="29" t="s">
        <v>5</v>
      </c>
      <c r="Y18" s="29" t="s">
        <v>145</v>
      </c>
      <c r="Z18" s="29" t="s">
        <v>46</v>
      </c>
      <c r="AA18" s="23">
        <f t="shared" ca="1" si="11"/>
        <v>41</v>
      </c>
    </row>
    <row r="19" spans="1:27" x14ac:dyDescent="0.25">
      <c r="A19" s="20" t="str">
        <f t="shared" ca="1" si="3"/>
        <v>OneU13Girls2 LapsA2</v>
      </c>
      <c r="B19" s="20" t="str">
        <f t="shared" si="4"/>
        <v>OneTelfordU13Girls2 LapsA</v>
      </c>
      <c r="C19" s="20" t="str">
        <f t="shared" si="5"/>
        <v>OneU13GirlsTrack Event 1A</v>
      </c>
      <c r="D19" s="20" t="str">
        <f t="shared" si="0"/>
        <v>One</v>
      </c>
      <c r="E19" s="29" t="s">
        <v>9</v>
      </c>
      <c r="F19" s="29" t="s">
        <v>87</v>
      </c>
      <c r="G19" s="29" t="s">
        <v>46</v>
      </c>
      <c r="H19" s="29" t="s">
        <v>80</v>
      </c>
      <c r="I19" s="20" t="str">
        <f t="shared" si="1"/>
        <v>2 Laps</v>
      </c>
      <c r="J19" s="29" t="s">
        <v>228</v>
      </c>
      <c r="K19" s="20" t="str">
        <f>TEXT(INDEX('Track Results Entry'!$I$2:$I$500,MATCH(B19,'Track Results Entry'!$A$2:$A$500,0)),)</f>
        <v>Jessica Barrett</v>
      </c>
      <c r="L19" s="59">
        <f>IF(K19="","",INDEX('Track Results Entry'!$J$2:$J$500,MATCH(B19,'Track Results Entry'!$A$2:$A$500,0)))</f>
        <v>2.9745370370370369E-4</v>
      </c>
      <c r="M19" s="22">
        <f t="shared" ca="1" si="6"/>
        <v>2</v>
      </c>
      <c r="N19" s="23">
        <f ca="1">IFERROR(MAX(0,IF(J19="A",2*(No_Clubs-('Track Results Calc'!M19-1)),2*(No_Clubs-('Track Results Calc'!M19-1))-1)-(COUNTIF(INDIRECT(ADDRESS(IF($C19=$C18,MATCH($C19,$C$2:$C$500,0)+1,ROW()), COLUMN($M19)) &amp; ":"&amp;ADDRESS(IF($C19=$C18,MATCH(C19,$C$2:$C$500,0)+1,ROW())+COUNTIF($C$2:$C$500,D19&amp;$F19&amp;$G19&amp;$H19&amp;J19)-1, COLUMN($M19))),M19)-1)),"")</f>
        <v>6</v>
      </c>
      <c r="O19" s="23">
        <f t="shared" ca="1" si="7"/>
        <v>2</v>
      </c>
      <c r="Q19" s="52">
        <f ca="1">IFERROR(IF(J19="A",2*(No_Clubs-('Track Results Calc'!M19-1)),2*(No_Clubs-('Track Results Calc'!M19-1))-1),"")</f>
        <v>6</v>
      </c>
      <c r="R19" s="53">
        <f t="shared" ca="1" si="2"/>
        <v>0</v>
      </c>
      <c r="S19" s="53">
        <f t="shared" ca="1" si="8"/>
        <v>1</v>
      </c>
      <c r="T19" s="53" t="str">
        <f t="shared" si="9"/>
        <v>$L$18:$L$21</v>
      </c>
      <c r="U19" s="53" t="str">
        <f t="shared" si="10"/>
        <v>$L$18:L19</v>
      </c>
      <c r="X19" s="29" t="s">
        <v>9</v>
      </c>
      <c r="Y19" s="29" t="s">
        <v>145</v>
      </c>
      <c r="Z19" s="29" t="s">
        <v>46</v>
      </c>
      <c r="AA19" s="23">
        <f t="shared" ca="1" si="11"/>
        <v>41</v>
      </c>
    </row>
    <row r="20" spans="1:27" x14ac:dyDescent="0.25">
      <c r="A20" s="20" t="str">
        <f t="shared" ca="1" si="3"/>
        <v>OneU13Girls2 LapsA1</v>
      </c>
      <c r="B20" s="20" t="str">
        <f t="shared" si="4"/>
        <v>OneWenlockU13Girls2 LapsA</v>
      </c>
      <c r="C20" s="20" t="str">
        <f t="shared" si="5"/>
        <v>OneU13GirlsTrack Event 1A</v>
      </c>
      <c r="D20" s="20" t="str">
        <f t="shared" si="0"/>
        <v>One</v>
      </c>
      <c r="E20" s="29" t="s">
        <v>11</v>
      </c>
      <c r="F20" s="29" t="s">
        <v>87</v>
      </c>
      <c r="G20" s="29" t="s">
        <v>46</v>
      </c>
      <c r="H20" s="29" t="s">
        <v>80</v>
      </c>
      <c r="I20" s="20" t="str">
        <f t="shared" si="1"/>
        <v>2 Laps</v>
      </c>
      <c r="J20" s="29" t="s">
        <v>228</v>
      </c>
      <c r="K20" s="20" t="str">
        <f>TEXT(INDEX('Track Results Entry'!$I$2:$I$500,MATCH(B20,'Track Results Entry'!$A$2:$A$500,0)),)</f>
        <v>Amy Hayward</v>
      </c>
      <c r="L20" s="59">
        <f>IF(K20="","",INDEX('Track Results Entry'!$J$2:$J$500,MATCH(B20,'Track Results Entry'!$A$2:$A$500,0)))</f>
        <v>2.8935185185185189E-4</v>
      </c>
      <c r="M20" s="22">
        <f t="shared" ca="1" si="6"/>
        <v>1</v>
      </c>
      <c r="N20" s="23">
        <f ca="1">IFERROR(MAX(0,IF(J20="A",2*(No_Clubs-('Track Results Calc'!M20-1)),2*(No_Clubs-('Track Results Calc'!M20-1))-1)-(COUNTIF(INDIRECT(ADDRESS(IF($C20=$C19,MATCH($C20,$C$2:$C$500,0)+1,ROW()), COLUMN($M20)) &amp; ":"&amp;ADDRESS(IF($C20=$C19,MATCH(C20,$C$2:$C$500,0)+1,ROW())+COUNTIF($C$2:$C$500,D20&amp;$F20&amp;$G20&amp;$H20&amp;J20)-1, COLUMN($M20))),M20)-1)),"")</f>
        <v>8</v>
      </c>
      <c r="O20" s="23">
        <f t="shared" ca="1" si="7"/>
        <v>1</v>
      </c>
      <c r="Q20" s="52">
        <f ca="1">IFERROR(IF(J20="A",2*(No_Clubs-('Track Results Calc'!M20-1)),2*(No_Clubs-('Track Results Calc'!M20-1))-1),"")</f>
        <v>8</v>
      </c>
      <c r="R20" s="53">
        <f t="shared" ca="1" si="2"/>
        <v>0</v>
      </c>
      <c r="S20" s="53">
        <f t="shared" ca="1" si="8"/>
        <v>1</v>
      </c>
      <c r="T20" s="53" t="str">
        <f t="shared" si="9"/>
        <v>$L$18:$L$21</v>
      </c>
      <c r="U20" s="53" t="str">
        <f t="shared" si="10"/>
        <v>$L$18:L20</v>
      </c>
      <c r="X20" s="29" t="s">
        <v>11</v>
      </c>
      <c r="Y20" s="29" t="s">
        <v>145</v>
      </c>
      <c r="Z20" s="29" t="s">
        <v>46</v>
      </c>
      <c r="AA20" s="23">
        <f t="shared" ca="1" si="11"/>
        <v>22</v>
      </c>
    </row>
    <row r="21" spans="1:27" x14ac:dyDescent="0.25">
      <c r="A21" s="20" t="str">
        <f t="shared" ca="1" si="3"/>
        <v>OneU13Girls2 LapsA</v>
      </c>
      <c r="B21" s="20" t="str">
        <f t="shared" si="4"/>
        <v>OneShrewsburyU13Girls2 LapsA</v>
      </c>
      <c r="C21" s="20" t="str">
        <f t="shared" si="5"/>
        <v>OneU13GirlsTrack Event 1A</v>
      </c>
      <c r="D21" s="20" t="str">
        <f t="shared" si="0"/>
        <v>One</v>
      </c>
      <c r="E21" s="29" t="s">
        <v>7</v>
      </c>
      <c r="F21" s="29" t="s">
        <v>87</v>
      </c>
      <c r="G21" s="29" t="s">
        <v>46</v>
      </c>
      <c r="H21" s="29" t="s">
        <v>80</v>
      </c>
      <c r="I21" s="20" t="str">
        <f t="shared" si="1"/>
        <v>2 Laps</v>
      </c>
      <c r="J21" s="29" t="s">
        <v>228</v>
      </c>
      <c r="K21" s="20" t="str">
        <f>TEXT(INDEX('Track Results Entry'!$I$2:$I$500,MATCH(B21,'Track Results Entry'!$A$2:$A$500,0)),)</f>
        <v/>
      </c>
      <c r="L21" s="59" t="str">
        <f>IF(K21="","",INDEX('Track Results Entry'!$J$2:$J$500,MATCH(B21,'Track Results Entry'!$A$2:$A$500,0)))</f>
        <v/>
      </c>
      <c r="M21" s="22" t="str">
        <f t="shared" ca="1" si="6"/>
        <v/>
      </c>
      <c r="N21" s="23" t="str">
        <f ca="1">IFERROR(MAX(0,IF(J21="A",2*(No_Clubs-('Track Results Calc'!M21-1)),2*(No_Clubs-('Track Results Calc'!M21-1))-1)-(COUNTIF(INDIRECT(ADDRESS(IF($C21=$C20,MATCH($C21,$C$2:$C$500,0)+1,ROW()), COLUMN($M21)) &amp; ":"&amp;ADDRESS(IF($C21=$C20,MATCH(C21,$C$2:$C$500,0)+1,ROW())+COUNTIF($C$2:$C$500,D21&amp;$F21&amp;$G21&amp;$H21&amp;J21)-1, COLUMN($M21))),M21)-1)),"")</f>
        <v/>
      </c>
      <c r="O21" s="23" t="str">
        <f t="shared" ca="1" si="7"/>
        <v/>
      </c>
      <c r="Q21" s="52" t="str">
        <f ca="1">IFERROR(IF(J21="A",2*(No_Clubs-('Track Results Calc'!M21-1)),2*(No_Clubs-('Track Results Calc'!M21-1))-1),"")</f>
        <v/>
      </c>
      <c r="R21" s="53">
        <f t="shared" ca="1" si="2"/>
        <v>0</v>
      </c>
      <c r="S21" s="53">
        <f t="shared" ca="1" si="8"/>
        <v>1</v>
      </c>
      <c r="T21" s="53" t="str">
        <f t="shared" si="9"/>
        <v>$L$18:$L$21</v>
      </c>
      <c r="U21" s="53" t="str">
        <f t="shared" si="10"/>
        <v>$L$18:L21</v>
      </c>
      <c r="X21" s="29" t="s">
        <v>7</v>
      </c>
      <c r="Y21" s="29" t="s">
        <v>145</v>
      </c>
      <c r="Z21" s="29" t="s">
        <v>46</v>
      </c>
      <c r="AA21" s="23">
        <f t="shared" ca="1" si="11"/>
        <v>0</v>
      </c>
    </row>
    <row r="22" spans="1:27" x14ac:dyDescent="0.25">
      <c r="A22" s="20" t="str">
        <f t="shared" ca="1" si="3"/>
        <v>OneU13Girls2 LapsB</v>
      </c>
      <c r="B22" s="20" t="str">
        <f t="shared" si="4"/>
        <v>OneOswestryU13Girls2 LapsB</v>
      </c>
      <c r="C22" s="20" t="str">
        <f t="shared" si="5"/>
        <v>OneU13GirlsTrack Event 1B</v>
      </c>
      <c r="D22" s="20" t="str">
        <f t="shared" si="0"/>
        <v>One</v>
      </c>
      <c r="E22" s="29" t="s">
        <v>5</v>
      </c>
      <c r="F22" s="29" t="s">
        <v>87</v>
      </c>
      <c r="G22" s="29" t="s">
        <v>46</v>
      </c>
      <c r="H22" s="29" t="s">
        <v>80</v>
      </c>
      <c r="I22" s="20" t="str">
        <f t="shared" si="1"/>
        <v>2 Laps</v>
      </c>
      <c r="J22" s="29" t="s">
        <v>232</v>
      </c>
      <c r="K22" s="20" t="str">
        <f>TEXT(INDEX('Track Results Entry'!$I$2:$I$500,MATCH(B22,'Track Results Entry'!$A$2:$A$500,0)),)</f>
        <v/>
      </c>
      <c r="L22" s="59" t="str">
        <f>IF(K22="","",INDEX('Track Results Entry'!$J$2:$J$500,MATCH(B22,'Track Results Entry'!$A$2:$A$500,0)))</f>
        <v/>
      </c>
      <c r="M22" s="22" t="str">
        <f t="shared" ca="1" si="6"/>
        <v/>
      </c>
      <c r="N22" s="23" t="str">
        <f ca="1">IFERROR(MAX(0,IF(J22="A",2*(No_Clubs-('Track Results Calc'!M22-1)),2*(No_Clubs-('Track Results Calc'!M22-1))-1)-(COUNTIF(INDIRECT(ADDRESS(IF($C22=$C21,MATCH($C22,$C$2:$C$500,0)+1,ROW()), COLUMN($M22)) &amp; ":"&amp;ADDRESS(IF($C22=$C21,MATCH(C22,$C$2:$C$500,0)+1,ROW())+COUNTIF($C$2:$C$500,D22&amp;$F22&amp;$G22&amp;$H22&amp;J22)-1, COLUMN($M22))),M22)-1)),"")</f>
        <v/>
      </c>
      <c r="O22" s="23" t="str">
        <f t="shared" ca="1" si="7"/>
        <v/>
      </c>
      <c r="Q22" s="52" t="str">
        <f ca="1">IFERROR(IF(J22="A",2*(No_Clubs-('Track Results Calc'!M22-1)),2*(No_Clubs-('Track Results Calc'!M22-1))-1),"")</f>
        <v/>
      </c>
      <c r="R22" s="53">
        <f t="shared" ca="1" si="2"/>
        <v>0</v>
      </c>
      <c r="S22" s="53">
        <f t="shared" ca="1" si="8"/>
        <v>2</v>
      </c>
      <c r="T22" s="53" t="str">
        <f t="shared" si="9"/>
        <v>$L$22:$L$25</v>
      </c>
      <c r="U22" s="53" t="str">
        <f t="shared" si="10"/>
        <v>$L$22:L22</v>
      </c>
      <c r="X22" s="29" t="s">
        <v>5</v>
      </c>
      <c r="Y22" s="29" t="s">
        <v>145</v>
      </c>
      <c r="Z22" s="29" t="s">
        <v>62</v>
      </c>
      <c r="AA22" s="23">
        <f t="shared" ca="1" si="11"/>
        <v>27</v>
      </c>
    </row>
    <row r="23" spans="1:27" x14ac:dyDescent="0.25">
      <c r="A23" s="20" t="str">
        <f t="shared" ca="1" si="3"/>
        <v>OneU13Girls2 LapsB2</v>
      </c>
      <c r="B23" s="20" t="str">
        <f t="shared" si="4"/>
        <v>OneTelfordU13Girls2 LapsB</v>
      </c>
      <c r="C23" s="20" t="str">
        <f t="shared" si="5"/>
        <v>OneU13GirlsTrack Event 1B</v>
      </c>
      <c r="D23" s="20" t="str">
        <f t="shared" si="0"/>
        <v>One</v>
      </c>
      <c r="E23" s="29" t="s">
        <v>9</v>
      </c>
      <c r="F23" s="29" t="s">
        <v>87</v>
      </c>
      <c r="G23" s="29" t="s">
        <v>46</v>
      </c>
      <c r="H23" s="29" t="s">
        <v>80</v>
      </c>
      <c r="I23" s="20" t="str">
        <f t="shared" si="1"/>
        <v>2 Laps</v>
      </c>
      <c r="J23" s="29" t="s">
        <v>232</v>
      </c>
      <c r="K23" s="20" t="str">
        <f>TEXT(INDEX('Track Results Entry'!$I$2:$I$500,MATCH(B23,'Track Results Entry'!$A$2:$A$500,0)),)</f>
        <v>Dionne White</v>
      </c>
      <c r="L23" s="59">
        <f>IF(K23="","",INDEX('Track Results Entry'!$J$2:$J$500,MATCH(B23,'Track Results Entry'!$A$2:$A$500,0)))</f>
        <v>2.9745370370370369E-4</v>
      </c>
      <c r="M23" s="22">
        <f t="shared" ca="1" si="6"/>
        <v>2</v>
      </c>
      <c r="N23" s="23">
        <f ca="1">IFERROR(MAX(0,IF(J23="A",2*(No_Clubs-('Track Results Calc'!M23-1)),2*(No_Clubs-('Track Results Calc'!M23-1))-1)-(COUNTIF(INDIRECT(ADDRESS(IF($C23=$C22,MATCH($C23,$C$2:$C$500,0)+1,ROW()), COLUMN($M23)) &amp; ":"&amp;ADDRESS(IF($C23=$C22,MATCH(C23,$C$2:$C$500,0)+1,ROW())+COUNTIF($C$2:$C$500,D23&amp;$F23&amp;$G23&amp;$H23&amp;J23)-1, COLUMN($M23))),M23)-1)),"")</f>
        <v>5</v>
      </c>
      <c r="O23" s="23">
        <f t="shared" ca="1" si="7"/>
        <v>2</v>
      </c>
      <c r="Q23" s="52">
        <f ca="1">IFERROR(IF(J23="A",2*(No_Clubs-('Track Results Calc'!M23-1)),2*(No_Clubs-('Track Results Calc'!M23-1))-1),"")</f>
        <v>5</v>
      </c>
      <c r="R23" s="53">
        <f t="shared" ca="1" si="2"/>
        <v>0</v>
      </c>
      <c r="S23" s="53">
        <f t="shared" ca="1" si="8"/>
        <v>1</v>
      </c>
      <c r="T23" s="53" t="str">
        <f t="shared" si="9"/>
        <v>$L$22:$L$25</v>
      </c>
      <c r="U23" s="53" t="str">
        <f t="shared" si="10"/>
        <v>$L$22:L23</v>
      </c>
      <c r="X23" s="29" t="s">
        <v>9</v>
      </c>
      <c r="Y23" s="29" t="s">
        <v>145</v>
      </c>
      <c r="Z23" s="29" t="s">
        <v>62</v>
      </c>
      <c r="AA23" s="23">
        <f t="shared" ca="1" si="11"/>
        <v>22</v>
      </c>
    </row>
    <row r="24" spans="1:27" x14ac:dyDescent="0.25">
      <c r="A24" s="20" t="str">
        <f t="shared" ca="1" si="3"/>
        <v>OneU13Girls2 LapsB1</v>
      </c>
      <c r="B24" s="20" t="str">
        <f t="shared" si="4"/>
        <v>OneWenlockU13Girls2 LapsB</v>
      </c>
      <c r="C24" s="20" t="str">
        <f t="shared" si="5"/>
        <v>OneU13GirlsTrack Event 1B</v>
      </c>
      <c r="D24" s="20" t="str">
        <f t="shared" si="0"/>
        <v>One</v>
      </c>
      <c r="E24" s="29" t="s">
        <v>11</v>
      </c>
      <c r="F24" s="29" t="s">
        <v>87</v>
      </c>
      <c r="G24" s="29" t="s">
        <v>46</v>
      </c>
      <c r="H24" s="29" t="s">
        <v>80</v>
      </c>
      <c r="I24" s="20" t="str">
        <f t="shared" si="1"/>
        <v>2 Laps</v>
      </c>
      <c r="J24" s="29" t="s">
        <v>232</v>
      </c>
      <c r="K24" s="20" t="str">
        <f>TEXT(INDEX('Track Results Entry'!$I$2:$I$500,MATCH(B24,'Track Results Entry'!$A$2:$A$500,0)),)</f>
        <v>Hallie Bunn</v>
      </c>
      <c r="L24" s="59">
        <f>IF(K24="","",INDEX('Track Results Entry'!$J$2:$J$500,MATCH(B24,'Track Results Entry'!$A$2:$A$500,0)))</f>
        <v>2.9398148148148144E-4</v>
      </c>
      <c r="M24" s="22">
        <f t="shared" ca="1" si="6"/>
        <v>1</v>
      </c>
      <c r="N24" s="23">
        <f ca="1">IFERROR(MAX(0,IF(J24="A",2*(No_Clubs-('Track Results Calc'!M24-1)),2*(No_Clubs-('Track Results Calc'!M24-1))-1)-(COUNTIF(INDIRECT(ADDRESS(IF($C24=$C23,MATCH($C24,$C$2:$C$500,0)+1,ROW()), COLUMN($M24)) &amp; ":"&amp;ADDRESS(IF($C24=$C23,MATCH(C24,$C$2:$C$500,0)+1,ROW())+COUNTIF($C$2:$C$500,D24&amp;$F24&amp;$G24&amp;$H24&amp;J24)-1, COLUMN($M24))),M24)-1)),"")</f>
        <v>7</v>
      </c>
      <c r="O24" s="23">
        <f t="shared" ca="1" si="7"/>
        <v>1</v>
      </c>
      <c r="Q24" s="52">
        <f ca="1">IFERROR(IF(J24="A",2*(No_Clubs-('Track Results Calc'!M24-1)),2*(No_Clubs-('Track Results Calc'!M24-1))-1),"")</f>
        <v>7</v>
      </c>
      <c r="R24" s="53">
        <f t="shared" ca="1" si="2"/>
        <v>0</v>
      </c>
      <c r="S24" s="53">
        <f t="shared" ca="1" si="8"/>
        <v>1</v>
      </c>
      <c r="T24" s="53" t="str">
        <f t="shared" si="9"/>
        <v>$L$22:$L$25</v>
      </c>
      <c r="U24" s="53" t="str">
        <f t="shared" si="10"/>
        <v>$L$22:L24</v>
      </c>
      <c r="X24" s="29" t="s">
        <v>11</v>
      </c>
      <c r="Y24" s="29" t="s">
        <v>145</v>
      </c>
      <c r="Z24" s="29" t="s">
        <v>62</v>
      </c>
      <c r="AA24" s="23">
        <f t="shared" ca="1" si="11"/>
        <v>8</v>
      </c>
    </row>
    <row r="25" spans="1:27" x14ac:dyDescent="0.25">
      <c r="A25" s="20" t="str">
        <f t="shared" ca="1" si="3"/>
        <v>OneU13Girls2 LapsB</v>
      </c>
      <c r="B25" s="20" t="str">
        <f t="shared" si="4"/>
        <v>OneShrewsburyU13Girls2 LapsB</v>
      </c>
      <c r="C25" s="20" t="str">
        <f t="shared" si="5"/>
        <v>OneU13GirlsTrack Event 1B</v>
      </c>
      <c r="D25" s="20" t="str">
        <f t="shared" si="0"/>
        <v>One</v>
      </c>
      <c r="E25" s="29" t="s">
        <v>7</v>
      </c>
      <c r="F25" s="29" t="s">
        <v>87</v>
      </c>
      <c r="G25" s="29" t="s">
        <v>46</v>
      </c>
      <c r="H25" s="29" t="s">
        <v>80</v>
      </c>
      <c r="I25" s="20" t="str">
        <f t="shared" si="1"/>
        <v>2 Laps</v>
      </c>
      <c r="J25" s="29" t="s">
        <v>232</v>
      </c>
      <c r="K25" s="20" t="str">
        <f>TEXT(INDEX('Track Results Entry'!$I$2:$I$500,MATCH(B25,'Track Results Entry'!$A$2:$A$500,0)),)</f>
        <v/>
      </c>
      <c r="L25" s="59" t="str">
        <f>IF(K25="","",INDEX('Track Results Entry'!$J$2:$J$500,MATCH(B25,'Track Results Entry'!$A$2:$A$500,0)))</f>
        <v/>
      </c>
      <c r="M25" s="22" t="str">
        <f t="shared" ca="1" si="6"/>
        <v/>
      </c>
      <c r="N25" s="23" t="str">
        <f ca="1">IFERROR(MAX(0,IF(J25="A",2*(No_Clubs-('Track Results Calc'!M25-1)),2*(No_Clubs-('Track Results Calc'!M25-1))-1)-(COUNTIF(INDIRECT(ADDRESS(IF($C25=$C24,MATCH($C25,$C$2:$C$500,0)+1,ROW()), COLUMN($M25)) &amp; ":"&amp;ADDRESS(IF($C25=$C24,MATCH(C25,$C$2:$C$500,0)+1,ROW())+COUNTIF($C$2:$C$500,D25&amp;$F25&amp;$G25&amp;$H25&amp;J25)-1, COLUMN($M25))),M25)-1)),"")</f>
        <v/>
      </c>
      <c r="O25" s="23" t="str">
        <f t="shared" ca="1" si="7"/>
        <v/>
      </c>
      <c r="Q25" s="52" t="str">
        <f ca="1">IFERROR(IF(J25="A",2*(No_Clubs-('Track Results Calc'!M25-1)),2*(No_Clubs-('Track Results Calc'!M25-1))-1),"")</f>
        <v/>
      </c>
      <c r="R25" s="53">
        <f t="shared" ca="1" si="2"/>
        <v>1</v>
      </c>
      <c r="S25" s="53">
        <f t="shared" ca="1" si="8"/>
        <v>2</v>
      </c>
      <c r="T25" s="53" t="str">
        <f t="shared" si="9"/>
        <v>$L$22:$L$25</v>
      </c>
      <c r="U25" s="53" t="str">
        <f t="shared" si="10"/>
        <v>$L$22:L25</v>
      </c>
      <c r="X25" s="29" t="s">
        <v>7</v>
      </c>
      <c r="Y25" s="29" t="s">
        <v>145</v>
      </c>
      <c r="Z25" s="29" t="s">
        <v>62</v>
      </c>
      <c r="AA25" s="23">
        <f t="shared" ca="1" si="11"/>
        <v>12</v>
      </c>
    </row>
    <row r="26" spans="1:27" x14ac:dyDescent="0.25">
      <c r="A26" s="30" t="str">
        <f t="shared" ca="1" si="3"/>
        <v>OneU13Boys2 LapsA4</v>
      </c>
      <c r="B26" s="30" t="str">
        <f t="shared" si="4"/>
        <v>OneOswestryU13Boys2 LapsA</v>
      </c>
      <c r="C26" s="30" t="str">
        <f t="shared" si="5"/>
        <v>OneU13BoysTrack Event 1A</v>
      </c>
      <c r="D26" s="30" t="str">
        <f t="shared" si="0"/>
        <v>One</v>
      </c>
      <c r="E26" s="31" t="s">
        <v>5</v>
      </c>
      <c r="F26" s="31" t="s">
        <v>87</v>
      </c>
      <c r="G26" s="31" t="s">
        <v>62</v>
      </c>
      <c r="H26" s="31" t="s">
        <v>80</v>
      </c>
      <c r="I26" s="30" t="str">
        <f t="shared" si="1"/>
        <v>2 Laps</v>
      </c>
      <c r="J26" s="31" t="s">
        <v>228</v>
      </c>
      <c r="K26" s="30" t="str">
        <f>TEXT(INDEX('Track Results Entry'!$I$2:$I$500,MATCH(B26,'Track Results Entry'!$A$2:$A$500,0)),)</f>
        <v>Dylan Grimley</v>
      </c>
      <c r="L26" s="118">
        <f>IF(K26="","",INDEX('Track Results Entry'!$J$2:$J$500,MATCH(B26,'Track Results Entry'!$A$2:$A$500,0)))</f>
        <v>3.1944444444444446E-4</v>
      </c>
      <c r="M26" s="119">
        <f t="shared" ca="1" si="6"/>
        <v>4</v>
      </c>
      <c r="N26" s="120">
        <f ca="1">IFERROR(MAX(0,IF(J26="A",2*(No_Clubs-('Track Results Calc'!M26-1)),2*(No_Clubs-('Track Results Calc'!M26-1))-1)-(COUNTIF(INDIRECT(ADDRESS(IF($C26=$C25,MATCH($C26,$C$2:$C$500,0)+1,ROW()), COLUMN($M26)) &amp; ":"&amp;ADDRESS(IF($C26=$C25,MATCH(C26,$C$2:$C$500,0)+1,ROW())+COUNTIF($C$2:$C$500,D26&amp;$F26&amp;$G26&amp;$H26&amp;J26)-1, COLUMN($M26))),M26)-1)),"")</f>
        <v>2</v>
      </c>
      <c r="O26" s="120">
        <f t="shared" ca="1" si="7"/>
        <v>4</v>
      </c>
      <c r="Q26" s="52">
        <f ca="1">IFERROR(IF(J26="A",2*(No_Clubs-('Track Results Calc'!M26-1)),2*(No_Clubs-('Track Results Calc'!M26-1))-1),"")</f>
        <v>2</v>
      </c>
      <c r="R26" s="53">
        <f t="shared" ca="1" si="2"/>
        <v>0</v>
      </c>
      <c r="S26" s="53">
        <f t="shared" ca="1" si="8"/>
        <v>1</v>
      </c>
      <c r="T26" s="53" t="str">
        <f t="shared" si="9"/>
        <v>$L$26:$L$29</v>
      </c>
      <c r="U26" s="53" t="str">
        <f t="shared" si="10"/>
        <v>$L$26:L26</v>
      </c>
    </row>
    <row r="27" spans="1:27" x14ac:dyDescent="0.25">
      <c r="A27" s="20" t="str">
        <f t="shared" ca="1" si="3"/>
        <v>OneU13Boys2 LapsA3</v>
      </c>
      <c r="B27" s="20" t="str">
        <f t="shared" si="4"/>
        <v>OneTelfordU13Boys2 LapsA</v>
      </c>
      <c r="C27" s="20" t="str">
        <f t="shared" si="5"/>
        <v>OneU13BoysTrack Event 1A</v>
      </c>
      <c r="D27" s="20" t="str">
        <f t="shared" si="0"/>
        <v>One</v>
      </c>
      <c r="E27" s="29" t="s">
        <v>9</v>
      </c>
      <c r="F27" s="29" t="s">
        <v>87</v>
      </c>
      <c r="G27" s="29" t="s">
        <v>62</v>
      </c>
      <c r="H27" s="29" t="s">
        <v>80</v>
      </c>
      <c r="I27" s="20" t="str">
        <f t="shared" si="1"/>
        <v>2 Laps</v>
      </c>
      <c r="J27" s="29" t="s">
        <v>228</v>
      </c>
      <c r="K27" s="20" t="str">
        <f>TEXT(INDEX('Track Results Entry'!$I$2:$I$500,MATCH(B27,'Track Results Entry'!$A$2:$A$500,0)),)</f>
        <v>Harley Gordon</v>
      </c>
      <c r="L27" s="59">
        <f>IF(K27="","",INDEX('Track Results Entry'!$J$2:$J$500,MATCH(B27,'Track Results Entry'!$A$2:$A$500,0)))</f>
        <v>2.9745370370370369E-4</v>
      </c>
      <c r="M27" s="22">
        <f t="shared" ca="1" si="6"/>
        <v>3</v>
      </c>
      <c r="N27" s="23">
        <f ca="1">IFERROR(MAX(0,IF(J27="A",2*(No_Clubs-('Track Results Calc'!M27-1)),2*(No_Clubs-('Track Results Calc'!M27-1))-1)-(COUNTIF(INDIRECT(ADDRESS(IF($C27=$C26,MATCH($C27,$C$2:$C$500,0)+1,ROW()), COLUMN($M27)) &amp; ":"&amp;ADDRESS(IF($C27=$C26,MATCH(C27,$C$2:$C$500,0)+1,ROW())+COUNTIF($C$2:$C$500,D27&amp;$F27&amp;$G27&amp;$H27&amp;J27)-1, COLUMN($M27))),M27)-1)),"")</f>
        <v>4</v>
      </c>
      <c r="O27" s="23">
        <f t="shared" ca="1" si="7"/>
        <v>3</v>
      </c>
      <c r="Q27" s="52">
        <f ca="1">IFERROR(IF(J27="A",2*(No_Clubs-('Track Results Calc'!M27-1)),2*(No_Clubs-('Track Results Calc'!M27-1))-1),"")</f>
        <v>4</v>
      </c>
      <c r="R27" s="53">
        <f t="shared" ca="1" si="2"/>
        <v>0</v>
      </c>
      <c r="S27" s="53">
        <f t="shared" ca="1" si="8"/>
        <v>1</v>
      </c>
      <c r="T27" s="53" t="str">
        <f t="shared" si="9"/>
        <v>$L$26:$L$29</v>
      </c>
      <c r="U27" s="53" t="str">
        <f t="shared" si="10"/>
        <v>$L$26:L27</v>
      </c>
    </row>
    <row r="28" spans="1:27" x14ac:dyDescent="0.25">
      <c r="A28" s="20" t="str">
        <f t="shared" ca="1" si="3"/>
        <v>OneU13Boys2 LapsA2</v>
      </c>
      <c r="B28" s="20" t="str">
        <f t="shared" si="4"/>
        <v>OneWenlockU13Boys2 LapsA</v>
      </c>
      <c r="C28" s="20" t="str">
        <f t="shared" si="5"/>
        <v>OneU13BoysTrack Event 1A</v>
      </c>
      <c r="D28" s="20" t="str">
        <f t="shared" si="0"/>
        <v>One</v>
      </c>
      <c r="E28" s="29" t="s">
        <v>11</v>
      </c>
      <c r="F28" s="29" t="s">
        <v>87</v>
      </c>
      <c r="G28" s="29" t="s">
        <v>62</v>
      </c>
      <c r="H28" s="29" t="s">
        <v>80</v>
      </c>
      <c r="I28" s="20" t="str">
        <f t="shared" si="1"/>
        <v>2 Laps</v>
      </c>
      <c r="J28" s="29" t="s">
        <v>228</v>
      </c>
      <c r="K28" s="20" t="str">
        <f>TEXT(INDEX('Track Results Entry'!$I$2:$I$500,MATCH(B28,'Track Results Entry'!$A$2:$A$500,0)),)</f>
        <v>Owen Hart</v>
      </c>
      <c r="L28" s="59">
        <f>IF(K28="","",INDEX('Track Results Entry'!$J$2:$J$500,MATCH(B28,'Track Results Entry'!$A$2:$A$500,0)))</f>
        <v>2.8935185185185189E-4</v>
      </c>
      <c r="M28" s="22">
        <f t="shared" ca="1" si="6"/>
        <v>2</v>
      </c>
      <c r="N28" s="23">
        <f ca="1">IFERROR(MAX(0,IF(J28="A",2*(No_Clubs-('Track Results Calc'!M28-1)),2*(No_Clubs-('Track Results Calc'!M28-1))-1)-(COUNTIF(INDIRECT(ADDRESS(IF($C28=$C27,MATCH($C28,$C$2:$C$500,0)+1,ROW()), COLUMN($M28)) &amp; ":"&amp;ADDRESS(IF($C28=$C27,MATCH(C28,$C$2:$C$500,0)+1,ROW())+COUNTIF($C$2:$C$500,D28&amp;$F28&amp;$G28&amp;$H28&amp;J28)-1, COLUMN($M28))),M28)-1)),"")</f>
        <v>6</v>
      </c>
      <c r="O28" s="23">
        <f t="shared" ca="1" si="7"/>
        <v>2</v>
      </c>
      <c r="Q28" s="52">
        <f ca="1">IFERROR(IF(J28="A",2*(No_Clubs-('Track Results Calc'!M28-1)),2*(No_Clubs-('Track Results Calc'!M28-1))-1),"")</f>
        <v>6</v>
      </c>
      <c r="R28" s="53">
        <f t="shared" ca="1" si="2"/>
        <v>0</v>
      </c>
      <c r="S28" s="53">
        <f t="shared" ca="1" si="8"/>
        <v>1</v>
      </c>
      <c r="T28" s="53" t="str">
        <f t="shared" si="9"/>
        <v>$L$26:$L$29</v>
      </c>
      <c r="U28" s="53" t="str">
        <f t="shared" si="10"/>
        <v>$L$26:L28</v>
      </c>
    </row>
    <row r="29" spans="1:27" x14ac:dyDescent="0.25">
      <c r="A29" s="20" t="str">
        <f t="shared" ca="1" si="3"/>
        <v>OneU13Boys2 LapsA1</v>
      </c>
      <c r="B29" s="20" t="str">
        <f t="shared" si="4"/>
        <v>OneShrewsburyU13Boys2 LapsA</v>
      </c>
      <c r="C29" s="20" t="str">
        <f t="shared" si="5"/>
        <v>OneU13BoysTrack Event 1A</v>
      </c>
      <c r="D29" s="20" t="str">
        <f t="shared" si="0"/>
        <v>One</v>
      </c>
      <c r="E29" s="29" t="s">
        <v>7</v>
      </c>
      <c r="F29" s="29" t="s">
        <v>87</v>
      </c>
      <c r="G29" s="29" t="s">
        <v>62</v>
      </c>
      <c r="H29" s="29" t="s">
        <v>80</v>
      </c>
      <c r="I29" s="20" t="str">
        <f t="shared" si="1"/>
        <v>2 Laps</v>
      </c>
      <c r="J29" s="29" t="s">
        <v>228</v>
      </c>
      <c r="K29" s="20" t="str">
        <f>TEXT(INDEX('Track Results Entry'!$I$2:$I$500,MATCH(B29,'Track Results Entry'!$A$2:$A$500,0)),)</f>
        <v>Archie Cooper</v>
      </c>
      <c r="L29" s="59">
        <f>IF(K29="","",INDEX('Track Results Entry'!$J$2:$J$500,MATCH(B29,'Track Results Entry'!$A$2:$A$500,0)))</f>
        <v>2.8356481481481478E-4</v>
      </c>
      <c r="M29" s="22">
        <f t="shared" ca="1" si="6"/>
        <v>1</v>
      </c>
      <c r="N29" s="23">
        <f ca="1">IFERROR(MAX(0,IF(J29="A",2*(No_Clubs-('Track Results Calc'!M29-1)),2*(No_Clubs-('Track Results Calc'!M29-1))-1)-(COUNTIF(INDIRECT(ADDRESS(IF($C29=$C28,MATCH($C29,$C$2:$C$500,0)+1,ROW()), COLUMN($M29)) &amp; ":"&amp;ADDRESS(IF($C29=$C28,MATCH(C29,$C$2:$C$500,0)+1,ROW())+COUNTIF($C$2:$C$500,D29&amp;$F29&amp;$G29&amp;$H29&amp;J29)-1, COLUMN($M29))),M29)-1)),"")</f>
        <v>8</v>
      </c>
      <c r="O29" s="23">
        <f t="shared" ca="1" si="7"/>
        <v>1</v>
      </c>
      <c r="Q29" s="52">
        <f ca="1">IFERROR(IF(J29="A",2*(No_Clubs-('Track Results Calc'!M29-1)),2*(No_Clubs-('Track Results Calc'!M29-1))-1),"")</f>
        <v>8</v>
      </c>
      <c r="R29" s="53">
        <f t="shared" ca="1" si="2"/>
        <v>0</v>
      </c>
      <c r="S29" s="53">
        <f t="shared" ca="1" si="8"/>
        <v>1</v>
      </c>
      <c r="T29" s="53" t="str">
        <f t="shared" si="9"/>
        <v>$L$26:$L$29</v>
      </c>
      <c r="U29" s="53" t="str">
        <f t="shared" si="10"/>
        <v>$L$26:L29</v>
      </c>
    </row>
    <row r="30" spans="1:27" x14ac:dyDescent="0.25">
      <c r="A30" s="20" t="str">
        <f t="shared" ca="1" si="3"/>
        <v>OneU13Boys2 LapsB</v>
      </c>
      <c r="B30" s="20" t="str">
        <f t="shared" si="4"/>
        <v>OneOswestryU13Boys2 LapsB</v>
      </c>
      <c r="C30" s="20" t="str">
        <f t="shared" si="5"/>
        <v>OneU13BoysTrack Event 1B</v>
      </c>
      <c r="D30" s="20" t="str">
        <f t="shared" si="0"/>
        <v>One</v>
      </c>
      <c r="E30" s="29" t="s">
        <v>5</v>
      </c>
      <c r="F30" s="29" t="s">
        <v>87</v>
      </c>
      <c r="G30" s="29" t="s">
        <v>62</v>
      </c>
      <c r="H30" s="29" t="s">
        <v>80</v>
      </c>
      <c r="I30" s="20" t="str">
        <f t="shared" si="1"/>
        <v>2 Laps</v>
      </c>
      <c r="J30" s="29" t="s">
        <v>232</v>
      </c>
      <c r="K30" s="20" t="str">
        <f>TEXT(INDEX('Track Results Entry'!$I$2:$I$500,MATCH(B30,'Track Results Entry'!$A$2:$A$500,0)),)</f>
        <v/>
      </c>
      <c r="L30" s="59" t="str">
        <f>IF(K30="","",INDEX('Track Results Entry'!$J$2:$J$500,MATCH(B30,'Track Results Entry'!$A$2:$A$500,0)))</f>
        <v/>
      </c>
      <c r="M30" s="22" t="str">
        <f t="shared" ca="1" si="6"/>
        <v/>
      </c>
      <c r="N30" s="23" t="str">
        <f ca="1">IFERROR(MAX(0,IF(J30="A",2*(No_Clubs-('Track Results Calc'!M30-1)),2*(No_Clubs-('Track Results Calc'!M30-1))-1)-(COUNTIF(INDIRECT(ADDRESS(IF($C30=$C29,MATCH($C30,$C$2:$C$500,0)+1,ROW()), COLUMN($M30)) &amp; ":"&amp;ADDRESS(IF($C30=$C29,MATCH(C30,$C$2:$C$500,0)+1,ROW())+COUNTIF($C$2:$C$500,D30&amp;$F30&amp;$G30&amp;$H30&amp;J30)-1, COLUMN($M30))),M30)-1)),"")</f>
        <v/>
      </c>
      <c r="O30" s="23" t="str">
        <f t="shared" ca="1" si="7"/>
        <v/>
      </c>
      <c r="Q30" s="52" t="str">
        <f ca="1">IFERROR(IF(J30="A",2*(No_Clubs-('Track Results Calc'!M30-1)),2*(No_Clubs-('Track Results Calc'!M30-1))-1),"")</f>
        <v/>
      </c>
      <c r="R30" s="53">
        <f t="shared" ca="1" si="2"/>
        <v>0</v>
      </c>
      <c r="S30" s="53">
        <f t="shared" ca="1" si="8"/>
        <v>1</v>
      </c>
      <c r="T30" s="53" t="str">
        <f t="shared" si="9"/>
        <v>$L$30:$L$33</v>
      </c>
      <c r="U30" s="53" t="str">
        <f t="shared" si="10"/>
        <v>$L$30:L30</v>
      </c>
    </row>
    <row r="31" spans="1:27" x14ac:dyDescent="0.25">
      <c r="A31" s="20" t="str">
        <f t="shared" ca="1" si="3"/>
        <v>OneU13Boys2 LapsB3</v>
      </c>
      <c r="B31" s="20" t="str">
        <f t="shared" si="4"/>
        <v>OneTelfordU13Boys2 LapsB</v>
      </c>
      <c r="C31" s="20" t="str">
        <f t="shared" si="5"/>
        <v>OneU13BoysTrack Event 1B</v>
      </c>
      <c r="D31" s="20" t="str">
        <f t="shared" si="0"/>
        <v>One</v>
      </c>
      <c r="E31" s="29" t="s">
        <v>9</v>
      </c>
      <c r="F31" s="29" t="s">
        <v>87</v>
      </c>
      <c r="G31" s="29" t="s">
        <v>62</v>
      </c>
      <c r="H31" s="29" t="s">
        <v>80</v>
      </c>
      <c r="I31" s="20" t="str">
        <f t="shared" si="1"/>
        <v>2 Laps</v>
      </c>
      <c r="J31" s="29" t="s">
        <v>232</v>
      </c>
      <c r="K31" s="20" t="str">
        <f>TEXT(INDEX('Track Results Entry'!$I$2:$I$500,MATCH(B31,'Track Results Entry'!$A$2:$A$500,0)),)</f>
        <v>Dominic Sandland</v>
      </c>
      <c r="L31" s="59">
        <f>IF(K31="","",INDEX('Track Results Entry'!$J$2:$J$500,MATCH(B31,'Track Results Entry'!$A$2:$A$500,0)))</f>
        <v>3.2407407407407406E-4</v>
      </c>
      <c r="M31" s="22">
        <f t="shared" ca="1" si="6"/>
        <v>3</v>
      </c>
      <c r="N31" s="23">
        <f ca="1">IFERROR(MAX(0,IF(J31="A",2*(No_Clubs-('Track Results Calc'!M31-1)),2*(No_Clubs-('Track Results Calc'!M31-1))-1)-(COUNTIF(INDIRECT(ADDRESS(IF($C31=$C30,MATCH($C31,$C$2:$C$500,0)+1,ROW()), COLUMN($M31)) &amp; ":"&amp;ADDRESS(IF($C31=$C30,MATCH(C31,$C$2:$C$500,0)+1,ROW())+COUNTIF($C$2:$C$500,D31&amp;$F31&amp;$G31&amp;$H31&amp;J31)-1, COLUMN($M31))),M31)-1)),"")</f>
        <v>3</v>
      </c>
      <c r="O31" s="23">
        <f t="shared" ca="1" si="7"/>
        <v>3</v>
      </c>
      <c r="Q31" s="52">
        <f ca="1">IFERROR(IF(J31="A",2*(No_Clubs-('Track Results Calc'!M31-1)),2*(No_Clubs-('Track Results Calc'!M31-1))-1),"")</f>
        <v>3</v>
      </c>
      <c r="R31" s="53">
        <f t="shared" ca="1" si="2"/>
        <v>0</v>
      </c>
      <c r="S31" s="53">
        <f t="shared" ca="1" si="8"/>
        <v>1</v>
      </c>
      <c r="T31" s="53" t="str">
        <f t="shared" si="9"/>
        <v>$L$30:$L$33</v>
      </c>
      <c r="U31" s="53" t="str">
        <f t="shared" si="10"/>
        <v>$L$30:L31</v>
      </c>
    </row>
    <row r="32" spans="1:27" x14ac:dyDescent="0.25">
      <c r="A32" s="20" t="str">
        <f t="shared" ca="1" si="3"/>
        <v>OneU13Boys2 LapsB2</v>
      </c>
      <c r="B32" s="20" t="str">
        <f t="shared" si="4"/>
        <v>OneWenlockU13Boys2 LapsB</v>
      </c>
      <c r="C32" s="20" t="str">
        <f t="shared" si="5"/>
        <v>OneU13BoysTrack Event 1B</v>
      </c>
      <c r="D32" s="20" t="str">
        <f t="shared" si="0"/>
        <v>One</v>
      </c>
      <c r="E32" s="29" t="s">
        <v>11</v>
      </c>
      <c r="F32" s="29" t="s">
        <v>87</v>
      </c>
      <c r="G32" s="29" t="s">
        <v>62</v>
      </c>
      <c r="H32" s="29" t="s">
        <v>80</v>
      </c>
      <c r="I32" s="20" t="str">
        <f t="shared" si="1"/>
        <v>2 Laps</v>
      </c>
      <c r="J32" s="29" t="s">
        <v>232</v>
      </c>
      <c r="K32" s="20" t="str">
        <f>TEXT(INDEX('Track Results Entry'!$I$2:$I$500,MATCH(B32,'Track Results Entry'!$A$2:$A$500,0)),)</f>
        <v>Thomas Broom</v>
      </c>
      <c r="L32" s="59">
        <f>IF(K32="","",INDEX('Track Results Entry'!$J$2:$J$500,MATCH(B32,'Track Results Entry'!$A$2:$A$500,0)))</f>
        <v>3.1828703703703701E-4</v>
      </c>
      <c r="M32" s="22">
        <f t="shared" ca="1" si="6"/>
        <v>2</v>
      </c>
      <c r="N32" s="23">
        <f ca="1">IFERROR(MAX(0,IF(J32="A",2*(No_Clubs-('Track Results Calc'!M32-1)),2*(No_Clubs-('Track Results Calc'!M32-1))-1)-(COUNTIF(INDIRECT(ADDRESS(IF($C32=$C31,MATCH($C32,$C$2:$C$500,0)+1,ROW()), COLUMN($M32)) &amp; ":"&amp;ADDRESS(IF($C32=$C31,MATCH(C32,$C$2:$C$500,0)+1,ROW())+COUNTIF($C$2:$C$500,D32&amp;$F32&amp;$G32&amp;$H32&amp;J32)-1, COLUMN($M32))),M32)-1)),"")</f>
        <v>5</v>
      </c>
      <c r="O32" s="23">
        <f t="shared" ca="1" si="7"/>
        <v>2</v>
      </c>
      <c r="Q32" s="52">
        <f ca="1">IFERROR(IF(J32="A",2*(No_Clubs-('Track Results Calc'!M32-1)),2*(No_Clubs-('Track Results Calc'!M32-1))-1),"")</f>
        <v>5</v>
      </c>
      <c r="R32" s="53">
        <f t="shared" ca="1" si="2"/>
        <v>0</v>
      </c>
      <c r="S32" s="53">
        <f t="shared" ca="1" si="8"/>
        <v>1</v>
      </c>
      <c r="T32" s="53" t="str">
        <f t="shared" si="9"/>
        <v>$L$30:$L$33</v>
      </c>
      <c r="U32" s="53" t="str">
        <f t="shared" si="10"/>
        <v>$L$30:L32</v>
      </c>
    </row>
    <row r="33" spans="1:21" x14ac:dyDescent="0.25">
      <c r="A33" s="32" t="str">
        <f t="shared" ca="1" si="3"/>
        <v>OneU13Boys2 LapsB1</v>
      </c>
      <c r="B33" s="32" t="str">
        <f t="shared" si="4"/>
        <v>OneShrewsburyU13Boys2 LapsB</v>
      </c>
      <c r="C33" s="32" t="str">
        <f t="shared" si="5"/>
        <v>OneU13BoysTrack Event 1B</v>
      </c>
      <c r="D33" s="32" t="str">
        <f t="shared" si="0"/>
        <v>One</v>
      </c>
      <c r="E33" s="33" t="s">
        <v>7</v>
      </c>
      <c r="F33" s="33" t="s">
        <v>87</v>
      </c>
      <c r="G33" s="33" t="s">
        <v>62</v>
      </c>
      <c r="H33" s="33" t="s">
        <v>80</v>
      </c>
      <c r="I33" s="32" t="str">
        <f t="shared" si="1"/>
        <v>2 Laps</v>
      </c>
      <c r="J33" s="33" t="s">
        <v>232</v>
      </c>
      <c r="K33" s="32" t="str">
        <f>TEXT(INDEX('Track Results Entry'!$I$2:$I$500,MATCH(B33,'Track Results Entry'!$A$2:$A$500,0)),)</f>
        <v>Ethan Duffner</v>
      </c>
      <c r="L33" s="60">
        <f>IF(K33="","",INDEX('Track Results Entry'!$J$2:$J$500,MATCH(B33,'Track Results Entry'!$A$2:$A$500,0)))</f>
        <v>3.1365740740740741E-4</v>
      </c>
      <c r="M33" s="121">
        <f t="shared" ca="1" si="6"/>
        <v>1</v>
      </c>
      <c r="N33" s="122">
        <f ca="1">IFERROR(MAX(0,IF(J33="A",2*(No_Clubs-('Track Results Calc'!M33-1)),2*(No_Clubs-('Track Results Calc'!M33-1))-1)-(COUNTIF(INDIRECT(ADDRESS(IF($C33=$C32,MATCH($C33,$C$2:$C$500,0)+1,ROW()), COLUMN($M33)) &amp; ":"&amp;ADDRESS(IF($C33=$C32,MATCH(C33,$C$2:$C$500,0)+1,ROW())+COUNTIF($C$2:$C$500,D33&amp;$F33&amp;$G33&amp;$H33&amp;J33)-1, COLUMN($M33))),M33)-1)),"")</f>
        <v>7</v>
      </c>
      <c r="O33" s="122">
        <f t="shared" ca="1" si="7"/>
        <v>1</v>
      </c>
      <c r="Q33" s="52">
        <f ca="1">IFERROR(IF(J33="A",2*(No_Clubs-('Track Results Calc'!M33-1)),2*(No_Clubs-('Track Results Calc'!M33-1))-1),"")</f>
        <v>7</v>
      </c>
      <c r="R33" s="53">
        <f t="shared" ca="1" si="2"/>
        <v>0</v>
      </c>
      <c r="S33" s="53">
        <f t="shared" ca="1" si="8"/>
        <v>1</v>
      </c>
      <c r="T33" s="53" t="str">
        <f t="shared" si="9"/>
        <v>$L$30:$L$33</v>
      </c>
      <c r="U33" s="53" t="str">
        <f t="shared" si="10"/>
        <v>$L$30:L33</v>
      </c>
    </row>
    <row r="34" spans="1:21" x14ac:dyDescent="0.25">
      <c r="A34" s="20" t="str">
        <f t="shared" ca="1" si="3"/>
        <v>OneU15Girls2 LapsA3</v>
      </c>
      <c r="B34" s="20" t="str">
        <f t="shared" si="4"/>
        <v>OneOswestryU15Girls2 LapsA</v>
      </c>
      <c r="C34" s="20" t="str">
        <f t="shared" si="5"/>
        <v>OneU15GirlsTrack Event 1A</v>
      </c>
      <c r="D34" s="20" t="str">
        <f t="shared" ref="D34:D65" si="12">Match_number</f>
        <v>One</v>
      </c>
      <c r="E34" s="29" t="s">
        <v>5</v>
      </c>
      <c r="F34" s="29" t="s">
        <v>145</v>
      </c>
      <c r="G34" s="29" t="s">
        <v>46</v>
      </c>
      <c r="H34" s="29" t="s">
        <v>80</v>
      </c>
      <c r="I34" s="20" t="str">
        <f t="shared" ref="I34:I65" si="13">INDEX(All_events,MATCH(H34,Events_list,0),MATCH(F34 &amp;" "&amp;G34,Age_list,0))</f>
        <v>2 Laps</v>
      </c>
      <c r="J34" s="29" t="s">
        <v>228</v>
      </c>
      <c r="K34" s="20" t="str">
        <f>TEXT(INDEX('Track Results Entry'!$I$2:$I$500,MATCH(B34,'Track Results Entry'!$A$2:$A$500,0)),)</f>
        <v>Lily Bowen</v>
      </c>
      <c r="L34" s="59">
        <f>IF(K34="","",INDEX('Track Results Entry'!$J$2:$J$500,MATCH(B34,'Track Results Entry'!$A$2:$A$500,0)))</f>
        <v>2.8703703703703703E-4</v>
      </c>
      <c r="M34" s="22">
        <f t="shared" ca="1" si="6"/>
        <v>3</v>
      </c>
      <c r="N34" s="23">
        <f ca="1">IFERROR(MAX(0,IF(J34="A",2*(No_Clubs-('Track Results Calc'!M34-1)),2*(No_Clubs-('Track Results Calc'!M34-1))-1)-(COUNTIF(INDIRECT(ADDRESS(IF($C34=$C33,MATCH($C34,$C$2:$C$500,0)+1,ROW()), COLUMN($M34)) &amp; ":"&amp;ADDRESS(IF($C34=$C33,MATCH(C34,$C$2:$C$500,0)+1,ROW())+COUNTIF($C$2:$C$500,D34&amp;$F34&amp;$G34&amp;$H34&amp;J34)-1, COLUMN($M34))),M34)-1)),"")</f>
        <v>4</v>
      </c>
      <c r="O34" s="23">
        <f t="shared" ca="1" si="7"/>
        <v>3</v>
      </c>
      <c r="Q34" s="52">
        <f ca="1">IFERROR(IF(J34="A",2*(No_Clubs-('Track Results Calc'!M34-1)),2*(No_Clubs-('Track Results Calc'!M34-1))-1),"")</f>
        <v>4</v>
      </c>
      <c r="R34" s="53">
        <f t="shared" ref="R34:R65" ca="1" si="14">COUNTIF(INDIRECT(ADDRESS(2+FLOOR((ROW()-2)/No_Clubs,1)*No_Clubs, COLUMN(L34)) &amp; ":"&amp;ADDRESS(ROW(), COLUMN(L34),4)),L34)-1</f>
        <v>0</v>
      </c>
      <c r="S34" s="53">
        <f t="shared" ca="1" si="8"/>
        <v>1</v>
      </c>
      <c r="T34" s="53" t="str">
        <f t="shared" si="9"/>
        <v>$L$34:$L$37</v>
      </c>
      <c r="U34" s="53" t="str">
        <f t="shared" si="10"/>
        <v>$L$34:L34</v>
      </c>
    </row>
    <row r="35" spans="1:21" x14ac:dyDescent="0.25">
      <c r="A35" s="20" t="str">
        <f t="shared" ca="1" si="3"/>
        <v>OneU15Girls2 LapsA1</v>
      </c>
      <c r="B35" s="20" t="str">
        <f t="shared" si="4"/>
        <v>OneTelfordU15Girls2 LapsA</v>
      </c>
      <c r="C35" s="20" t="str">
        <f t="shared" si="5"/>
        <v>OneU15GirlsTrack Event 1A</v>
      </c>
      <c r="D35" s="20" t="str">
        <f t="shared" si="12"/>
        <v>One</v>
      </c>
      <c r="E35" s="29" t="s">
        <v>9</v>
      </c>
      <c r="F35" s="29" t="s">
        <v>145</v>
      </c>
      <c r="G35" s="29" t="s">
        <v>46</v>
      </c>
      <c r="H35" s="29" t="s">
        <v>80</v>
      </c>
      <c r="I35" s="20" t="str">
        <f t="shared" si="13"/>
        <v>2 Laps</v>
      </c>
      <c r="J35" s="29" t="s">
        <v>228</v>
      </c>
      <c r="K35" s="20" t="str">
        <f>TEXT(INDEX('Track Results Entry'!$I$2:$I$500,MATCH(B35,'Track Results Entry'!$A$2:$A$500,0)),)</f>
        <v>Kadisha Nwachukwa</v>
      </c>
      <c r="L35" s="59">
        <f>IF(K35="","",INDEX('Track Results Entry'!$J$2:$J$500,MATCH(B35,'Track Results Entry'!$A$2:$A$500,0)))</f>
        <v>2.6851851851851852E-4</v>
      </c>
      <c r="M35" s="22">
        <f t="shared" ca="1" si="6"/>
        <v>1</v>
      </c>
      <c r="N35" s="23">
        <f ca="1">IFERROR(MAX(0,IF(J35="A",2*(No_Clubs-('Track Results Calc'!M35-1)),2*(No_Clubs-('Track Results Calc'!M35-1))-1)-(COUNTIF(INDIRECT(ADDRESS(IF($C35=$C34,MATCH($C35,$C$2:$C$500,0)+1,ROW()), COLUMN($M35)) &amp; ":"&amp;ADDRESS(IF($C35=$C34,MATCH(C35,$C$2:$C$500,0)+1,ROW())+COUNTIF($C$2:$C$500,D35&amp;$F35&amp;$G35&amp;$H35&amp;J35)-1, COLUMN($M35))),M35)-1)),"")</f>
        <v>8</v>
      </c>
      <c r="O35" s="23">
        <f t="shared" ca="1" si="7"/>
        <v>1</v>
      </c>
      <c r="Q35" s="52">
        <f ca="1">IFERROR(IF(J35="A",2*(No_Clubs-('Track Results Calc'!M35-1)),2*(No_Clubs-('Track Results Calc'!M35-1))-1),"")</f>
        <v>8</v>
      </c>
      <c r="R35" s="53">
        <f t="shared" ca="1" si="14"/>
        <v>0</v>
      </c>
      <c r="S35" s="53">
        <f t="shared" ca="1" si="8"/>
        <v>1</v>
      </c>
      <c r="T35" s="53" t="str">
        <f t="shared" si="9"/>
        <v>$L$34:$L$37</v>
      </c>
      <c r="U35" s="53" t="str">
        <f t="shared" si="10"/>
        <v>$L$34:L35</v>
      </c>
    </row>
    <row r="36" spans="1:21" x14ac:dyDescent="0.25">
      <c r="A36" s="20" t="str">
        <f t="shared" ca="1" si="3"/>
        <v>OneU15Girls2 LapsA2</v>
      </c>
      <c r="B36" s="20" t="str">
        <f t="shared" si="4"/>
        <v>OneWenlockU15Girls2 LapsA</v>
      </c>
      <c r="C36" s="20" t="str">
        <f t="shared" si="5"/>
        <v>OneU15GirlsTrack Event 1A</v>
      </c>
      <c r="D36" s="20" t="str">
        <f t="shared" si="12"/>
        <v>One</v>
      </c>
      <c r="E36" s="29" t="s">
        <v>11</v>
      </c>
      <c r="F36" s="29" t="s">
        <v>145</v>
      </c>
      <c r="G36" s="29" t="s">
        <v>46</v>
      </c>
      <c r="H36" s="29" t="s">
        <v>80</v>
      </c>
      <c r="I36" s="20" t="str">
        <f t="shared" si="13"/>
        <v>2 Laps</v>
      </c>
      <c r="J36" s="29" t="s">
        <v>228</v>
      </c>
      <c r="K36" s="20" t="str">
        <f>TEXT(INDEX('Track Results Entry'!$I$2:$I$500,MATCH(B36,'Track Results Entry'!$A$2:$A$500,0)),)</f>
        <v>Sydney Purchase</v>
      </c>
      <c r="L36" s="59">
        <f>IF(K36="","",INDEX('Track Results Entry'!$J$2:$J$500,MATCH(B36,'Track Results Entry'!$A$2:$A$500,0)))</f>
        <v>2.7199074074074072E-4</v>
      </c>
      <c r="M36" s="22">
        <f t="shared" ca="1" si="6"/>
        <v>2</v>
      </c>
      <c r="N36" s="23">
        <f ca="1">IFERROR(MAX(0,IF(J36="A",2*(No_Clubs-('Track Results Calc'!M36-1)),2*(No_Clubs-('Track Results Calc'!M36-1))-1)-(COUNTIF(INDIRECT(ADDRESS(IF($C36=$C35,MATCH($C36,$C$2:$C$500,0)+1,ROW()), COLUMN($M36)) &amp; ":"&amp;ADDRESS(IF($C36=$C35,MATCH(C36,$C$2:$C$500,0)+1,ROW())+COUNTIF($C$2:$C$500,D36&amp;$F36&amp;$G36&amp;$H36&amp;J36)-1, COLUMN($M36))),M36)-1)),"")</f>
        <v>6</v>
      </c>
      <c r="O36" s="23">
        <f t="shared" ca="1" si="7"/>
        <v>2</v>
      </c>
      <c r="Q36" s="52">
        <f ca="1">IFERROR(IF(J36="A",2*(No_Clubs-('Track Results Calc'!M36-1)),2*(No_Clubs-('Track Results Calc'!M36-1))-1),"")</f>
        <v>6</v>
      </c>
      <c r="R36" s="53">
        <f t="shared" ca="1" si="14"/>
        <v>0</v>
      </c>
      <c r="S36" s="53">
        <f t="shared" ca="1" si="8"/>
        <v>1</v>
      </c>
      <c r="T36" s="53" t="str">
        <f t="shared" si="9"/>
        <v>$L$34:$L$37</v>
      </c>
      <c r="U36" s="53" t="str">
        <f t="shared" si="10"/>
        <v>$L$34:L36</v>
      </c>
    </row>
    <row r="37" spans="1:21" x14ac:dyDescent="0.25">
      <c r="A37" s="20" t="str">
        <f t="shared" ca="1" si="3"/>
        <v>OneU15Girls2 LapsA</v>
      </c>
      <c r="B37" s="20" t="str">
        <f t="shared" si="4"/>
        <v>OneShrewsburyU15Girls2 LapsA</v>
      </c>
      <c r="C37" s="20" t="str">
        <f t="shared" si="5"/>
        <v>OneU15GirlsTrack Event 1A</v>
      </c>
      <c r="D37" s="20" t="str">
        <f t="shared" si="12"/>
        <v>One</v>
      </c>
      <c r="E37" s="29" t="s">
        <v>7</v>
      </c>
      <c r="F37" s="29" t="s">
        <v>145</v>
      </c>
      <c r="G37" s="29" t="s">
        <v>46</v>
      </c>
      <c r="H37" s="29" t="s">
        <v>80</v>
      </c>
      <c r="I37" s="20" t="str">
        <f t="shared" si="13"/>
        <v>2 Laps</v>
      </c>
      <c r="J37" s="29" t="s">
        <v>228</v>
      </c>
      <c r="K37" s="20" t="str">
        <f>TEXT(INDEX('Track Results Entry'!$I$2:$I$500,MATCH(B37,'Track Results Entry'!$A$2:$A$500,0)),)</f>
        <v/>
      </c>
      <c r="L37" s="59" t="str">
        <f>IF(K37="","",INDEX('Track Results Entry'!$J$2:$J$500,MATCH(B37,'Track Results Entry'!$A$2:$A$500,0)))</f>
        <v/>
      </c>
      <c r="M37" s="22" t="str">
        <f t="shared" ca="1" si="6"/>
        <v/>
      </c>
      <c r="N37" s="23" t="str">
        <f ca="1">IFERROR(MAX(0,IF(J37="A",2*(No_Clubs-('Track Results Calc'!M37-1)),2*(No_Clubs-('Track Results Calc'!M37-1))-1)-(COUNTIF(INDIRECT(ADDRESS(IF($C37=$C36,MATCH($C37,$C$2:$C$500,0)+1,ROW()), COLUMN($M37)) &amp; ":"&amp;ADDRESS(IF($C37=$C36,MATCH(C37,$C$2:$C$500,0)+1,ROW())+COUNTIF($C$2:$C$500,D37&amp;$F37&amp;$G37&amp;$H37&amp;J37)-1, COLUMN($M37))),M37)-1)),"")</f>
        <v/>
      </c>
      <c r="O37" s="23" t="str">
        <f t="shared" ca="1" si="7"/>
        <v/>
      </c>
      <c r="Q37" s="52" t="str">
        <f ca="1">IFERROR(IF(J37="A",2*(No_Clubs-('Track Results Calc'!M37-1)),2*(No_Clubs-('Track Results Calc'!M37-1))-1),"")</f>
        <v/>
      </c>
      <c r="R37" s="53">
        <f t="shared" ca="1" si="14"/>
        <v>0</v>
      </c>
      <c r="S37" s="53">
        <f t="shared" ca="1" si="8"/>
        <v>1</v>
      </c>
      <c r="T37" s="53" t="str">
        <f t="shared" si="9"/>
        <v>$L$34:$L$37</v>
      </c>
      <c r="U37" s="53" t="str">
        <f t="shared" si="10"/>
        <v>$L$34:L37</v>
      </c>
    </row>
    <row r="38" spans="1:21" x14ac:dyDescent="0.25">
      <c r="A38" s="20" t="str">
        <f t="shared" ca="1" si="3"/>
        <v>OneU15Girls2 LapsB1</v>
      </c>
      <c r="B38" s="20" t="str">
        <f t="shared" si="4"/>
        <v>OneOswestryU15Girls2 LapsB</v>
      </c>
      <c r="C38" s="20" t="str">
        <f t="shared" si="5"/>
        <v>OneU15GirlsTrack Event 1B</v>
      </c>
      <c r="D38" s="20" t="str">
        <f t="shared" si="12"/>
        <v>One</v>
      </c>
      <c r="E38" s="29" t="s">
        <v>5</v>
      </c>
      <c r="F38" s="29" t="s">
        <v>145</v>
      </c>
      <c r="G38" s="29" t="s">
        <v>46</v>
      </c>
      <c r="H38" s="29" t="s">
        <v>80</v>
      </c>
      <c r="I38" s="20" t="str">
        <f t="shared" si="13"/>
        <v>2 Laps</v>
      </c>
      <c r="J38" s="29" t="s">
        <v>232</v>
      </c>
      <c r="K38" s="20" t="str">
        <f>TEXT(INDEX('Track Results Entry'!$I$2:$I$500,MATCH(B38,'Track Results Entry'!$A$2:$A$500,0)),)</f>
        <v>Poppy Ashworth</v>
      </c>
      <c r="L38" s="59">
        <f>IF(K38="","",INDEX('Track Results Entry'!$J$2:$J$500,MATCH(B38,'Track Results Entry'!$A$2:$A$500,0)))</f>
        <v>3.0902777777777781E-4</v>
      </c>
      <c r="M38" s="22">
        <f t="shared" ca="1" si="6"/>
        <v>1</v>
      </c>
      <c r="N38" s="23">
        <f ca="1">IFERROR(MAX(0,IF(J38="A",2*(No_Clubs-('Track Results Calc'!M38-1)),2*(No_Clubs-('Track Results Calc'!M38-1))-1)-(COUNTIF(INDIRECT(ADDRESS(IF($C38=$C37,MATCH($C38,$C$2:$C$500,0)+1,ROW()), COLUMN($M38)) &amp; ":"&amp;ADDRESS(IF($C38=$C37,MATCH(C38,$C$2:$C$500,0)+1,ROW())+COUNTIF($C$2:$C$500,D38&amp;$F38&amp;$G38&amp;$H38&amp;J38)-1, COLUMN($M38))),M38)-1)),"")</f>
        <v>7</v>
      </c>
      <c r="O38" s="23">
        <f t="shared" ca="1" si="7"/>
        <v>1</v>
      </c>
      <c r="Q38" s="52">
        <f ca="1">IFERROR(IF(J38="A",2*(No_Clubs-('Track Results Calc'!M38-1)),2*(No_Clubs-('Track Results Calc'!M38-1))-1),"")</f>
        <v>7</v>
      </c>
      <c r="R38" s="53">
        <f t="shared" ca="1" si="14"/>
        <v>0</v>
      </c>
      <c r="S38" s="53">
        <f t="shared" ca="1" si="8"/>
        <v>1</v>
      </c>
      <c r="T38" s="53" t="str">
        <f t="shared" si="9"/>
        <v>$L$38:$L$41</v>
      </c>
      <c r="U38" s="53" t="str">
        <f t="shared" si="10"/>
        <v>$L$38:L38</v>
      </c>
    </row>
    <row r="39" spans="1:21" x14ac:dyDescent="0.25">
      <c r="A39" s="20" t="str">
        <f t="shared" ca="1" si="3"/>
        <v>OneU15Girls2 LapsB2</v>
      </c>
      <c r="B39" s="20" t="str">
        <f t="shared" si="4"/>
        <v>OneTelfordU15Girls2 LapsB</v>
      </c>
      <c r="C39" s="20" t="str">
        <f t="shared" si="5"/>
        <v>OneU15GirlsTrack Event 1B</v>
      </c>
      <c r="D39" s="20" t="str">
        <f t="shared" si="12"/>
        <v>One</v>
      </c>
      <c r="E39" s="29" t="s">
        <v>9</v>
      </c>
      <c r="F39" s="29" t="s">
        <v>145</v>
      </c>
      <c r="G39" s="29" t="s">
        <v>46</v>
      </c>
      <c r="H39" s="29" t="s">
        <v>80</v>
      </c>
      <c r="I39" s="20" t="str">
        <f t="shared" si="13"/>
        <v>2 Laps</v>
      </c>
      <c r="J39" s="29" t="s">
        <v>232</v>
      </c>
      <c r="K39" s="20" t="str">
        <f>TEXT(INDEX('Track Results Entry'!$I$2:$I$500,MATCH(B39,'Track Results Entry'!$A$2:$A$500,0)),)</f>
        <v>Amelia Berzina</v>
      </c>
      <c r="L39" s="59">
        <f>IF(K39="","",INDEX('Track Results Entry'!$J$2:$J$500,MATCH(B39,'Track Results Entry'!$A$2:$A$500,0)))</f>
        <v>3.1018518518518521E-4</v>
      </c>
      <c r="M39" s="22">
        <f t="shared" ca="1" si="6"/>
        <v>2</v>
      </c>
      <c r="N39" s="23">
        <f ca="1">IFERROR(MAX(0,IF(J39="A",2*(No_Clubs-('Track Results Calc'!M39-1)),2*(No_Clubs-('Track Results Calc'!M39-1))-1)-(COUNTIF(INDIRECT(ADDRESS(IF($C39=$C38,MATCH($C39,$C$2:$C$500,0)+1,ROW()), COLUMN($M39)) &amp; ":"&amp;ADDRESS(IF($C39=$C38,MATCH(C39,$C$2:$C$500,0)+1,ROW())+COUNTIF($C$2:$C$500,D39&amp;$F39&amp;$G39&amp;$H39&amp;J39)-1, COLUMN($M39))),M39)-1)),"")</f>
        <v>5</v>
      </c>
      <c r="O39" s="23">
        <f t="shared" ca="1" si="7"/>
        <v>2</v>
      </c>
      <c r="Q39" s="52">
        <f ca="1">IFERROR(IF(J39="A",2*(No_Clubs-('Track Results Calc'!M39-1)),2*(No_Clubs-('Track Results Calc'!M39-1))-1),"")</f>
        <v>5</v>
      </c>
      <c r="R39" s="53">
        <f t="shared" ca="1" si="14"/>
        <v>0</v>
      </c>
      <c r="S39" s="53">
        <f t="shared" ca="1" si="8"/>
        <v>1</v>
      </c>
      <c r="T39" s="53" t="str">
        <f t="shared" si="9"/>
        <v>$L$38:$L$41</v>
      </c>
      <c r="U39" s="53" t="str">
        <f t="shared" si="10"/>
        <v>$L$38:L39</v>
      </c>
    </row>
    <row r="40" spans="1:21" x14ac:dyDescent="0.25">
      <c r="A40" s="20" t="str">
        <f t="shared" ca="1" si="3"/>
        <v>OneU15Girls2 LapsB</v>
      </c>
      <c r="B40" s="20" t="str">
        <f t="shared" si="4"/>
        <v>OneWenlockU15Girls2 LapsB</v>
      </c>
      <c r="C40" s="20" t="str">
        <f t="shared" si="5"/>
        <v>OneU15GirlsTrack Event 1B</v>
      </c>
      <c r="D40" s="20" t="str">
        <f t="shared" si="12"/>
        <v>One</v>
      </c>
      <c r="E40" s="29" t="s">
        <v>11</v>
      </c>
      <c r="F40" s="29" t="s">
        <v>145</v>
      </c>
      <c r="G40" s="29" t="s">
        <v>46</v>
      </c>
      <c r="H40" s="29" t="s">
        <v>80</v>
      </c>
      <c r="I40" s="20" t="str">
        <f t="shared" si="13"/>
        <v>2 Laps</v>
      </c>
      <c r="J40" s="29" t="s">
        <v>232</v>
      </c>
      <c r="K40" s="20" t="str">
        <f>TEXT(INDEX('Track Results Entry'!$I$2:$I$500,MATCH(B40,'Track Results Entry'!$A$2:$A$500,0)),)</f>
        <v/>
      </c>
      <c r="L40" s="59" t="str">
        <f>IF(K40="","",INDEX('Track Results Entry'!$J$2:$J$500,MATCH(B40,'Track Results Entry'!$A$2:$A$500,0)))</f>
        <v/>
      </c>
      <c r="M40" s="22" t="str">
        <f t="shared" ca="1" si="6"/>
        <v/>
      </c>
      <c r="N40" s="23" t="str">
        <f ca="1">IFERROR(MAX(0,IF(J40="A",2*(No_Clubs-('Track Results Calc'!M40-1)),2*(No_Clubs-('Track Results Calc'!M40-1))-1)-(COUNTIF(INDIRECT(ADDRESS(IF($C40=$C39,MATCH($C40,$C$2:$C$500,0)+1,ROW()), COLUMN($M40)) &amp; ":"&amp;ADDRESS(IF($C40=$C39,MATCH(C40,$C$2:$C$500,0)+1,ROW())+COUNTIF($C$2:$C$500,D40&amp;$F40&amp;$G40&amp;$H40&amp;J40)-1, COLUMN($M40))),M40)-1)),"")</f>
        <v/>
      </c>
      <c r="O40" s="23" t="str">
        <f t="shared" ca="1" si="7"/>
        <v/>
      </c>
      <c r="Q40" s="52" t="str">
        <f ca="1">IFERROR(IF(J40="A",2*(No_Clubs-('Track Results Calc'!M40-1)),2*(No_Clubs-('Track Results Calc'!M40-1))-1),"")</f>
        <v/>
      </c>
      <c r="R40" s="53">
        <f t="shared" ca="1" si="14"/>
        <v>0</v>
      </c>
      <c r="S40" s="53">
        <f t="shared" ca="1" si="8"/>
        <v>2</v>
      </c>
      <c r="T40" s="53" t="str">
        <f t="shared" si="9"/>
        <v>$L$38:$L$41</v>
      </c>
      <c r="U40" s="53" t="str">
        <f t="shared" si="10"/>
        <v>$L$38:L40</v>
      </c>
    </row>
    <row r="41" spans="1:21" x14ac:dyDescent="0.25">
      <c r="A41" s="20" t="str">
        <f t="shared" ca="1" si="3"/>
        <v>OneU15Girls2 LapsB</v>
      </c>
      <c r="B41" s="20" t="str">
        <f t="shared" si="4"/>
        <v>OneShrewsburyU15Girls2 LapsB</v>
      </c>
      <c r="C41" s="20" t="str">
        <f t="shared" si="5"/>
        <v>OneU15GirlsTrack Event 1B</v>
      </c>
      <c r="D41" s="20" t="str">
        <f t="shared" si="12"/>
        <v>One</v>
      </c>
      <c r="E41" s="29" t="s">
        <v>7</v>
      </c>
      <c r="F41" s="29" t="s">
        <v>145</v>
      </c>
      <c r="G41" s="29" t="s">
        <v>46</v>
      </c>
      <c r="H41" s="29" t="s">
        <v>80</v>
      </c>
      <c r="I41" s="20" t="str">
        <f t="shared" si="13"/>
        <v>2 Laps</v>
      </c>
      <c r="J41" s="29" t="s">
        <v>232</v>
      </c>
      <c r="K41" s="20" t="str">
        <f>TEXT(INDEX('Track Results Entry'!$I$2:$I$500,MATCH(B41,'Track Results Entry'!$A$2:$A$500,0)),)</f>
        <v/>
      </c>
      <c r="L41" s="59" t="str">
        <f>IF(K41="","",INDEX('Track Results Entry'!$J$2:$J$500,MATCH(B41,'Track Results Entry'!$A$2:$A$500,0)))</f>
        <v/>
      </c>
      <c r="M41" s="22" t="str">
        <f t="shared" ca="1" si="6"/>
        <v/>
      </c>
      <c r="N41" s="23" t="str">
        <f ca="1">IFERROR(MAX(0,IF(J41="A",2*(No_Clubs-('Track Results Calc'!M41-1)),2*(No_Clubs-('Track Results Calc'!M41-1))-1)-(COUNTIF(INDIRECT(ADDRESS(IF($C41=$C40,MATCH($C41,$C$2:$C$500,0)+1,ROW()), COLUMN($M41)) &amp; ":"&amp;ADDRESS(IF($C41=$C40,MATCH(C41,$C$2:$C$500,0)+1,ROW())+COUNTIF($C$2:$C$500,D41&amp;$F41&amp;$G41&amp;$H41&amp;J41)-1, COLUMN($M41))),M41)-1)),"")</f>
        <v/>
      </c>
      <c r="O41" s="23" t="str">
        <f t="shared" ca="1" si="7"/>
        <v/>
      </c>
      <c r="Q41" s="52" t="str">
        <f ca="1">IFERROR(IF(J41="A",2*(No_Clubs-('Track Results Calc'!M41-1)),2*(No_Clubs-('Track Results Calc'!M41-1))-1),"")</f>
        <v/>
      </c>
      <c r="R41" s="53">
        <f t="shared" ca="1" si="14"/>
        <v>1</v>
      </c>
      <c r="S41" s="53">
        <f t="shared" ca="1" si="8"/>
        <v>2</v>
      </c>
      <c r="T41" s="53" t="str">
        <f t="shared" si="9"/>
        <v>$L$38:$L$41</v>
      </c>
      <c r="U41" s="53" t="str">
        <f t="shared" si="10"/>
        <v>$L$38:L41</v>
      </c>
    </row>
    <row r="42" spans="1:21" x14ac:dyDescent="0.25">
      <c r="A42" s="30" t="str">
        <f t="shared" ca="1" si="3"/>
        <v>OneU15Boys2 LapsA1</v>
      </c>
      <c r="B42" s="30" t="str">
        <f t="shared" si="4"/>
        <v>OneOswestryU15Boys2 LapsA</v>
      </c>
      <c r="C42" s="30" t="str">
        <f t="shared" si="5"/>
        <v>OneU15BoysTrack Event 1A</v>
      </c>
      <c r="D42" s="30" t="str">
        <f t="shared" si="12"/>
        <v>One</v>
      </c>
      <c r="E42" s="31" t="s">
        <v>5</v>
      </c>
      <c r="F42" s="31" t="s">
        <v>145</v>
      </c>
      <c r="G42" s="31" t="s">
        <v>62</v>
      </c>
      <c r="H42" s="31" t="s">
        <v>80</v>
      </c>
      <c r="I42" s="30" t="str">
        <f t="shared" si="13"/>
        <v>2 Laps</v>
      </c>
      <c r="J42" s="31" t="s">
        <v>228</v>
      </c>
      <c r="K42" s="30" t="str">
        <f>TEXT(INDEX('Track Results Entry'!$I$2:$I$500,MATCH(B42,'Track Results Entry'!$A$2:$A$500,0)),)</f>
        <v>Harry Tidridge</v>
      </c>
      <c r="L42" s="118">
        <f>IF(K42="","",INDEX('Track Results Entry'!$J$2:$J$500,MATCH(B42,'Track Results Entry'!$A$2:$A$500,0)))</f>
        <v>2.6736111111111112E-4</v>
      </c>
      <c r="M42" s="119">
        <f t="shared" ca="1" si="6"/>
        <v>1</v>
      </c>
      <c r="N42" s="120">
        <f ca="1">IFERROR(MAX(0,IF(J42="A",2*(No_Clubs-('Track Results Calc'!M42-1)),2*(No_Clubs-('Track Results Calc'!M42-1))-1)-(COUNTIF(INDIRECT(ADDRESS(IF($C42=$C41,MATCH($C42,$C$2:$C$500,0)+1,ROW()), COLUMN($M42)) &amp; ":"&amp;ADDRESS(IF($C42=$C41,MATCH(C42,$C$2:$C$500,0)+1,ROW())+COUNTIF($C$2:$C$500,D42&amp;$F42&amp;$G42&amp;$H42&amp;J42)-1, COLUMN($M42))),M42)-1)),"")</f>
        <v>8</v>
      </c>
      <c r="O42" s="120">
        <f t="shared" ca="1" si="7"/>
        <v>1</v>
      </c>
      <c r="Q42" s="52">
        <f ca="1">IFERROR(IF(J42="A",2*(No_Clubs-('Track Results Calc'!M42-1)),2*(No_Clubs-('Track Results Calc'!M42-1))-1),"")</f>
        <v>8</v>
      </c>
      <c r="R42" s="53">
        <f t="shared" ca="1" si="14"/>
        <v>0</v>
      </c>
      <c r="S42" s="53">
        <f t="shared" ca="1" si="8"/>
        <v>1</v>
      </c>
      <c r="T42" s="53" t="str">
        <f t="shared" si="9"/>
        <v>$L$42:$L$45</v>
      </c>
      <c r="U42" s="53" t="str">
        <f t="shared" si="10"/>
        <v>$L$42:L42</v>
      </c>
    </row>
    <row r="43" spans="1:21" x14ac:dyDescent="0.25">
      <c r="A43" s="20" t="str">
        <f t="shared" ca="1" si="3"/>
        <v>OneU15Boys2 LapsA2</v>
      </c>
      <c r="B43" s="20" t="str">
        <f t="shared" si="4"/>
        <v>OneTelfordU15Boys2 LapsA</v>
      </c>
      <c r="C43" s="20" t="str">
        <f t="shared" si="5"/>
        <v>OneU15BoysTrack Event 1A</v>
      </c>
      <c r="D43" s="20" t="str">
        <f t="shared" si="12"/>
        <v>One</v>
      </c>
      <c r="E43" s="29" t="s">
        <v>9</v>
      </c>
      <c r="F43" s="29" t="s">
        <v>145</v>
      </c>
      <c r="G43" s="29" t="s">
        <v>62</v>
      </c>
      <c r="H43" s="29" t="s">
        <v>80</v>
      </c>
      <c r="I43" s="20" t="str">
        <f t="shared" si="13"/>
        <v>2 Laps</v>
      </c>
      <c r="J43" s="29" t="s">
        <v>228</v>
      </c>
      <c r="K43" s="20" t="str">
        <f>TEXT(INDEX('Track Results Entry'!$I$2:$I$500,MATCH(B43,'Track Results Entry'!$A$2:$A$500,0)),)</f>
        <v>Lucas Steer</v>
      </c>
      <c r="L43" s="59">
        <f>IF(K43="","",INDEX('Track Results Entry'!$J$2:$J$500,MATCH(B43,'Track Results Entry'!$A$2:$A$500,0)))</f>
        <v>2.9513888888888889E-4</v>
      </c>
      <c r="M43" s="22">
        <f t="shared" ca="1" si="6"/>
        <v>2</v>
      </c>
      <c r="N43" s="23">
        <f ca="1">IFERROR(MAX(0,IF(J43="A",2*(No_Clubs-('Track Results Calc'!M43-1)),2*(No_Clubs-('Track Results Calc'!M43-1))-1)-(COUNTIF(INDIRECT(ADDRESS(IF($C43=$C42,MATCH($C43,$C$2:$C$500,0)+1,ROW()), COLUMN($M43)) &amp; ":"&amp;ADDRESS(IF($C43=$C42,MATCH(C43,$C$2:$C$500,0)+1,ROW())+COUNTIF($C$2:$C$500,D43&amp;$F43&amp;$G43&amp;$H43&amp;J43)-1, COLUMN($M43))),M43)-1)),"")</f>
        <v>6</v>
      </c>
      <c r="O43" s="23">
        <f t="shared" ca="1" si="7"/>
        <v>2</v>
      </c>
      <c r="Q43" s="52">
        <f ca="1">IFERROR(IF(J43="A",2*(No_Clubs-('Track Results Calc'!M43-1)),2*(No_Clubs-('Track Results Calc'!M43-1))-1),"")</f>
        <v>6</v>
      </c>
      <c r="R43" s="53">
        <f t="shared" ca="1" si="14"/>
        <v>0</v>
      </c>
      <c r="S43" s="53">
        <f t="shared" ca="1" si="8"/>
        <v>1</v>
      </c>
      <c r="T43" s="53" t="str">
        <f t="shared" si="9"/>
        <v>$L$42:$L$45</v>
      </c>
      <c r="U43" s="53" t="str">
        <f t="shared" si="10"/>
        <v>$L$42:L43</v>
      </c>
    </row>
    <row r="44" spans="1:21" x14ac:dyDescent="0.25">
      <c r="A44" s="20" t="str">
        <f t="shared" ca="1" si="3"/>
        <v>OneU15Boys2 LapsA4</v>
      </c>
      <c r="B44" s="20" t="str">
        <f t="shared" si="4"/>
        <v>OneWenlockU15Boys2 LapsA</v>
      </c>
      <c r="C44" s="20" t="str">
        <f t="shared" si="5"/>
        <v>OneU15BoysTrack Event 1A</v>
      </c>
      <c r="D44" s="20" t="str">
        <f t="shared" si="12"/>
        <v>One</v>
      </c>
      <c r="E44" s="29" t="s">
        <v>11</v>
      </c>
      <c r="F44" s="29" t="s">
        <v>145</v>
      </c>
      <c r="G44" s="29" t="s">
        <v>62</v>
      </c>
      <c r="H44" s="29" t="s">
        <v>80</v>
      </c>
      <c r="I44" s="20" t="str">
        <f t="shared" si="13"/>
        <v>2 Laps</v>
      </c>
      <c r="J44" s="29" t="s">
        <v>228</v>
      </c>
      <c r="K44" s="20" t="str">
        <f>TEXT(INDEX('Track Results Entry'!$I$2:$I$500,MATCH(B44,'Track Results Entry'!$A$2:$A$500,0)),)</f>
        <v>Zac Winnal</v>
      </c>
      <c r="L44" s="59">
        <f>IF(K44="","",INDEX('Track Results Entry'!$J$2:$J$500,MATCH(B44,'Track Results Entry'!$A$2:$A$500,0)))</f>
        <v>2.9976851851851849E-4</v>
      </c>
      <c r="M44" s="22">
        <f t="shared" ca="1" si="6"/>
        <v>4</v>
      </c>
      <c r="N44" s="23">
        <f ca="1">IFERROR(MAX(0,IF(J44="A",2*(No_Clubs-('Track Results Calc'!M44-1)),2*(No_Clubs-('Track Results Calc'!M44-1))-1)-(COUNTIF(INDIRECT(ADDRESS(IF($C44=$C43,MATCH($C44,$C$2:$C$500,0)+1,ROW()), COLUMN($M44)) &amp; ":"&amp;ADDRESS(IF($C44=$C43,MATCH(C44,$C$2:$C$500,0)+1,ROW())+COUNTIF($C$2:$C$500,D44&amp;$F44&amp;$G44&amp;$H44&amp;J44)-1, COLUMN($M44))),M44)-1)),"")</f>
        <v>2</v>
      </c>
      <c r="O44" s="23">
        <f t="shared" ca="1" si="7"/>
        <v>4</v>
      </c>
      <c r="Q44" s="52">
        <f ca="1">IFERROR(IF(J44="A",2*(No_Clubs-('Track Results Calc'!M44-1)),2*(No_Clubs-('Track Results Calc'!M44-1))-1),"")</f>
        <v>2</v>
      </c>
      <c r="R44" s="53">
        <f t="shared" ca="1" si="14"/>
        <v>0</v>
      </c>
      <c r="S44" s="53">
        <f t="shared" ca="1" si="8"/>
        <v>1</v>
      </c>
      <c r="T44" s="53" t="str">
        <f t="shared" si="9"/>
        <v>$L$42:$L$45</v>
      </c>
      <c r="U44" s="53" t="str">
        <f t="shared" si="10"/>
        <v>$L$42:L44</v>
      </c>
    </row>
    <row r="45" spans="1:21" x14ac:dyDescent="0.25">
      <c r="A45" s="20" t="str">
        <f t="shared" ca="1" si="3"/>
        <v>OneU15Boys2 LapsA3</v>
      </c>
      <c r="B45" s="20" t="str">
        <f t="shared" si="4"/>
        <v>OneShrewsburyU15Boys2 LapsA</v>
      </c>
      <c r="C45" s="20" t="str">
        <f t="shared" si="5"/>
        <v>OneU15BoysTrack Event 1A</v>
      </c>
      <c r="D45" s="20" t="str">
        <f t="shared" si="12"/>
        <v>One</v>
      </c>
      <c r="E45" s="29" t="s">
        <v>7</v>
      </c>
      <c r="F45" s="29" t="s">
        <v>145</v>
      </c>
      <c r="G45" s="29" t="s">
        <v>62</v>
      </c>
      <c r="H45" s="29" t="s">
        <v>80</v>
      </c>
      <c r="I45" s="20" t="str">
        <f t="shared" si="13"/>
        <v>2 Laps</v>
      </c>
      <c r="J45" s="29" t="s">
        <v>228</v>
      </c>
      <c r="K45" s="20" t="str">
        <f>TEXT(INDEX('Track Results Entry'!$I$2:$I$500,MATCH(B45,'Track Results Entry'!$A$2:$A$500,0)),)</f>
        <v>Toby Aston</v>
      </c>
      <c r="L45" s="59">
        <f>IF(K45="","",INDEX('Track Results Entry'!$J$2:$J$500,MATCH(B45,'Track Results Entry'!$A$2:$A$500,0)))</f>
        <v>2.9861111111111109E-4</v>
      </c>
      <c r="M45" s="22">
        <f t="shared" ca="1" si="6"/>
        <v>3</v>
      </c>
      <c r="N45" s="23">
        <f ca="1">IFERROR(MAX(0,IF(J45="A",2*(No_Clubs-('Track Results Calc'!M45-1)),2*(No_Clubs-('Track Results Calc'!M45-1))-1)-(COUNTIF(INDIRECT(ADDRESS(IF($C45=$C44,MATCH($C45,$C$2:$C$500,0)+1,ROW()), COLUMN($M45)) &amp; ":"&amp;ADDRESS(IF($C45=$C44,MATCH(C45,$C$2:$C$500,0)+1,ROW())+COUNTIF($C$2:$C$500,D45&amp;$F45&amp;$G45&amp;$H45&amp;J45)-1, COLUMN($M45))),M45)-1)),"")</f>
        <v>4</v>
      </c>
      <c r="O45" s="23">
        <f t="shared" ca="1" si="7"/>
        <v>3</v>
      </c>
      <c r="Q45" s="52">
        <f ca="1">IFERROR(IF(J45="A",2*(No_Clubs-('Track Results Calc'!M45-1)),2*(No_Clubs-('Track Results Calc'!M45-1))-1),"")</f>
        <v>4</v>
      </c>
      <c r="R45" s="53">
        <f t="shared" ca="1" si="14"/>
        <v>0</v>
      </c>
      <c r="S45" s="53">
        <f t="shared" ca="1" si="8"/>
        <v>1</v>
      </c>
      <c r="T45" s="53" t="str">
        <f t="shared" si="9"/>
        <v>$L$42:$L$45</v>
      </c>
      <c r="U45" s="53" t="str">
        <f t="shared" si="10"/>
        <v>$L$42:L45</v>
      </c>
    </row>
    <row r="46" spans="1:21" x14ac:dyDescent="0.25">
      <c r="A46" s="20" t="str">
        <f t="shared" ca="1" si="3"/>
        <v>OneU15Boys2 LapsB</v>
      </c>
      <c r="B46" s="20" t="str">
        <f t="shared" si="4"/>
        <v>OneOswestryU15Boys2 LapsB</v>
      </c>
      <c r="C46" s="20" t="str">
        <f t="shared" si="5"/>
        <v>OneU15BoysTrack Event 1B</v>
      </c>
      <c r="D46" s="20" t="str">
        <f t="shared" si="12"/>
        <v>One</v>
      </c>
      <c r="E46" s="29" t="s">
        <v>5</v>
      </c>
      <c r="F46" s="29" t="s">
        <v>145</v>
      </c>
      <c r="G46" s="29" t="s">
        <v>62</v>
      </c>
      <c r="H46" s="29" t="s">
        <v>80</v>
      </c>
      <c r="I46" s="20" t="str">
        <f t="shared" si="13"/>
        <v>2 Laps</v>
      </c>
      <c r="J46" s="29" t="s">
        <v>232</v>
      </c>
      <c r="K46" s="20" t="str">
        <f>TEXT(INDEX('Track Results Entry'!$I$2:$I$500,MATCH(B46,'Track Results Entry'!$A$2:$A$500,0)),)</f>
        <v/>
      </c>
      <c r="L46" s="59" t="str">
        <f>IF(K46="","",INDEX('Track Results Entry'!$J$2:$J$500,MATCH(B46,'Track Results Entry'!$A$2:$A$500,0)))</f>
        <v/>
      </c>
      <c r="M46" s="22" t="str">
        <f t="shared" ca="1" si="6"/>
        <v/>
      </c>
      <c r="N46" s="23" t="str">
        <f ca="1">IFERROR(MAX(0,IF(J46="A",2*(No_Clubs-('Track Results Calc'!M46-1)),2*(No_Clubs-('Track Results Calc'!M46-1))-1)-(COUNTIF(INDIRECT(ADDRESS(IF($C46=$C45,MATCH($C46,$C$2:$C$500,0)+1,ROW()), COLUMN($M46)) &amp; ":"&amp;ADDRESS(IF($C46=$C45,MATCH(C46,$C$2:$C$500,0)+1,ROW())+COUNTIF($C$2:$C$500,D46&amp;$F46&amp;$G46&amp;$H46&amp;J46)-1, COLUMN($M46))),M46)-1)),"")</f>
        <v/>
      </c>
      <c r="O46" s="23" t="str">
        <f t="shared" ca="1" si="7"/>
        <v/>
      </c>
      <c r="Q46" s="52" t="str">
        <f ca="1">IFERROR(IF(J46="A",2*(No_Clubs-('Track Results Calc'!M46-1)),2*(No_Clubs-('Track Results Calc'!M46-1))-1),"")</f>
        <v/>
      </c>
      <c r="R46" s="53">
        <f t="shared" ca="1" si="14"/>
        <v>0</v>
      </c>
      <c r="S46" s="53">
        <f t="shared" ca="1" si="8"/>
        <v>3</v>
      </c>
      <c r="T46" s="53" t="str">
        <f t="shared" si="9"/>
        <v>$L$46:$L$49</v>
      </c>
      <c r="U46" s="53" t="str">
        <f t="shared" si="10"/>
        <v>$L$46:L46</v>
      </c>
    </row>
    <row r="47" spans="1:21" x14ac:dyDescent="0.25">
      <c r="A47" s="20" t="str">
        <f t="shared" ca="1" si="3"/>
        <v>OneU15Boys2 LapsB1</v>
      </c>
      <c r="B47" s="20" t="str">
        <f t="shared" si="4"/>
        <v>OneTelfordU15Boys2 LapsB</v>
      </c>
      <c r="C47" s="20" t="str">
        <f t="shared" si="5"/>
        <v>OneU15BoysTrack Event 1B</v>
      </c>
      <c r="D47" s="20" t="str">
        <f t="shared" si="12"/>
        <v>One</v>
      </c>
      <c r="E47" s="29" t="s">
        <v>9</v>
      </c>
      <c r="F47" s="29" t="s">
        <v>145</v>
      </c>
      <c r="G47" s="29" t="s">
        <v>62</v>
      </c>
      <c r="H47" s="29" t="s">
        <v>80</v>
      </c>
      <c r="I47" s="20" t="str">
        <f t="shared" si="13"/>
        <v>2 Laps</v>
      </c>
      <c r="J47" s="29" t="s">
        <v>232</v>
      </c>
      <c r="K47" s="20" t="str">
        <f>TEXT(INDEX('Track Results Entry'!$I$2:$I$500,MATCH(B47,'Track Results Entry'!$A$2:$A$500,0)),)</f>
        <v>Ritwik Skariah</v>
      </c>
      <c r="L47" s="59">
        <f>IF(K47="","",INDEX('Track Results Entry'!$J$2:$J$500,MATCH(B47,'Track Results Entry'!$A$2:$A$500,0)))</f>
        <v>2.9976851851851849E-4</v>
      </c>
      <c r="M47" s="22">
        <f t="shared" ca="1" si="6"/>
        <v>1</v>
      </c>
      <c r="N47" s="23">
        <f ca="1">IFERROR(MAX(0,IF(J47="A",2*(No_Clubs-('Track Results Calc'!M47-1)),2*(No_Clubs-('Track Results Calc'!M47-1))-1)-(COUNTIF(INDIRECT(ADDRESS(IF($C47=$C46,MATCH($C47,$C$2:$C$500,0)+1,ROW()), COLUMN($M47)) &amp; ":"&amp;ADDRESS(IF($C47=$C46,MATCH(C47,$C$2:$C$500,0)+1,ROW())+COUNTIF($C$2:$C$500,D47&amp;$F47&amp;$G47&amp;$H47&amp;J47)-1, COLUMN($M47))),M47)-1)),"")</f>
        <v>7</v>
      </c>
      <c r="O47" s="23">
        <f t="shared" ca="1" si="7"/>
        <v>1</v>
      </c>
      <c r="Q47" s="52">
        <f ca="1">IFERROR(IF(J47="A",2*(No_Clubs-('Track Results Calc'!M47-1)),2*(No_Clubs-('Track Results Calc'!M47-1))-1),"")</f>
        <v>7</v>
      </c>
      <c r="R47" s="53">
        <f t="shared" ca="1" si="14"/>
        <v>0</v>
      </c>
      <c r="S47" s="53">
        <f t="shared" ca="1" si="8"/>
        <v>1</v>
      </c>
      <c r="T47" s="53" t="str">
        <f t="shared" si="9"/>
        <v>$L$46:$L$49</v>
      </c>
      <c r="U47" s="53" t="str">
        <f t="shared" si="10"/>
        <v>$L$46:L47</v>
      </c>
    </row>
    <row r="48" spans="1:21" x14ac:dyDescent="0.25">
      <c r="A48" s="20" t="str">
        <f t="shared" ca="1" si="3"/>
        <v>OneU15Boys2 LapsB</v>
      </c>
      <c r="B48" s="20" t="str">
        <f t="shared" si="4"/>
        <v>OneWenlockU15Boys2 LapsB</v>
      </c>
      <c r="C48" s="20" t="str">
        <f t="shared" si="5"/>
        <v>OneU15BoysTrack Event 1B</v>
      </c>
      <c r="D48" s="20" t="str">
        <f t="shared" si="12"/>
        <v>One</v>
      </c>
      <c r="E48" s="29" t="s">
        <v>11</v>
      </c>
      <c r="F48" s="29" t="s">
        <v>145</v>
      </c>
      <c r="G48" s="29" t="s">
        <v>62</v>
      </c>
      <c r="H48" s="29" t="s">
        <v>80</v>
      </c>
      <c r="I48" s="20" t="str">
        <f t="shared" si="13"/>
        <v>2 Laps</v>
      </c>
      <c r="J48" s="29" t="s">
        <v>232</v>
      </c>
      <c r="K48" s="20" t="str">
        <f>TEXT(INDEX('Track Results Entry'!$I$2:$I$500,MATCH(B48,'Track Results Entry'!$A$2:$A$500,0)),)</f>
        <v/>
      </c>
      <c r="L48" s="59" t="str">
        <f>IF(K48="","",INDEX('Track Results Entry'!$J$2:$J$500,MATCH(B48,'Track Results Entry'!$A$2:$A$500,0)))</f>
        <v/>
      </c>
      <c r="M48" s="22" t="str">
        <f t="shared" ca="1" si="6"/>
        <v/>
      </c>
      <c r="N48" s="23" t="str">
        <f ca="1">IFERROR(MAX(0,IF(J48="A",2*(No_Clubs-('Track Results Calc'!M48-1)),2*(No_Clubs-('Track Results Calc'!M48-1))-1)-(COUNTIF(INDIRECT(ADDRESS(IF($C48=$C47,MATCH($C48,$C$2:$C$500,0)+1,ROW()), COLUMN($M48)) &amp; ":"&amp;ADDRESS(IF($C48=$C47,MATCH(C48,$C$2:$C$500,0)+1,ROW())+COUNTIF($C$2:$C$500,D48&amp;$F48&amp;$G48&amp;$H48&amp;J48)-1, COLUMN($M48))),M48)-1)),"")</f>
        <v/>
      </c>
      <c r="O48" s="23" t="str">
        <f t="shared" ca="1" si="7"/>
        <v/>
      </c>
      <c r="Q48" s="52" t="str">
        <f ca="1">IFERROR(IF(J48="A",2*(No_Clubs-('Track Results Calc'!M48-1)),2*(No_Clubs-('Track Results Calc'!M48-1))-1),"")</f>
        <v/>
      </c>
      <c r="R48" s="53">
        <f t="shared" ca="1" si="14"/>
        <v>1</v>
      </c>
      <c r="S48" s="53">
        <f t="shared" ca="1" si="8"/>
        <v>3</v>
      </c>
      <c r="T48" s="53" t="str">
        <f t="shared" si="9"/>
        <v>$L$46:$L$49</v>
      </c>
      <c r="U48" s="53" t="str">
        <f t="shared" si="10"/>
        <v>$L$46:L48</v>
      </c>
    </row>
    <row r="49" spans="1:21" x14ac:dyDescent="0.25">
      <c r="A49" s="32" t="str">
        <f t="shared" ca="1" si="3"/>
        <v>OneU15Boys2 LapsB</v>
      </c>
      <c r="B49" s="32" t="str">
        <f t="shared" si="4"/>
        <v>OneShrewsburyU15Boys2 LapsB</v>
      </c>
      <c r="C49" s="32" t="str">
        <f t="shared" si="5"/>
        <v>OneU15BoysTrack Event 1B</v>
      </c>
      <c r="D49" s="32" t="str">
        <f t="shared" si="12"/>
        <v>One</v>
      </c>
      <c r="E49" s="33" t="s">
        <v>7</v>
      </c>
      <c r="F49" s="33" t="s">
        <v>145</v>
      </c>
      <c r="G49" s="33" t="s">
        <v>62</v>
      </c>
      <c r="H49" s="33" t="s">
        <v>80</v>
      </c>
      <c r="I49" s="32" t="str">
        <f t="shared" si="13"/>
        <v>2 Laps</v>
      </c>
      <c r="J49" s="33" t="s">
        <v>232</v>
      </c>
      <c r="K49" s="32" t="str">
        <f>TEXT(INDEX('Track Results Entry'!$I$2:$I$500,MATCH(B49,'Track Results Entry'!$A$2:$A$500,0)),)</f>
        <v/>
      </c>
      <c r="L49" s="60" t="str">
        <f>IF(K49="","",INDEX('Track Results Entry'!$J$2:$J$500,MATCH(B49,'Track Results Entry'!$A$2:$A$500,0)))</f>
        <v/>
      </c>
      <c r="M49" s="121" t="str">
        <f t="shared" ca="1" si="6"/>
        <v/>
      </c>
      <c r="N49" s="122" t="str">
        <f ca="1">IFERROR(MAX(0,IF(J49="A",2*(No_Clubs-('Track Results Calc'!M49-1)),2*(No_Clubs-('Track Results Calc'!M49-1))-1)-(COUNTIF(INDIRECT(ADDRESS(IF($C49=$C48,MATCH($C49,$C$2:$C$500,0)+1,ROW()), COLUMN($M49)) &amp; ":"&amp;ADDRESS(IF($C49=$C48,MATCH(C49,$C$2:$C$500,0)+1,ROW())+COUNTIF($C$2:$C$500,D49&amp;$F49&amp;$G49&amp;$H49&amp;J49)-1, COLUMN($M49))),M49)-1)),"")</f>
        <v/>
      </c>
      <c r="O49" s="122" t="str">
        <f t="shared" ca="1" si="7"/>
        <v/>
      </c>
      <c r="Q49" s="52" t="str">
        <f ca="1">IFERROR(IF(J49="A",2*(No_Clubs-('Track Results Calc'!M49-1)),2*(No_Clubs-('Track Results Calc'!M49-1))-1),"")</f>
        <v/>
      </c>
      <c r="R49" s="53">
        <f t="shared" ca="1" si="14"/>
        <v>2</v>
      </c>
      <c r="S49" s="53">
        <f t="shared" ca="1" si="8"/>
        <v>3</v>
      </c>
      <c r="T49" s="53" t="str">
        <f t="shared" si="9"/>
        <v>$L$46:$L$49</v>
      </c>
      <c r="U49" s="53" t="str">
        <f t="shared" si="10"/>
        <v>$L$46:L49</v>
      </c>
    </row>
    <row r="50" spans="1:21" x14ac:dyDescent="0.25">
      <c r="A50" s="20" t="str">
        <f t="shared" ca="1" si="3"/>
        <v>OneU11Girls2 LapsA3</v>
      </c>
      <c r="B50" s="20" t="str">
        <f t="shared" si="4"/>
        <v>OneOswestryU11Girls2 LapsA</v>
      </c>
      <c r="C50" s="20" t="str">
        <f t="shared" si="5"/>
        <v>OneU11GirlsTrack Event 2A</v>
      </c>
      <c r="D50" s="20" t="str">
        <f t="shared" si="12"/>
        <v>One</v>
      </c>
      <c r="E50" s="29" t="s">
        <v>5</v>
      </c>
      <c r="F50" s="29" t="s">
        <v>45</v>
      </c>
      <c r="G50" s="29" t="s">
        <v>46</v>
      </c>
      <c r="H50" s="29" t="s">
        <v>83</v>
      </c>
      <c r="I50" s="20" t="str">
        <f t="shared" si="13"/>
        <v>2 Laps</v>
      </c>
      <c r="J50" s="29" t="s">
        <v>228</v>
      </c>
      <c r="K50" s="20" t="str">
        <f>TEXT(INDEX('Track Results Entry'!$I$2:$I$500,MATCH(B50,'Track Results Entry'!$A$2:$A$500,0)),)</f>
        <v>Ava Walton</v>
      </c>
      <c r="L50" s="59">
        <f>IF(K50="","",INDEX('Track Results Entry'!$J$2:$J$500,MATCH(B50,'Track Results Entry'!$A$2:$A$500,0)))</f>
        <v>3.1712962962962961E-4</v>
      </c>
      <c r="M50" s="22">
        <f t="shared" ca="1" si="6"/>
        <v>3</v>
      </c>
      <c r="N50" s="23">
        <f ca="1">IFERROR(MAX(0,IF(J50="A",2*(No_Clubs-('Track Results Calc'!M50-1)),2*(No_Clubs-('Track Results Calc'!M50-1))-1)-(COUNTIF(INDIRECT(ADDRESS(IF($C50=$C49,MATCH($C50,$C$2:$C$500,0)+1,ROW()), COLUMN($M50)) &amp; ":"&amp;ADDRESS(IF($C50=$C49,MATCH(C50,$C$2:$C$500,0)+1,ROW())+COUNTIF($C$2:$C$500,D50&amp;$F50&amp;$G50&amp;$H50&amp;J50)-1, COLUMN($M50))),M50)-1)),"")</f>
        <v>4</v>
      </c>
      <c r="O50" s="23">
        <f t="shared" ca="1" si="7"/>
        <v>3</v>
      </c>
      <c r="Q50" s="52">
        <f ca="1">IFERROR(IF(J50="A",2*(No_Clubs-('Track Results Calc'!M50-1)),2*(No_Clubs-('Track Results Calc'!M50-1))-1),"")</f>
        <v>4</v>
      </c>
      <c r="R50" s="53">
        <f t="shared" ca="1" si="14"/>
        <v>0</v>
      </c>
      <c r="S50" s="53">
        <f t="shared" ca="1" si="8"/>
        <v>1</v>
      </c>
      <c r="T50" s="53" t="str">
        <f t="shared" si="9"/>
        <v>$L$50:$L$53</v>
      </c>
      <c r="U50" s="53" t="str">
        <f t="shared" si="10"/>
        <v>$L$50:L50</v>
      </c>
    </row>
    <row r="51" spans="1:21" x14ac:dyDescent="0.25">
      <c r="A51" s="20" t="str">
        <f t="shared" ca="1" si="3"/>
        <v>OneU11Girls2 LapsA2</v>
      </c>
      <c r="B51" s="20" t="str">
        <f t="shared" si="4"/>
        <v>OneTelfordU11Girls2 LapsA</v>
      </c>
      <c r="C51" s="20" t="str">
        <f t="shared" si="5"/>
        <v>OneU11GirlsTrack Event 2A</v>
      </c>
      <c r="D51" s="20" t="str">
        <f t="shared" si="12"/>
        <v>One</v>
      </c>
      <c r="E51" s="29" t="s">
        <v>9</v>
      </c>
      <c r="F51" s="29" t="s">
        <v>45</v>
      </c>
      <c r="G51" s="29" t="s">
        <v>46</v>
      </c>
      <c r="H51" s="29" t="s">
        <v>83</v>
      </c>
      <c r="I51" s="20" t="str">
        <f t="shared" si="13"/>
        <v>2 Laps</v>
      </c>
      <c r="J51" s="29" t="s">
        <v>228</v>
      </c>
      <c r="K51" s="20" t="str">
        <f>TEXT(INDEX('Track Results Entry'!$I$2:$I$500,MATCH(B51,'Track Results Entry'!$A$2:$A$500,0)),)</f>
        <v xml:space="preserve">Tabitha Hatch </v>
      </c>
      <c r="L51" s="59">
        <f>IF(K51="","",INDEX('Track Results Entry'!$J$2:$J$500,MATCH(B51,'Track Results Entry'!$A$2:$A$500,0)))</f>
        <v>2.9513888888888889E-4</v>
      </c>
      <c r="M51" s="22">
        <f t="shared" ca="1" si="6"/>
        <v>2</v>
      </c>
      <c r="N51" s="23">
        <f ca="1">IFERROR(MAX(0,IF(J51="A",2*(No_Clubs-('Track Results Calc'!M51-1)),2*(No_Clubs-('Track Results Calc'!M51-1))-1)-(COUNTIF(INDIRECT(ADDRESS(IF($C51=$C50,MATCH($C51,$C$2:$C$500,0)+1,ROW()), COLUMN($M51)) &amp; ":"&amp;ADDRESS(IF($C51=$C50,MATCH(C51,$C$2:$C$500,0)+1,ROW())+COUNTIF($C$2:$C$500,D51&amp;$F51&amp;$G51&amp;$H51&amp;J51)-1, COLUMN($M51))),M51)-1)),"")</f>
        <v>6</v>
      </c>
      <c r="O51" s="23">
        <f t="shared" ca="1" si="7"/>
        <v>2</v>
      </c>
      <c r="Q51" s="52">
        <f ca="1">IFERROR(IF(J51="A",2*(No_Clubs-('Track Results Calc'!M51-1)),2*(No_Clubs-('Track Results Calc'!M51-1))-1),"")</f>
        <v>6</v>
      </c>
      <c r="R51" s="53">
        <f t="shared" ca="1" si="14"/>
        <v>0</v>
      </c>
      <c r="S51" s="53">
        <f t="shared" ca="1" si="8"/>
        <v>1</v>
      </c>
      <c r="T51" s="53" t="str">
        <f t="shared" si="9"/>
        <v>$L$50:$L$53</v>
      </c>
      <c r="U51" s="53" t="str">
        <f t="shared" si="10"/>
        <v>$L$50:L51</v>
      </c>
    </row>
    <row r="52" spans="1:21" x14ac:dyDescent="0.25">
      <c r="A52" s="20" t="str">
        <f t="shared" ca="1" si="3"/>
        <v>OneU11Girls2 LapsA4</v>
      </c>
      <c r="B52" s="20" t="str">
        <f t="shared" si="4"/>
        <v>OneWenlockU11Girls2 LapsA</v>
      </c>
      <c r="C52" s="20" t="str">
        <f t="shared" si="5"/>
        <v>OneU11GirlsTrack Event 2A</v>
      </c>
      <c r="D52" s="20" t="str">
        <f t="shared" si="12"/>
        <v>One</v>
      </c>
      <c r="E52" s="29" t="s">
        <v>11</v>
      </c>
      <c r="F52" s="29" t="s">
        <v>45</v>
      </c>
      <c r="G52" s="29" t="s">
        <v>46</v>
      </c>
      <c r="H52" s="29" t="s">
        <v>83</v>
      </c>
      <c r="I52" s="20" t="str">
        <f t="shared" si="13"/>
        <v>2 Laps</v>
      </c>
      <c r="J52" s="29" t="s">
        <v>228</v>
      </c>
      <c r="K52" s="20" t="str">
        <f>TEXT(INDEX('Track Results Entry'!$I$2:$I$500,MATCH(B52,'Track Results Entry'!$A$2:$A$500,0)),)</f>
        <v>Ellie Biggs</v>
      </c>
      <c r="L52" s="59">
        <f>IF(K52="","",INDEX('Track Results Entry'!$J$2:$J$500,MATCH(B52,'Track Results Entry'!$A$2:$A$500,0)))</f>
        <v>3.4606481481481484E-4</v>
      </c>
      <c r="M52" s="22">
        <f t="shared" ca="1" si="6"/>
        <v>4</v>
      </c>
      <c r="N52" s="23">
        <f ca="1">IFERROR(MAX(0,IF(J52="A",2*(No_Clubs-('Track Results Calc'!M52-1)),2*(No_Clubs-('Track Results Calc'!M52-1))-1)-(COUNTIF(INDIRECT(ADDRESS(IF($C52=$C51,MATCH($C52,$C$2:$C$500,0)+1,ROW()), COLUMN($M52)) &amp; ":"&amp;ADDRESS(IF($C52=$C51,MATCH(C52,$C$2:$C$500,0)+1,ROW())+COUNTIF($C$2:$C$500,D52&amp;$F52&amp;$G52&amp;$H52&amp;J52)-1, COLUMN($M52))),M52)-1)),"")</f>
        <v>2</v>
      </c>
      <c r="O52" s="23">
        <f t="shared" ca="1" si="7"/>
        <v>4</v>
      </c>
      <c r="Q52" s="52">
        <f ca="1">IFERROR(IF(J52="A",2*(No_Clubs-('Track Results Calc'!M52-1)),2*(No_Clubs-('Track Results Calc'!M52-1))-1),"")</f>
        <v>2</v>
      </c>
      <c r="R52" s="53">
        <f t="shared" ca="1" si="14"/>
        <v>0</v>
      </c>
      <c r="S52" s="53">
        <f t="shared" ca="1" si="8"/>
        <v>1</v>
      </c>
      <c r="T52" s="53" t="str">
        <f t="shared" si="9"/>
        <v>$L$50:$L$53</v>
      </c>
      <c r="U52" s="53" t="str">
        <f t="shared" si="10"/>
        <v>$L$50:L52</v>
      </c>
    </row>
    <row r="53" spans="1:21" x14ac:dyDescent="0.25">
      <c r="A53" s="20" t="str">
        <f t="shared" ca="1" si="3"/>
        <v>OneU11Girls2 LapsA1</v>
      </c>
      <c r="B53" s="20" t="str">
        <f t="shared" si="4"/>
        <v>OneShrewsburyU11Girls2 LapsA</v>
      </c>
      <c r="C53" s="20" t="str">
        <f t="shared" si="5"/>
        <v>OneU11GirlsTrack Event 2A</v>
      </c>
      <c r="D53" s="20" t="str">
        <f t="shared" si="12"/>
        <v>One</v>
      </c>
      <c r="E53" s="29" t="s">
        <v>7</v>
      </c>
      <c r="F53" s="29" t="s">
        <v>45</v>
      </c>
      <c r="G53" s="29" t="s">
        <v>46</v>
      </c>
      <c r="H53" s="29" t="s">
        <v>83</v>
      </c>
      <c r="I53" s="20" t="str">
        <f t="shared" si="13"/>
        <v>2 Laps</v>
      </c>
      <c r="J53" s="29" t="s">
        <v>228</v>
      </c>
      <c r="K53" s="20" t="str">
        <f>TEXT(INDEX('Track Results Entry'!$I$2:$I$500,MATCH(B53,'Track Results Entry'!$A$2:$A$500,0)),)</f>
        <v>Selina Vuli</v>
      </c>
      <c r="L53" s="59">
        <f>IF(K53="","",INDEX('Track Results Entry'!$J$2:$J$500,MATCH(B53,'Track Results Entry'!$A$2:$A$500,0)))</f>
        <v>2.8703703703703703E-4</v>
      </c>
      <c r="M53" s="22">
        <f t="shared" ca="1" si="6"/>
        <v>1</v>
      </c>
      <c r="N53" s="23">
        <f ca="1">IFERROR(MAX(0,IF(J53="A",2*(No_Clubs-('Track Results Calc'!M53-1)),2*(No_Clubs-('Track Results Calc'!M53-1))-1)-(COUNTIF(INDIRECT(ADDRESS(IF($C53=$C52,MATCH($C53,$C$2:$C$500,0)+1,ROW()), COLUMN($M53)) &amp; ":"&amp;ADDRESS(IF($C53=$C52,MATCH(C53,$C$2:$C$500,0)+1,ROW())+COUNTIF($C$2:$C$500,D53&amp;$F53&amp;$G53&amp;$H53&amp;J53)-1, COLUMN($M53))),M53)-1)),"")</f>
        <v>8</v>
      </c>
      <c r="O53" s="23">
        <f t="shared" ca="1" si="7"/>
        <v>1</v>
      </c>
      <c r="Q53" s="52">
        <f ca="1">IFERROR(IF(J53="A",2*(No_Clubs-('Track Results Calc'!M53-1)),2*(No_Clubs-('Track Results Calc'!M53-1))-1),"")</f>
        <v>8</v>
      </c>
      <c r="R53" s="53">
        <f t="shared" ca="1" si="14"/>
        <v>0</v>
      </c>
      <c r="S53" s="53">
        <f t="shared" ca="1" si="8"/>
        <v>1</v>
      </c>
      <c r="T53" s="53" t="str">
        <f t="shared" si="9"/>
        <v>$L$50:$L$53</v>
      </c>
      <c r="U53" s="53" t="str">
        <f t="shared" si="10"/>
        <v>$L$50:L53</v>
      </c>
    </row>
    <row r="54" spans="1:21" x14ac:dyDescent="0.25">
      <c r="A54" s="20" t="str">
        <f t="shared" ca="1" si="3"/>
        <v>OneU11Girls2 LapsB</v>
      </c>
      <c r="B54" s="20" t="str">
        <f t="shared" si="4"/>
        <v>OneOswestryU11Girls2 LapsB</v>
      </c>
      <c r="C54" s="20" t="str">
        <f t="shared" si="5"/>
        <v>OneU11GirlsTrack Event 2B</v>
      </c>
      <c r="D54" s="20" t="str">
        <f t="shared" si="12"/>
        <v>One</v>
      </c>
      <c r="E54" s="29" t="s">
        <v>5</v>
      </c>
      <c r="F54" s="29" t="s">
        <v>45</v>
      </c>
      <c r="G54" s="29" t="s">
        <v>46</v>
      </c>
      <c r="H54" s="29" t="s">
        <v>83</v>
      </c>
      <c r="I54" s="20" t="str">
        <f t="shared" si="13"/>
        <v>2 Laps</v>
      </c>
      <c r="J54" s="29" t="s">
        <v>232</v>
      </c>
      <c r="K54" s="20" t="str">
        <f>TEXT(INDEX('Track Results Entry'!$I$2:$I$500,MATCH(B54,'Track Results Entry'!$A$2:$A$500,0)),)</f>
        <v/>
      </c>
      <c r="L54" s="59" t="str">
        <f>IF(K54="","",INDEX('Track Results Entry'!$J$2:$J$500,MATCH(B54,'Track Results Entry'!$A$2:$A$500,0)))</f>
        <v/>
      </c>
      <c r="M54" s="22" t="str">
        <f t="shared" ca="1" si="6"/>
        <v/>
      </c>
      <c r="N54" s="23" t="str">
        <f ca="1">IFERROR(MAX(0,IF(J54="A",2*(No_Clubs-('Track Results Calc'!M54-1)),2*(No_Clubs-('Track Results Calc'!M54-1))-1)-(COUNTIF(INDIRECT(ADDRESS(IF($C54=$C53,MATCH($C54,$C$2:$C$500,0)+1,ROW()), COLUMN($M54)) &amp; ":"&amp;ADDRESS(IF($C54=$C53,MATCH(C54,$C$2:$C$500,0)+1,ROW())+COUNTIF($C$2:$C$500,D54&amp;$F54&amp;$G54&amp;$H54&amp;J54)-1, COLUMN($M54))),M54)-1)),"")</f>
        <v/>
      </c>
      <c r="O54" s="23" t="str">
        <f t="shared" ca="1" si="7"/>
        <v/>
      </c>
      <c r="Q54" s="52" t="str">
        <f ca="1">IFERROR(IF(J54="A",2*(No_Clubs-('Track Results Calc'!M54-1)),2*(No_Clubs-('Track Results Calc'!M54-1))-1),"")</f>
        <v/>
      </c>
      <c r="R54" s="53">
        <f t="shared" ca="1" si="14"/>
        <v>0</v>
      </c>
      <c r="S54" s="53">
        <f t="shared" ca="1" si="8"/>
        <v>3</v>
      </c>
      <c r="T54" s="53" t="str">
        <f t="shared" si="9"/>
        <v>$L$54:$L$57</v>
      </c>
      <c r="U54" s="53" t="str">
        <f t="shared" si="10"/>
        <v>$L$54:L54</v>
      </c>
    </row>
    <row r="55" spans="1:21" x14ac:dyDescent="0.25">
      <c r="A55" s="20" t="str">
        <f t="shared" ca="1" si="3"/>
        <v>OneU11Girls2 LapsB</v>
      </c>
      <c r="B55" s="20" t="str">
        <f t="shared" si="4"/>
        <v>OneTelfordU11Girls2 LapsB</v>
      </c>
      <c r="C55" s="20" t="str">
        <f t="shared" si="5"/>
        <v>OneU11GirlsTrack Event 2B</v>
      </c>
      <c r="D55" s="20" t="str">
        <f t="shared" si="12"/>
        <v>One</v>
      </c>
      <c r="E55" s="29" t="s">
        <v>9</v>
      </c>
      <c r="F55" s="29" t="s">
        <v>45</v>
      </c>
      <c r="G55" s="29" t="s">
        <v>46</v>
      </c>
      <c r="H55" s="29" t="s">
        <v>83</v>
      </c>
      <c r="I55" s="20" t="str">
        <f t="shared" si="13"/>
        <v>2 Laps</v>
      </c>
      <c r="J55" s="29" t="s">
        <v>232</v>
      </c>
      <c r="K55" s="20" t="str">
        <f>TEXT(INDEX('Track Results Entry'!$I$2:$I$500,MATCH(B55,'Track Results Entry'!$A$2:$A$500,0)),)</f>
        <v/>
      </c>
      <c r="L55" s="59" t="str">
        <f>IF(K55="","",INDEX('Track Results Entry'!$J$2:$J$500,MATCH(B55,'Track Results Entry'!$A$2:$A$500,0)))</f>
        <v/>
      </c>
      <c r="M55" s="22" t="str">
        <f t="shared" ca="1" si="6"/>
        <v/>
      </c>
      <c r="N55" s="23" t="str">
        <f ca="1">IFERROR(MAX(0,IF(J55="A",2*(No_Clubs-('Track Results Calc'!M55-1)),2*(No_Clubs-('Track Results Calc'!M55-1))-1)-(COUNTIF(INDIRECT(ADDRESS(IF($C55=$C54,MATCH($C55,$C$2:$C$500,0)+1,ROW()), COLUMN($M55)) &amp; ":"&amp;ADDRESS(IF($C55=$C54,MATCH(C55,$C$2:$C$500,0)+1,ROW())+COUNTIF($C$2:$C$500,D55&amp;$F55&amp;$G55&amp;$H55&amp;J55)-1, COLUMN($M55))),M55)-1)),"")</f>
        <v/>
      </c>
      <c r="O55" s="23" t="str">
        <f t="shared" ca="1" si="7"/>
        <v/>
      </c>
      <c r="Q55" s="52" t="str">
        <f ca="1">IFERROR(IF(J55="A",2*(No_Clubs-('Track Results Calc'!M55-1)),2*(No_Clubs-('Track Results Calc'!M55-1))-1),"")</f>
        <v/>
      </c>
      <c r="R55" s="53">
        <f t="shared" ca="1" si="14"/>
        <v>1</v>
      </c>
      <c r="S55" s="53">
        <f t="shared" ca="1" si="8"/>
        <v>3</v>
      </c>
      <c r="T55" s="53" t="str">
        <f t="shared" si="9"/>
        <v>$L$54:$L$57</v>
      </c>
      <c r="U55" s="53" t="str">
        <f t="shared" si="10"/>
        <v>$L$54:L55</v>
      </c>
    </row>
    <row r="56" spans="1:21" x14ac:dyDescent="0.25">
      <c r="A56" s="20" t="str">
        <f t="shared" ca="1" si="3"/>
        <v>OneU11Girls2 LapsB</v>
      </c>
      <c r="B56" s="20" t="str">
        <f t="shared" si="4"/>
        <v>OneWenlockU11Girls2 LapsB</v>
      </c>
      <c r="C56" s="20" t="str">
        <f t="shared" si="5"/>
        <v>OneU11GirlsTrack Event 2B</v>
      </c>
      <c r="D56" s="20" t="str">
        <f t="shared" si="12"/>
        <v>One</v>
      </c>
      <c r="E56" s="29" t="s">
        <v>11</v>
      </c>
      <c r="F56" s="29" t="s">
        <v>45</v>
      </c>
      <c r="G56" s="29" t="s">
        <v>46</v>
      </c>
      <c r="H56" s="29" t="s">
        <v>83</v>
      </c>
      <c r="I56" s="20" t="str">
        <f t="shared" si="13"/>
        <v>2 Laps</v>
      </c>
      <c r="J56" s="29" t="s">
        <v>232</v>
      </c>
      <c r="K56" s="20" t="str">
        <f>TEXT(INDEX('Track Results Entry'!$I$2:$I$500,MATCH(B56,'Track Results Entry'!$A$2:$A$500,0)),)</f>
        <v/>
      </c>
      <c r="L56" s="59" t="str">
        <f>IF(K56="","",INDEX('Track Results Entry'!$J$2:$J$500,MATCH(B56,'Track Results Entry'!$A$2:$A$500,0)))</f>
        <v/>
      </c>
      <c r="M56" s="22" t="str">
        <f t="shared" ca="1" si="6"/>
        <v/>
      </c>
      <c r="N56" s="23" t="str">
        <f ca="1">IFERROR(MAX(0,IF(J56="A",2*(No_Clubs-('Track Results Calc'!M56-1)),2*(No_Clubs-('Track Results Calc'!M56-1))-1)-(COUNTIF(INDIRECT(ADDRESS(IF($C56=$C55,MATCH($C56,$C$2:$C$500,0)+1,ROW()), COLUMN($M56)) &amp; ":"&amp;ADDRESS(IF($C56=$C55,MATCH(C56,$C$2:$C$500,0)+1,ROW())+COUNTIF($C$2:$C$500,D56&amp;$F56&amp;$G56&amp;$H56&amp;J56)-1, COLUMN($M56))),M56)-1)),"")</f>
        <v/>
      </c>
      <c r="O56" s="23" t="str">
        <f t="shared" ca="1" si="7"/>
        <v/>
      </c>
      <c r="Q56" s="52" t="str">
        <f ca="1">IFERROR(IF(J56="A",2*(No_Clubs-('Track Results Calc'!M56-1)),2*(No_Clubs-('Track Results Calc'!M56-1))-1),"")</f>
        <v/>
      </c>
      <c r="R56" s="53">
        <f t="shared" ca="1" si="14"/>
        <v>2</v>
      </c>
      <c r="S56" s="53">
        <f t="shared" ca="1" si="8"/>
        <v>3</v>
      </c>
      <c r="T56" s="53" t="str">
        <f t="shared" si="9"/>
        <v>$L$54:$L$57</v>
      </c>
      <c r="U56" s="53" t="str">
        <f t="shared" si="10"/>
        <v>$L$54:L56</v>
      </c>
    </row>
    <row r="57" spans="1:21" x14ac:dyDescent="0.25">
      <c r="A57" s="20" t="str">
        <f t="shared" ca="1" si="3"/>
        <v>OneU11Girls2 LapsB1</v>
      </c>
      <c r="B57" s="20" t="str">
        <f t="shared" si="4"/>
        <v>OneShrewsburyU11Girls2 LapsB</v>
      </c>
      <c r="C57" s="20" t="str">
        <f t="shared" si="5"/>
        <v>OneU11GirlsTrack Event 2B</v>
      </c>
      <c r="D57" s="20" t="str">
        <f t="shared" si="12"/>
        <v>One</v>
      </c>
      <c r="E57" s="29" t="s">
        <v>7</v>
      </c>
      <c r="F57" s="29" t="s">
        <v>45</v>
      </c>
      <c r="G57" s="29" t="s">
        <v>46</v>
      </c>
      <c r="H57" s="29" t="s">
        <v>83</v>
      </c>
      <c r="I57" s="20" t="str">
        <f t="shared" si="13"/>
        <v>2 Laps</v>
      </c>
      <c r="J57" s="29" t="s">
        <v>232</v>
      </c>
      <c r="K57" s="20" t="str">
        <f>TEXT(INDEX('Track Results Entry'!$I$2:$I$500,MATCH(B57,'Track Results Entry'!$A$2:$A$500,0)),)</f>
        <v>Arya Cassini-Jones</v>
      </c>
      <c r="L57" s="59">
        <f>IF(K57="","",INDEX('Track Results Entry'!$J$2:$J$500,MATCH(B57,'Track Results Entry'!$A$2:$A$500,0)))</f>
        <v>3.1597222222222221E-4</v>
      </c>
      <c r="M57" s="22">
        <f t="shared" ca="1" si="6"/>
        <v>1</v>
      </c>
      <c r="N57" s="23">
        <f ca="1">IFERROR(MAX(0,IF(J57="A",2*(No_Clubs-('Track Results Calc'!M57-1)),2*(No_Clubs-('Track Results Calc'!M57-1))-1)-(COUNTIF(INDIRECT(ADDRESS(IF($C57=$C56,MATCH($C57,$C$2:$C$500,0)+1,ROW()), COLUMN($M57)) &amp; ":"&amp;ADDRESS(IF($C57=$C56,MATCH(C57,$C$2:$C$500,0)+1,ROW())+COUNTIF($C$2:$C$500,D57&amp;$F57&amp;$G57&amp;$H57&amp;J57)-1, COLUMN($M57))),M57)-1)),"")</f>
        <v>7</v>
      </c>
      <c r="O57" s="23">
        <f t="shared" ca="1" si="7"/>
        <v>1</v>
      </c>
      <c r="Q57" s="52">
        <f ca="1">IFERROR(IF(J57="A",2*(No_Clubs-('Track Results Calc'!M57-1)),2*(No_Clubs-('Track Results Calc'!M57-1))-1),"")</f>
        <v>7</v>
      </c>
      <c r="R57" s="53">
        <f t="shared" ca="1" si="14"/>
        <v>0</v>
      </c>
      <c r="S57" s="53">
        <f t="shared" ca="1" si="8"/>
        <v>1</v>
      </c>
      <c r="T57" s="53" t="str">
        <f t="shared" si="9"/>
        <v>$L$54:$L$57</v>
      </c>
      <c r="U57" s="53" t="str">
        <f t="shared" si="10"/>
        <v>$L$54:L57</v>
      </c>
    </row>
    <row r="58" spans="1:21" x14ac:dyDescent="0.25">
      <c r="A58" s="30" t="str">
        <f t="shared" ca="1" si="3"/>
        <v>OneU11Boys2 LapsA3</v>
      </c>
      <c r="B58" s="30" t="str">
        <f t="shared" si="4"/>
        <v>OneOswestryU11Boys2 LapsA</v>
      </c>
      <c r="C58" s="30" t="str">
        <f t="shared" si="5"/>
        <v>OneU11BoysTrack Event 2A</v>
      </c>
      <c r="D58" s="30" t="str">
        <f t="shared" si="12"/>
        <v>One</v>
      </c>
      <c r="E58" s="31" t="s">
        <v>5</v>
      </c>
      <c r="F58" s="31" t="s">
        <v>45</v>
      </c>
      <c r="G58" s="31" t="s">
        <v>62</v>
      </c>
      <c r="H58" s="31" t="s">
        <v>83</v>
      </c>
      <c r="I58" s="30" t="str">
        <f t="shared" si="13"/>
        <v>2 Laps</v>
      </c>
      <c r="J58" s="31" t="s">
        <v>228</v>
      </c>
      <c r="K58" s="30" t="str">
        <f>TEXT(INDEX('Track Results Entry'!$I$2:$I$500,MATCH(B58,'Track Results Entry'!$A$2:$A$500,0)),)</f>
        <v>Max Jones</v>
      </c>
      <c r="L58" s="118">
        <f>IF(K58="","",INDEX('Track Results Entry'!$J$2:$J$500,MATCH(B58,'Track Results Entry'!$A$2:$A$500,0)))</f>
        <v>3.0324074074074069E-4</v>
      </c>
      <c r="M58" s="119">
        <f t="shared" ca="1" si="6"/>
        <v>3</v>
      </c>
      <c r="N58" s="120">
        <f ca="1">IFERROR(MAX(0,IF(J58="A",2*(No_Clubs-('Track Results Calc'!M58-1)),2*(No_Clubs-('Track Results Calc'!M58-1))-1)-(COUNTIF(INDIRECT(ADDRESS(IF($C58=$C57,MATCH($C58,$C$2:$C$500,0)+1,ROW()), COLUMN($M58)) &amp; ":"&amp;ADDRESS(IF($C58=$C57,MATCH(C58,$C$2:$C$500,0)+1,ROW())+COUNTIF($C$2:$C$500,D58&amp;$F58&amp;$G58&amp;$H58&amp;J58)-1, COLUMN($M58))),M58)-1)),"")</f>
        <v>4</v>
      </c>
      <c r="O58" s="120">
        <f t="shared" ca="1" si="7"/>
        <v>3</v>
      </c>
      <c r="Q58" s="52">
        <f ca="1">IFERROR(IF(J58="A",2*(No_Clubs-('Track Results Calc'!M58-1)),2*(No_Clubs-('Track Results Calc'!M58-1))-1),"")</f>
        <v>4</v>
      </c>
      <c r="R58" s="53">
        <f t="shared" ca="1" si="14"/>
        <v>0</v>
      </c>
      <c r="S58" s="53">
        <f t="shared" ca="1" si="8"/>
        <v>1</v>
      </c>
      <c r="T58" s="53" t="str">
        <f t="shared" si="9"/>
        <v>$L$58:$L$61</v>
      </c>
      <c r="U58" s="53" t="str">
        <f t="shared" si="10"/>
        <v>$L$58:L58</v>
      </c>
    </row>
    <row r="59" spans="1:21" x14ac:dyDescent="0.25">
      <c r="A59" s="20" t="str">
        <f t="shared" ca="1" si="3"/>
        <v>OneU11Boys2 LapsA2</v>
      </c>
      <c r="B59" s="20" t="str">
        <f t="shared" si="4"/>
        <v>OneTelfordU11Boys2 LapsA</v>
      </c>
      <c r="C59" s="20" t="str">
        <f t="shared" si="5"/>
        <v>OneU11BoysTrack Event 2A</v>
      </c>
      <c r="D59" s="20" t="str">
        <f t="shared" si="12"/>
        <v>One</v>
      </c>
      <c r="E59" s="29" t="s">
        <v>9</v>
      </c>
      <c r="F59" s="29" t="s">
        <v>45</v>
      </c>
      <c r="G59" s="29" t="s">
        <v>62</v>
      </c>
      <c r="H59" s="29" t="s">
        <v>83</v>
      </c>
      <c r="I59" s="20" t="str">
        <f t="shared" si="13"/>
        <v>2 Laps</v>
      </c>
      <c r="J59" s="29" t="s">
        <v>228</v>
      </c>
      <c r="K59" s="20" t="str">
        <f>TEXT(INDEX('Track Results Entry'!$I$2:$I$500,MATCH(B59,'Track Results Entry'!$A$2:$A$500,0)),)</f>
        <v>Jacob Eiben</v>
      </c>
      <c r="L59" s="59">
        <f>IF(K59="","",INDEX('Track Results Entry'!$J$2:$J$500,MATCH(B59,'Track Results Entry'!$A$2:$A$500,0)))</f>
        <v>2.9745370370370369E-4</v>
      </c>
      <c r="M59" s="22">
        <f t="shared" ca="1" si="6"/>
        <v>2</v>
      </c>
      <c r="N59" s="23">
        <f ca="1">IFERROR(MAX(0,IF(J59="A",2*(No_Clubs-('Track Results Calc'!M59-1)),2*(No_Clubs-('Track Results Calc'!M59-1))-1)-(COUNTIF(INDIRECT(ADDRESS(IF($C59=$C58,MATCH($C59,$C$2:$C$500,0)+1,ROW()), COLUMN($M59)) &amp; ":"&amp;ADDRESS(IF($C59=$C58,MATCH(C59,$C$2:$C$500,0)+1,ROW())+COUNTIF($C$2:$C$500,D59&amp;$F59&amp;$G59&amp;$H59&amp;J59)-1, COLUMN($M59))),M59)-1)),"")</f>
        <v>6</v>
      </c>
      <c r="O59" s="23">
        <f t="shared" ca="1" si="7"/>
        <v>2</v>
      </c>
      <c r="Q59" s="52">
        <f ca="1">IFERROR(IF(J59="A",2*(No_Clubs-('Track Results Calc'!M59-1)),2*(No_Clubs-('Track Results Calc'!M59-1))-1),"")</f>
        <v>6</v>
      </c>
      <c r="R59" s="53">
        <f t="shared" ca="1" si="14"/>
        <v>0</v>
      </c>
      <c r="S59" s="53">
        <f t="shared" ca="1" si="8"/>
        <v>1</v>
      </c>
      <c r="T59" s="53" t="str">
        <f t="shared" si="9"/>
        <v>$L$58:$L$61</v>
      </c>
      <c r="U59" s="53" t="str">
        <f t="shared" si="10"/>
        <v>$L$58:L59</v>
      </c>
    </row>
    <row r="60" spans="1:21" x14ac:dyDescent="0.25">
      <c r="A60" s="20" t="str">
        <f t="shared" ca="1" si="3"/>
        <v>OneU11Boys2 LapsA1</v>
      </c>
      <c r="B60" s="20" t="str">
        <f t="shared" si="4"/>
        <v>OneWenlockU11Boys2 LapsA</v>
      </c>
      <c r="C60" s="20" t="str">
        <f t="shared" si="5"/>
        <v>OneU11BoysTrack Event 2A</v>
      </c>
      <c r="D60" s="20" t="str">
        <f t="shared" si="12"/>
        <v>One</v>
      </c>
      <c r="E60" s="29" t="s">
        <v>11</v>
      </c>
      <c r="F60" s="29" t="s">
        <v>45</v>
      </c>
      <c r="G60" s="29" t="s">
        <v>62</v>
      </c>
      <c r="H60" s="29" t="s">
        <v>83</v>
      </c>
      <c r="I60" s="20" t="str">
        <f t="shared" si="13"/>
        <v>2 Laps</v>
      </c>
      <c r="J60" s="29" t="s">
        <v>228</v>
      </c>
      <c r="K60" s="20" t="str">
        <f>TEXT(INDEX('Track Results Entry'!$I$2:$I$500,MATCH(B60,'Track Results Entry'!$A$2:$A$500,0)),)</f>
        <v>Isaac Holme</v>
      </c>
      <c r="L60" s="59">
        <f>IF(K60="","",INDEX('Track Results Entry'!$J$2:$J$500,MATCH(B60,'Track Results Entry'!$A$2:$A$500,0)))</f>
        <v>2.8819444444444444E-4</v>
      </c>
      <c r="M60" s="22">
        <f t="shared" ca="1" si="6"/>
        <v>1</v>
      </c>
      <c r="N60" s="23">
        <f ca="1">IFERROR(MAX(0,IF(J60="A",2*(No_Clubs-('Track Results Calc'!M60-1)),2*(No_Clubs-('Track Results Calc'!M60-1))-1)-(COUNTIF(INDIRECT(ADDRESS(IF($C60=$C59,MATCH($C60,$C$2:$C$500,0)+1,ROW()), COLUMN($M60)) &amp; ":"&amp;ADDRESS(IF($C60=$C59,MATCH(C60,$C$2:$C$500,0)+1,ROW())+COUNTIF($C$2:$C$500,D60&amp;$F60&amp;$G60&amp;$H60&amp;J60)-1, COLUMN($M60))),M60)-1)),"")</f>
        <v>8</v>
      </c>
      <c r="O60" s="23">
        <f t="shared" ca="1" si="7"/>
        <v>1</v>
      </c>
      <c r="Q60" s="52">
        <f ca="1">IFERROR(IF(J60="A",2*(No_Clubs-('Track Results Calc'!M60-1)),2*(No_Clubs-('Track Results Calc'!M60-1))-1),"")</f>
        <v>8</v>
      </c>
      <c r="R60" s="53">
        <f t="shared" ca="1" si="14"/>
        <v>0</v>
      </c>
      <c r="S60" s="53">
        <f t="shared" ca="1" si="8"/>
        <v>1</v>
      </c>
      <c r="T60" s="53" t="str">
        <f t="shared" si="9"/>
        <v>$L$58:$L$61</v>
      </c>
      <c r="U60" s="53" t="str">
        <f t="shared" si="10"/>
        <v>$L$58:L60</v>
      </c>
    </row>
    <row r="61" spans="1:21" x14ac:dyDescent="0.25">
      <c r="A61" s="20" t="str">
        <f t="shared" ca="1" si="3"/>
        <v>OneU11Boys2 LapsA4</v>
      </c>
      <c r="B61" s="20" t="str">
        <f t="shared" si="4"/>
        <v>OneShrewsburyU11Boys2 LapsA</v>
      </c>
      <c r="C61" s="20" t="str">
        <f t="shared" si="5"/>
        <v>OneU11BoysTrack Event 2A</v>
      </c>
      <c r="D61" s="20" t="str">
        <f t="shared" si="12"/>
        <v>One</v>
      </c>
      <c r="E61" s="29" t="s">
        <v>7</v>
      </c>
      <c r="F61" s="29" t="s">
        <v>45</v>
      </c>
      <c r="G61" s="29" t="s">
        <v>62</v>
      </c>
      <c r="H61" s="29" t="s">
        <v>83</v>
      </c>
      <c r="I61" s="20" t="str">
        <f t="shared" si="13"/>
        <v>2 Laps</v>
      </c>
      <c r="J61" s="29" t="s">
        <v>228</v>
      </c>
      <c r="K61" s="20" t="str">
        <f>TEXT(INDEX('Track Results Entry'!$I$2:$I$500,MATCH(B61,'Track Results Entry'!$A$2:$A$500,0)),)</f>
        <v>Logan Watkin</v>
      </c>
      <c r="L61" s="59">
        <f>IF(K61="","",INDEX('Track Results Entry'!$J$2:$J$500,MATCH(B61,'Track Results Entry'!$A$2:$A$500,0)))</f>
        <v>3.2986111111111107E-4</v>
      </c>
      <c r="M61" s="22">
        <f t="shared" ca="1" si="6"/>
        <v>4</v>
      </c>
      <c r="N61" s="23">
        <f ca="1">IFERROR(MAX(0,IF(J61="A",2*(No_Clubs-('Track Results Calc'!M61-1)),2*(No_Clubs-('Track Results Calc'!M61-1))-1)-(COUNTIF(INDIRECT(ADDRESS(IF($C61=$C60,MATCH($C61,$C$2:$C$500,0)+1,ROW()), COLUMN($M61)) &amp; ":"&amp;ADDRESS(IF($C61=$C60,MATCH(C61,$C$2:$C$500,0)+1,ROW())+COUNTIF($C$2:$C$500,D61&amp;$F61&amp;$G61&amp;$H61&amp;J61)-1, COLUMN($M61))),M61)-1)),"")</f>
        <v>2</v>
      </c>
      <c r="O61" s="23">
        <f t="shared" ca="1" si="7"/>
        <v>4</v>
      </c>
      <c r="Q61" s="52">
        <f ca="1">IFERROR(IF(J61="A",2*(No_Clubs-('Track Results Calc'!M61-1)),2*(No_Clubs-('Track Results Calc'!M61-1))-1),"")</f>
        <v>2</v>
      </c>
      <c r="R61" s="53">
        <f t="shared" ca="1" si="14"/>
        <v>0</v>
      </c>
      <c r="S61" s="53">
        <f t="shared" ca="1" si="8"/>
        <v>1</v>
      </c>
      <c r="T61" s="53" t="str">
        <f t="shared" si="9"/>
        <v>$L$58:$L$61</v>
      </c>
      <c r="U61" s="53" t="str">
        <f t="shared" si="10"/>
        <v>$L$58:L61</v>
      </c>
    </row>
    <row r="62" spans="1:21" x14ac:dyDescent="0.25">
      <c r="A62" s="20" t="str">
        <f t="shared" ca="1" si="3"/>
        <v>OneU11Boys2 LapsB2</v>
      </c>
      <c r="B62" s="20" t="str">
        <f t="shared" si="4"/>
        <v>OneOswestryU11Boys2 LapsB</v>
      </c>
      <c r="C62" s="20" t="str">
        <f t="shared" si="5"/>
        <v>OneU11BoysTrack Event 2B</v>
      </c>
      <c r="D62" s="20" t="str">
        <f t="shared" si="12"/>
        <v>One</v>
      </c>
      <c r="E62" s="29" t="s">
        <v>5</v>
      </c>
      <c r="F62" s="29" t="s">
        <v>45</v>
      </c>
      <c r="G62" s="29" t="s">
        <v>62</v>
      </c>
      <c r="H62" s="29" t="s">
        <v>83</v>
      </c>
      <c r="I62" s="20" t="str">
        <f t="shared" si="13"/>
        <v>2 Laps</v>
      </c>
      <c r="J62" s="29" t="s">
        <v>232</v>
      </c>
      <c r="K62" s="20" t="str">
        <f>TEXT(INDEX('Track Results Entry'!$I$2:$I$500,MATCH(B62,'Track Results Entry'!$A$2:$A$500,0)),)</f>
        <v>Macsen Egerton</v>
      </c>
      <c r="L62" s="59">
        <f>IF(K62="","",INDEX('Track Results Entry'!$J$2:$J$500,MATCH(B62,'Track Results Entry'!$A$2:$A$500,0)))</f>
        <v>3.3564814814814812E-4</v>
      </c>
      <c r="M62" s="22">
        <f t="shared" ca="1" si="6"/>
        <v>2</v>
      </c>
      <c r="N62" s="23">
        <f ca="1">IFERROR(MAX(0,IF(J62="A",2*(No_Clubs-('Track Results Calc'!M62-1)),2*(No_Clubs-('Track Results Calc'!M62-1))-1)-(COUNTIF(INDIRECT(ADDRESS(IF($C62=$C61,MATCH($C62,$C$2:$C$500,0)+1,ROW()), COLUMN($M62)) &amp; ":"&amp;ADDRESS(IF($C62=$C61,MATCH(C62,$C$2:$C$500,0)+1,ROW())+COUNTIF($C$2:$C$500,D62&amp;$F62&amp;$G62&amp;$H62&amp;J62)-1, COLUMN($M62))),M62)-1)),"")</f>
        <v>5</v>
      </c>
      <c r="O62" s="23">
        <f t="shared" ca="1" si="7"/>
        <v>2</v>
      </c>
      <c r="Q62" s="52">
        <f ca="1">IFERROR(IF(J62="A",2*(No_Clubs-('Track Results Calc'!M62-1)),2*(No_Clubs-('Track Results Calc'!M62-1))-1),"")</f>
        <v>5</v>
      </c>
      <c r="R62" s="53">
        <f t="shared" ca="1" si="14"/>
        <v>0</v>
      </c>
      <c r="S62" s="53">
        <f t="shared" ca="1" si="8"/>
        <v>1</v>
      </c>
      <c r="T62" s="53" t="str">
        <f t="shared" si="9"/>
        <v>$L$62:$L$65</v>
      </c>
      <c r="U62" s="53" t="str">
        <f t="shared" si="10"/>
        <v>$L$62:L62</v>
      </c>
    </row>
    <row r="63" spans="1:21" x14ac:dyDescent="0.25">
      <c r="A63" s="20" t="str">
        <f t="shared" ca="1" si="3"/>
        <v>OneU11Boys2 LapsB3</v>
      </c>
      <c r="B63" s="20" t="str">
        <f t="shared" si="4"/>
        <v>OneTelfordU11Boys2 LapsB</v>
      </c>
      <c r="C63" s="20" t="str">
        <f t="shared" si="5"/>
        <v>OneU11BoysTrack Event 2B</v>
      </c>
      <c r="D63" s="20" t="str">
        <f t="shared" si="12"/>
        <v>One</v>
      </c>
      <c r="E63" s="29" t="s">
        <v>9</v>
      </c>
      <c r="F63" s="29" t="s">
        <v>45</v>
      </c>
      <c r="G63" s="29" t="s">
        <v>62</v>
      </c>
      <c r="H63" s="29" t="s">
        <v>83</v>
      </c>
      <c r="I63" s="20" t="str">
        <f t="shared" si="13"/>
        <v>2 Laps</v>
      </c>
      <c r="J63" s="29" t="s">
        <v>232</v>
      </c>
      <c r="K63" s="20" t="str">
        <f>TEXT(INDEX('Track Results Entry'!$I$2:$I$500,MATCH(B63,'Track Results Entry'!$A$2:$A$500,0)),)</f>
        <v>Frankie Ward</v>
      </c>
      <c r="L63" s="59">
        <f>IF(K63="","",INDEX('Track Results Entry'!$J$2:$J$500,MATCH(B63,'Track Results Entry'!$A$2:$A$500,0)))</f>
        <v>3.3680555555555563E-4</v>
      </c>
      <c r="M63" s="22">
        <f t="shared" ca="1" si="6"/>
        <v>3</v>
      </c>
      <c r="N63" s="23">
        <f ca="1">IFERROR(MAX(0,IF(J63="A",2*(No_Clubs-('Track Results Calc'!M63-1)),2*(No_Clubs-('Track Results Calc'!M63-1))-1)-(COUNTIF(INDIRECT(ADDRESS(IF($C63=$C62,MATCH($C63,$C$2:$C$500,0)+1,ROW()), COLUMN($M63)) &amp; ":"&amp;ADDRESS(IF($C63=$C62,MATCH(C63,$C$2:$C$500,0)+1,ROW())+COUNTIF($C$2:$C$500,D63&amp;$F63&amp;$G63&amp;$H63&amp;J63)-1, COLUMN($M63))),M63)-1)),"")</f>
        <v>3</v>
      </c>
      <c r="O63" s="23">
        <f t="shared" ca="1" si="7"/>
        <v>3</v>
      </c>
      <c r="Q63" s="52">
        <f ca="1">IFERROR(IF(J63="A",2*(No_Clubs-('Track Results Calc'!M63-1)),2*(No_Clubs-('Track Results Calc'!M63-1))-1),"")</f>
        <v>3</v>
      </c>
      <c r="R63" s="53">
        <f t="shared" ca="1" si="14"/>
        <v>0</v>
      </c>
      <c r="S63" s="53">
        <f t="shared" ca="1" si="8"/>
        <v>1</v>
      </c>
      <c r="T63" s="53" t="str">
        <f t="shared" si="9"/>
        <v>$L$62:$L$65</v>
      </c>
      <c r="U63" s="53" t="str">
        <f t="shared" si="10"/>
        <v>$L$62:L63</v>
      </c>
    </row>
    <row r="64" spans="1:21" x14ac:dyDescent="0.25">
      <c r="A64" s="20" t="str">
        <f t="shared" ca="1" si="3"/>
        <v>OneU11Boys2 LapsB</v>
      </c>
      <c r="B64" s="20" t="str">
        <f t="shared" si="4"/>
        <v>OneWenlockU11Boys2 LapsB</v>
      </c>
      <c r="C64" s="20" t="str">
        <f t="shared" si="5"/>
        <v>OneU11BoysTrack Event 2B</v>
      </c>
      <c r="D64" s="20" t="str">
        <f t="shared" si="12"/>
        <v>One</v>
      </c>
      <c r="E64" s="29" t="s">
        <v>11</v>
      </c>
      <c r="F64" s="29" t="s">
        <v>45</v>
      </c>
      <c r="G64" s="29" t="s">
        <v>62</v>
      </c>
      <c r="H64" s="29" t="s">
        <v>83</v>
      </c>
      <c r="I64" s="20" t="str">
        <f t="shared" si="13"/>
        <v>2 Laps</v>
      </c>
      <c r="J64" s="29" t="s">
        <v>232</v>
      </c>
      <c r="K64" s="20" t="str">
        <f>TEXT(INDEX('Track Results Entry'!$I$2:$I$500,MATCH(B64,'Track Results Entry'!$A$2:$A$500,0)),)</f>
        <v/>
      </c>
      <c r="L64" s="59" t="str">
        <f>IF(K64="","",INDEX('Track Results Entry'!$J$2:$J$500,MATCH(B64,'Track Results Entry'!$A$2:$A$500,0)))</f>
        <v/>
      </c>
      <c r="M64" s="22" t="str">
        <f t="shared" ca="1" si="6"/>
        <v/>
      </c>
      <c r="N64" s="23" t="str">
        <f ca="1">IFERROR(MAX(0,IF(J64="A",2*(No_Clubs-('Track Results Calc'!M64-1)),2*(No_Clubs-('Track Results Calc'!M64-1))-1)-(COUNTIF(INDIRECT(ADDRESS(IF($C64=$C63,MATCH($C64,$C$2:$C$500,0)+1,ROW()), COLUMN($M64)) &amp; ":"&amp;ADDRESS(IF($C64=$C63,MATCH(C64,$C$2:$C$500,0)+1,ROW())+COUNTIF($C$2:$C$500,D64&amp;$F64&amp;$G64&amp;$H64&amp;J64)-1, COLUMN($M64))),M64)-1)),"")</f>
        <v/>
      </c>
      <c r="O64" s="23" t="str">
        <f t="shared" ca="1" si="7"/>
        <v/>
      </c>
      <c r="Q64" s="52" t="str">
        <f ca="1">IFERROR(IF(J64="A",2*(No_Clubs-('Track Results Calc'!M64-1)),2*(No_Clubs-('Track Results Calc'!M64-1))-1),"")</f>
        <v/>
      </c>
      <c r="R64" s="53">
        <f t="shared" ca="1" si="14"/>
        <v>0</v>
      </c>
      <c r="S64" s="53">
        <f t="shared" ca="1" si="8"/>
        <v>1</v>
      </c>
      <c r="T64" s="53" t="str">
        <f t="shared" si="9"/>
        <v>$L$62:$L$65</v>
      </c>
      <c r="U64" s="53" t="str">
        <f t="shared" si="10"/>
        <v>$L$62:L64</v>
      </c>
    </row>
    <row r="65" spans="1:21" x14ac:dyDescent="0.25">
      <c r="A65" s="32" t="str">
        <f t="shared" ca="1" si="3"/>
        <v>OneU11Boys2 LapsB1</v>
      </c>
      <c r="B65" s="32" t="str">
        <f t="shared" si="4"/>
        <v>OneShrewsburyU11Boys2 LapsB</v>
      </c>
      <c r="C65" s="32" t="str">
        <f t="shared" si="5"/>
        <v>OneU11BoysTrack Event 2B</v>
      </c>
      <c r="D65" s="32" t="str">
        <f t="shared" si="12"/>
        <v>One</v>
      </c>
      <c r="E65" s="33" t="s">
        <v>7</v>
      </c>
      <c r="F65" s="33" t="s">
        <v>45</v>
      </c>
      <c r="G65" s="33" t="s">
        <v>62</v>
      </c>
      <c r="H65" s="33" t="s">
        <v>83</v>
      </c>
      <c r="I65" s="32" t="str">
        <f t="shared" si="13"/>
        <v>2 Laps</v>
      </c>
      <c r="J65" s="33" t="s">
        <v>232</v>
      </c>
      <c r="K65" s="32" t="str">
        <f>TEXT(INDEX('Track Results Entry'!$I$2:$I$500,MATCH(B65,'Track Results Entry'!$A$2:$A$500,0)),)</f>
        <v>Riley Griffiths</v>
      </c>
      <c r="L65" s="60">
        <f>IF(K65="","",INDEX('Track Results Entry'!$J$2:$J$500,MATCH(B65,'Track Results Entry'!$A$2:$A$500,0)))</f>
        <v>3.2407407407407406E-4</v>
      </c>
      <c r="M65" s="121">
        <f t="shared" ca="1" si="6"/>
        <v>1</v>
      </c>
      <c r="N65" s="122">
        <f ca="1">IFERROR(MAX(0,IF(J65="A",2*(No_Clubs-('Track Results Calc'!M65-1)),2*(No_Clubs-('Track Results Calc'!M65-1))-1)-(COUNTIF(INDIRECT(ADDRESS(IF($C65=$C64,MATCH($C65,$C$2:$C$500,0)+1,ROW()), COLUMN($M65)) &amp; ":"&amp;ADDRESS(IF($C65=$C64,MATCH(C65,$C$2:$C$500,0)+1,ROW())+COUNTIF($C$2:$C$500,D65&amp;$F65&amp;$G65&amp;$H65&amp;J65)-1, COLUMN($M65))),M65)-1)),"")</f>
        <v>7</v>
      </c>
      <c r="O65" s="122">
        <f t="shared" ca="1" si="7"/>
        <v>1</v>
      </c>
      <c r="Q65" s="52">
        <f ca="1">IFERROR(IF(J65="A",2*(No_Clubs-('Track Results Calc'!M65-1)),2*(No_Clubs-('Track Results Calc'!M65-1))-1),"")</f>
        <v>7</v>
      </c>
      <c r="R65" s="53">
        <f t="shared" ca="1" si="14"/>
        <v>0</v>
      </c>
      <c r="S65" s="53">
        <f t="shared" ca="1" si="8"/>
        <v>1</v>
      </c>
      <c r="T65" s="53" t="str">
        <f t="shared" si="9"/>
        <v>$L$62:$L$65</v>
      </c>
      <c r="U65" s="53" t="str">
        <f t="shared" si="10"/>
        <v>$L$62:L65</v>
      </c>
    </row>
    <row r="66" spans="1:21" x14ac:dyDescent="0.25">
      <c r="A66" s="20" t="str">
        <f t="shared" ca="1" si="3"/>
        <v>OneU13Girls3 LapsA1</v>
      </c>
      <c r="B66" s="20" t="str">
        <f t="shared" si="4"/>
        <v>OneOswestryU13Girls3 LapsA</v>
      </c>
      <c r="C66" s="20" t="str">
        <f t="shared" si="5"/>
        <v>OneU13GirlsTrack Event 2A</v>
      </c>
      <c r="D66" s="20" t="str">
        <f t="shared" ref="D66:D97" si="15">Match_number</f>
        <v>One</v>
      </c>
      <c r="E66" s="29" t="s">
        <v>5</v>
      </c>
      <c r="F66" s="29" t="s">
        <v>87</v>
      </c>
      <c r="G66" s="29" t="s">
        <v>46</v>
      </c>
      <c r="H66" s="29" t="s">
        <v>83</v>
      </c>
      <c r="I66" s="20" t="str">
        <f t="shared" ref="I66:I97" si="16">INDEX(All_events,MATCH(H66,Events_list,0),MATCH(F66 &amp;" "&amp;G66,Age_list,0))</f>
        <v>3 Laps</v>
      </c>
      <c r="J66" s="29" t="s">
        <v>228</v>
      </c>
      <c r="K66" s="20" t="str">
        <f>TEXT(INDEX('Track Results Entry'!$I$2:$I$500,MATCH(B66,'Track Results Entry'!$A$2:$A$500,0)),)</f>
        <v>Gabriella Inglis-Downes</v>
      </c>
      <c r="L66" s="59">
        <f>IF(K66="","",INDEX('Track Results Entry'!$J$2:$J$500,MATCH(B66,'Track Results Entry'!$A$2:$A$500,0)))</f>
        <v>4.5254629629629632E-4</v>
      </c>
      <c r="M66" s="22">
        <f t="shared" ca="1" si="6"/>
        <v>1</v>
      </c>
      <c r="N66" s="23">
        <f ca="1">IFERROR(MAX(0,IF(J66="A",2*(No_Clubs-('Track Results Calc'!M66-1)),2*(No_Clubs-('Track Results Calc'!M66-1))-1)-(COUNTIF(INDIRECT(ADDRESS(IF($C66=$C65,MATCH($C66,$C$2:$C$500,0)+1,ROW()), COLUMN($M66)) &amp; ":"&amp;ADDRESS(IF($C66=$C65,MATCH(C66,$C$2:$C$500,0)+1,ROW())+COUNTIF($C$2:$C$500,D66&amp;$F66&amp;$G66&amp;$H66&amp;J66)-1, COLUMN($M66))),M66)-1)),"")</f>
        <v>8</v>
      </c>
      <c r="O66" s="23">
        <f t="shared" ca="1" si="7"/>
        <v>1</v>
      </c>
      <c r="Q66" s="52">
        <f ca="1">IFERROR(IF(J66="A",2*(No_Clubs-('Track Results Calc'!M66-1)),2*(No_Clubs-('Track Results Calc'!M66-1))-1),"")</f>
        <v>8</v>
      </c>
      <c r="R66" s="53">
        <f t="shared" ref="R66:R97" ca="1" si="17">COUNTIF(INDIRECT(ADDRESS(2+FLOOR((ROW()-2)/No_Clubs,1)*No_Clubs, COLUMN(L66)) &amp; ":"&amp;ADDRESS(ROW(), COLUMN(L66),4)),L66)-1</f>
        <v>0</v>
      </c>
      <c r="S66" s="53">
        <f t="shared" ca="1" si="8"/>
        <v>1</v>
      </c>
      <c r="T66" s="53" t="str">
        <f t="shared" si="9"/>
        <v>$L$66:$L$69</v>
      </c>
      <c r="U66" s="53" t="str">
        <f t="shared" si="10"/>
        <v>$L$66:L66</v>
      </c>
    </row>
    <row r="67" spans="1:21" x14ac:dyDescent="0.25">
      <c r="A67" s="20" t="str">
        <f t="shared" ref="A67:A130" ca="1" si="18">D67&amp;F67&amp;G67&amp;I67&amp;J67&amp;O67</f>
        <v>OneU13Girls3 LapsA2</v>
      </c>
      <c r="B67" s="20" t="str">
        <f t="shared" ref="B67:B130" si="19">D67&amp;E67&amp;F67&amp;G67&amp;I67&amp;J67</f>
        <v>OneTelfordU13Girls3 LapsA</v>
      </c>
      <c r="C67" s="20" t="str">
        <f t="shared" ref="C67:C130" si="20">D67&amp;F67&amp;G67&amp;H67&amp;J67</f>
        <v>OneU13GirlsTrack Event 2A</v>
      </c>
      <c r="D67" s="20" t="str">
        <f t="shared" si="15"/>
        <v>One</v>
      </c>
      <c r="E67" s="29" t="s">
        <v>9</v>
      </c>
      <c r="F67" s="29" t="s">
        <v>87</v>
      </c>
      <c r="G67" s="29" t="s">
        <v>46</v>
      </c>
      <c r="H67" s="29" t="s">
        <v>83</v>
      </c>
      <c r="I67" s="20" t="str">
        <f t="shared" si="16"/>
        <v>3 Laps</v>
      </c>
      <c r="J67" s="29" t="s">
        <v>228</v>
      </c>
      <c r="K67" s="20" t="str">
        <f>TEXT(INDEX('Track Results Entry'!$I$2:$I$500,MATCH(B67,'Track Results Entry'!$A$2:$A$500,0)),)</f>
        <v>Blanka Podgorska</v>
      </c>
      <c r="L67" s="59">
        <f>IF(K67="","",INDEX('Track Results Entry'!$J$2:$J$500,MATCH(B67,'Track Results Entry'!$A$2:$A$500,0)))</f>
        <v>4.5601851851851852E-4</v>
      </c>
      <c r="M67" s="22">
        <f t="shared" ref="M67:M130" ca="1" si="21">IFERROR(RANK(L67,INDIRECT(ADDRESS(IF($C67=$C66,MATCH($C67,$C$2:$C$500,0)+1,ROW()), COLUMN($L67)) &amp; ":"&amp;ADDRESS(IF($C67=$C66,MATCH(C67,$C$2:$C$500,0)+1,ROW())+COUNTIF($C$2:$C$500,D67&amp;$F67&amp;$G67&amp;$H67&amp;J67)-1, COLUMN($L67))),1),"")</f>
        <v>2</v>
      </c>
      <c r="N67" s="23">
        <f ca="1">IFERROR(MAX(0,IF(J67="A",2*(No_Clubs-('Track Results Calc'!M67-1)),2*(No_Clubs-('Track Results Calc'!M67-1))-1)-(COUNTIF(INDIRECT(ADDRESS(IF($C67=$C66,MATCH($C67,$C$2:$C$500,0)+1,ROW()), COLUMN($M67)) &amp; ":"&amp;ADDRESS(IF($C67=$C66,MATCH(C67,$C$2:$C$500,0)+1,ROW())+COUNTIF($C$2:$C$500,D67&amp;$F67&amp;$G67&amp;$H67&amp;J67)-1, COLUMN($M67))),M67)-1)),"")</f>
        <v>6</v>
      </c>
      <c r="O67" s="23">
        <f t="shared" ref="O67:O130" ca="1" si="22">IFERROR(M67+COUNTIF(INDIRECT(ADDRESS(IF($C67=$C66,MATCH($C67,$C$2:$C$500,0)+1,ROW()), COLUMN($L67)) &amp; ":"&amp;ADDRESS(ROW(), COLUMN($L67),4)),L67)-1,"")</f>
        <v>2</v>
      </c>
      <c r="Q67" s="52">
        <f ca="1">IFERROR(IF(J67="A",2*(No_Clubs-('Track Results Calc'!M67-1)),2*(No_Clubs-('Track Results Calc'!M67-1))-1),"")</f>
        <v>6</v>
      </c>
      <c r="R67" s="53">
        <f t="shared" ca="1" si="17"/>
        <v>0</v>
      </c>
      <c r="S67" s="53">
        <f t="shared" ref="S67:S130" ca="1" si="23">COUNTIF(INDIRECT(ADDRESS(IF($C67=$C66,MATCH($C67,$C$2:$C$500,0)+1,ROW()), COLUMN($M67)) &amp; ":"&amp;ADDRESS(IF($C67=$C66,MATCH(C67,$C$2:$C$500,0)+1,ROW())+COUNTIF($C$2:$C$500,D67&amp;$F67&amp;$G67&amp;$H67&amp;J67)-1, COLUMN($M67))),M67)</f>
        <v>1</v>
      </c>
      <c r="T67" s="53" t="str">
        <f t="shared" ref="T67:T130" si="24">ADDRESS(IF($C67=$C66,MATCH($C67,$C$2:$C$500,0)+1,ROW()), COLUMN($L67)) &amp; ":"&amp;ADDRESS(IF($C67=$C66,MATCH(C67,$C$2:$C$500,0)+1,ROW())+COUNTIF($C$2:$C$500,D67&amp;$F67&amp;$G67&amp;$H67&amp;J67)-1, COLUMN($L67))</f>
        <v>$L$66:$L$69</v>
      </c>
      <c r="U67" s="53" t="str">
        <f t="shared" ref="U67:U130" si="25">ADDRESS(IF($C67=$C66,MATCH($C67,$C$2:$C$500,0)+1,ROW()), COLUMN($L67)) &amp; ":"&amp;ADDRESS(ROW(), COLUMN($L67),4)</f>
        <v>$L$66:L67</v>
      </c>
    </row>
    <row r="68" spans="1:21" x14ac:dyDescent="0.25">
      <c r="A68" s="20" t="str">
        <f t="shared" ca="1" si="18"/>
        <v>OneU13Girls3 LapsA3</v>
      </c>
      <c r="B68" s="20" t="str">
        <f t="shared" si="19"/>
        <v>OneWenlockU13Girls3 LapsA</v>
      </c>
      <c r="C68" s="20" t="str">
        <f t="shared" si="20"/>
        <v>OneU13GirlsTrack Event 2A</v>
      </c>
      <c r="D68" s="20" t="str">
        <f t="shared" si="15"/>
        <v>One</v>
      </c>
      <c r="E68" s="29" t="s">
        <v>11</v>
      </c>
      <c r="F68" s="29" t="s">
        <v>87</v>
      </c>
      <c r="G68" s="29" t="s">
        <v>46</v>
      </c>
      <c r="H68" s="29" t="s">
        <v>83</v>
      </c>
      <c r="I68" s="20" t="str">
        <f t="shared" si="16"/>
        <v>3 Laps</v>
      </c>
      <c r="J68" s="29" t="s">
        <v>228</v>
      </c>
      <c r="K68" s="20" t="str">
        <f>TEXT(INDEX('Track Results Entry'!$I$2:$I$500,MATCH(B68,'Track Results Entry'!$A$2:$A$500,0)),)</f>
        <v>Eabha Munslow</v>
      </c>
      <c r="L68" s="59">
        <f>IF(K68="","",INDEX('Track Results Entry'!$J$2:$J$500,MATCH(B68,'Track Results Entry'!$A$2:$A$500,0)))</f>
        <v>5.0578703703703712E-4</v>
      </c>
      <c r="M68" s="22">
        <f t="shared" ca="1" si="21"/>
        <v>3</v>
      </c>
      <c r="N68" s="23">
        <f ca="1">IFERROR(MAX(0,IF(J68="A",2*(No_Clubs-('Track Results Calc'!M68-1)),2*(No_Clubs-('Track Results Calc'!M68-1))-1)-(COUNTIF(INDIRECT(ADDRESS(IF($C68=$C67,MATCH($C68,$C$2:$C$500,0)+1,ROW()), COLUMN($M68)) &amp; ":"&amp;ADDRESS(IF($C68=$C67,MATCH(C68,$C$2:$C$500,0)+1,ROW())+COUNTIF($C$2:$C$500,D68&amp;$F68&amp;$G68&amp;$H68&amp;J68)-1, COLUMN($M68))),M68)-1)),"")</f>
        <v>4</v>
      </c>
      <c r="O68" s="23">
        <f t="shared" ca="1" si="22"/>
        <v>3</v>
      </c>
      <c r="Q68" s="52">
        <f ca="1">IFERROR(IF(J68="A",2*(No_Clubs-('Track Results Calc'!M68-1)),2*(No_Clubs-('Track Results Calc'!M68-1))-1),"")</f>
        <v>4</v>
      </c>
      <c r="R68" s="53">
        <f t="shared" ca="1" si="17"/>
        <v>0</v>
      </c>
      <c r="S68" s="53">
        <f t="shared" ca="1" si="23"/>
        <v>1</v>
      </c>
      <c r="T68" s="53" t="str">
        <f t="shared" si="24"/>
        <v>$L$66:$L$69</v>
      </c>
      <c r="U68" s="53" t="str">
        <f t="shared" si="25"/>
        <v>$L$66:L68</v>
      </c>
    </row>
    <row r="69" spans="1:21" x14ac:dyDescent="0.25">
      <c r="A69" s="20" t="str">
        <f t="shared" ca="1" si="18"/>
        <v>OneU13Girls3 LapsA</v>
      </c>
      <c r="B69" s="20" t="str">
        <f t="shared" si="19"/>
        <v>OneShrewsburyU13Girls3 LapsA</v>
      </c>
      <c r="C69" s="20" t="str">
        <f t="shared" si="20"/>
        <v>OneU13GirlsTrack Event 2A</v>
      </c>
      <c r="D69" s="20" t="str">
        <f t="shared" si="15"/>
        <v>One</v>
      </c>
      <c r="E69" s="29" t="s">
        <v>7</v>
      </c>
      <c r="F69" s="29" t="s">
        <v>87</v>
      </c>
      <c r="G69" s="29" t="s">
        <v>46</v>
      </c>
      <c r="H69" s="29" t="s">
        <v>83</v>
      </c>
      <c r="I69" s="20" t="str">
        <f t="shared" si="16"/>
        <v>3 Laps</v>
      </c>
      <c r="J69" s="29" t="s">
        <v>228</v>
      </c>
      <c r="K69" s="20" t="str">
        <f>TEXT(INDEX('Track Results Entry'!$I$2:$I$500,MATCH(B69,'Track Results Entry'!$A$2:$A$500,0)),)</f>
        <v/>
      </c>
      <c r="L69" s="59" t="str">
        <f>IF(K69="","",INDEX('Track Results Entry'!$J$2:$J$500,MATCH(B69,'Track Results Entry'!$A$2:$A$500,0)))</f>
        <v/>
      </c>
      <c r="M69" s="22" t="str">
        <f t="shared" ca="1" si="21"/>
        <v/>
      </c>
      <c r="N69" s="23" t="str">
        <f ca="1">IFERROR(MAX(0,IF(J69="A",2*(No_Clubs-('Track Results Calc'!M69-1)),2*(No_Clubs-('Track Results Calc'!M69-1))-1)-(COUNTIF(INDIRECT(ADDRESS(IF($C69=$C68,MATCH($C69,$C$2:$C$500,0)+1,ROW()), COLUMN($M69)) &amp; ":"&amp;ADDRESS(IF($C69=$C68,MATCH(C69,$C$2:$C$500,0)+1,ROW())+COUNTIF($C$2:$C$500,D69&amp;$F69&amp;$G69&amp;$H69&amp;J69)-1, COLUMN($M69))),M69)-1)),"")</f>
        <v/>
      </c>
      <c r="O69" s="23" t="str">
        <f t="shared" ca="1" si="22"/>
        <v/>
      </c>
      <c r="Q69" s="52" t="str">
        <f ca="1">IFERROR(IF(J69="A",2*(No_Clubs-('Track Results Calc'!M69-1)),2*(No_Clubs-('Track Results Calc'!M69-1))-1),"")</f>
        <v/>
      </c>
      <c r="R69" s="53">
        <f t="shared" ca="1" si="17"/>
        <v>0</v>
      </c>
      <c r="S69" s="53">
        <f t="shared" ca="1" si="23"/>
        <v>1</v>
      </c>
      <c r="T69" s="53" t="str">
        <f t="shared" si="24"/>
        <v>$L$66:$L$69</v>
      </c>
      <c r="U69" s="53" t="str">
        <f t="shared" si="25"/>
        <v>$L$66:L69</v>
      </c>
    </row>
    <row r="70" spans="1:21" x14ac:dyDescent="0.25">
      <c r="A70" s="20" t="str">
        <f t="shared" ca="1" si="18"/>
        <v>OneU13Girls3 LapsB2</v>
      </c>
      <c r="B70" s="20" t="str">
        <f t="shared" si="19"/>
        <v>OneOswestryU13Girls3 LapsB</v>
      </c>
      <c r="C70" s="20" t="str">
        <f t="shared" si="20"/>
        <v>OneU13GirlsTrack Event 2B</v>
      </c>
      <c r="D70" s="20" t="str">
        <f t="shared" si="15"/>
        <v>One</v>
      </c>
      <c r="E70" s="29" t="s">
        <v>5</v>
      </c>
      <c r="F70" s="29" t="s">
        <v>87</v>
      </c>
      <c r="G70" s="29" t="s">
        <v>46</v>
      </c>
      <c r="H70" s="29" t="s">
        <v>83</v>
      </c>
      <c r="I70" s="20" t="str">
        <f t="shared" si="16"/>
        <v>3 Laps</v>
      </c>
      <c r="J70" s="29" t="s">
        <v>232</v>
      </c>
      <c r="K70" s="20" t="str">
        <f>TEXT(INDEX('Track Results Entry'!$I$2:$I$500,MATCH(B70,'Track Results Entry'!$A$2:$A$500,0)),)</f>
        <v>Evie Griffiths</v>
      </c>
      <c r="L70" s="59">
        <f>IF(K70="","",INDEX('Track Results Entry'!$J$2:$J$500,MATCH(B70,'Track Results Entry'!$A$2:$A$500,0)))</f>
        <v>4.8032407407407404E-4</v>
      </c>
      <c r="M70" s="22">
        <f t="shared" ca="1" si="21"/>
        <v>2</v>
      </c>
      <c r="N70" s="23">
        <f ca="1">IFERROR(MAX(0,IF(J70="A",2*(No_Clubs-('Track Results Calc'!M70-1)),2*(No_Clubs-('Track Results Calc'!M70-1))-1)-(COUNTIF(INDIRECT(ADDRESS(IF($C70=$C69,MATCH($C70,$C$2:$C$500,0)+1,ROW()), COLUMN($M70)) &amp; ":"&amp;ADDRESS(IF($C70=$C69,MATCH(C70,$C$2:$C$500,0)+1,ROW())+COUNTIF($C$2:$C$500,D70&amp;$F70&amp;$G70&amp;$H70&amp;J70)-1, COLUMN($M70))),M70)-1)),"")</f>
        <v>5</v>
      </c>
      <c r="O70" s="23">
        <f t="shared" ca="1" si="22"/>
        <v>2</v>
      </c>
      <c r="Q70" s="52">
        <f ca="1">IFERROR(IF(J70="A",2*(No_Clubs-('Track Results Calc'!M70-1)),2*(No_Clubs-('Track Results Calc'!M70-1))-1),"")</f>
        <v>5</v>
      </c>
      <c r="R70" s="53">
        <f t="shared" ca="1" si="17"/>
        <v>0</v>
      </c>
      <c r="S70" s="53">
        <f t="shared" ca="1" si="23"/>
        <v>1</v>
      </c>
      <c r="T70" s="53" t="str">
        <f t="shared" si="24"/>
        <v>$L$70:$L$73</v>
      </c>
      <c r="U70" s="53" t="str">
        <f t="shared" si="25"/>
        <v>$L$70:L70</v>
      </c>
    </row>
    <row r="71" spans="1:21" x14ac:dyDescent="0.25">
      <c r="A71" s="20" t="str">
        <f t="shared" ca="1" si="18"/>
        <v>OneU13Girls3 LapsB1</v>
      </c>
      <c r="B71" s="20" t="str">
        <f t="shared" si="19"/>
        <v>OneTelfordU13Girls3 LapsB</v>
      </c>
      <c r="C71" s="20" t="str">
        <f t="shared" si="20"/>
        <v>OneU13GirlsTrack Event 2B</v>
      </c>
      <c r="D71" s="20" t="str">
        <f t="shared" si="15"/>
        <v>One</v>
      </c>
      <c r="E71" s="29" t="s">
        <v>9</v>
      </c>
      <c r="F71" s="29" t="s">
        <v>87</v>
      </c>
      <c r="G71" s="29" t="s">
        <v>46</v>
      </c>
      <c r="H71" s="29" t="s">
        <v>83</v>
      </c>
      <c r="I71" s="20" t="str">
        <f t="shared" si="16"/>
        <v>3 Laps</v>
      </c>
      <c r="J71" s="29" t="s">
        <v>232</v>
      </c>
      <c r="K71" s="20" t="str">
        <f>TEXT(INDEX('Track Results Entry'!$I$2:$I$500,MATCH(B71,'Track Results Entry'!$A$2:$A$500,0)),)</f>
        <v>Erica Christiansen</v>
      </c>
      <c r="L71" s="59">
        <f>IF(K71="","",INDEX('Track Results Entry'!$J$2:$J$500,MATCH(B71,'Track Results Entry'!$A$2:$A$500,0)))</f>
        <v>4.6875000000000004E-4</v>
      </c>
      <c r="M71" s="22">
        <f t="shared" ca="1" si="21"/>
        <v>1</v>
      </c>
      <c r="N71" s="23">
        <f ca="1">IFERROR(MAX(0,IF(J71="A",2*(No_Clubs-('Track Results Calc'!M71-1)),2*(No_Clubs-('Track Results Calc'!M71-1))-1)-(COUNTIF(INDIRECT(ADDRESS(IF($C71=$C70,MATCH($C71,$C$2:$C$500,0)+1,ROW()), COLUMN($M71)) &amp; ":"&amp;ADDRESS(IF($C71=$C70,MATCH(C71,$C$2:$C$500,0)+1,ROW())+COUNTIF($C$2:$C$500,D71&amp;$F71&amp;$G71&amp;$H71&amp;J71)-1, COLUMN($M71))),M71)-1)),"")</f>
        <v>7</v>
      </c>
      <c r="O71" s="23">
        <f t="shared" ca="1" si="22"/>
        <v>1</v>
      </c>
      <c r="Q71" s="52">
        <f ca="1">IFERROR(IF(J71="A",2*(No_Clubs-('Track Results Calc'!M71-1)),2*(No_Clubs-('Track Results Calc'!M71-1))-1),"")</f>
        <v>7</v>
      </c>
      <c r="R71" s="53">
        <f t="shared" ca="1" si="17"/>
        <v>0</v>
      </c>
      <c r="S71" s="53">
        <f t="shared" ca="1" si="23"/>
        <v>1</v>
      </c>
      <c r="T71" s="53" t="str">
        <f t="shared" si="24"/>
        <v>$L$70:$L$73</v>
      </c>
      <c r="U71" s="53" t="str">
        <f t="shared" si="25"/>
        <v>$L$70:L71</v>
      </c>
    </row>
    <row r="72" spans="1:21" x14ac:dyDescent="0.25">
      <c r="A72" s="20" t="str">
        <f t="shared" ca="1" si="18"/>
        <v>OneU13Girls3 LapsB3</v>
      </c>
      <c r="B72" s="20" t="str">
        <f t="shared" si="19"/>
        <v>OneWenlockU13Girls3 LapsB</v>
      </c>
      <c r="C72" s="20" t="str">
        <f t="shared" si="20"/>
        <v>OneU13GirlsTrack Event 2B</v>
      </c>
      <c r="D72" s="20" t="str">
        <f t="shared" si="15"/>
        <v>One</v>
      </c>
      <c r="E72" s="29" t="s">
        <v>11</v>
      </c>
      <c r="F72" s="29" t="s">
        <v>87</v>
      </c>
      <c r="G72" s="29" t="s">
        <v>46</v>
      </c>
      <c r="H72" s="29" t="s">
        <v>83</v>
      </c>
      <c r="I72" s="20" t="str">
        <f t="shared" si="16"/>
        <v>3 Laps</v>
      </c>
      <c r="J72" s="29" t="s">
        <v>232</v>
      </c>
      <c r="K72" s="20" t="str">
        <f>TEXT(INDEX('Track Results Entry'!$I$2:$I$500,MATCH(B72,'Track Results Entry'!$A$2:$A$500,0)),)</f>
        <v>Maria Frankel</v>
      </c>
      <c r="L72" s="59">
        <f>IF(K72="","",INDEX('Track Results Entry'!$J$2:$J$500,MATCH(B72,'Track Results Entry'!$A$2:$A$500,0)))</f>
        <v>4.884259259259259E-4</v>
      </c>
      <c r="M72" s="22">
        <f t="shared" ca="1" si="21"/>
        <v>3</v>
      </c>
      <c r="N72" s="23">
        <f ca="1">IFERROR(MAX(0,IF(J72="A",2*(No_Clubs-('Track Results Calc'!M72-1)),2*(No_Clubs-('Track Results Calc'!M72-1))-1)-(COUNTIF(INDIRECT(ADDRESS(IF($C72=$C71,MATCH($C72,$C$2:$C$500,0)+1,ROW()), COLUMN($M72)) &amp; ":"&amp;ADDRESS(IF($C72=$C71,MATCH(C72,$C$2:$C$500,0)+1,ROW())+COUNTIF($C$2:$C$500,D72&amp;$F72&amp;$G72&amp;$H72&amp;J72)-1, COLUMN($M72))),M72)-1)),"")</f>
        <v>3</v>
      </c>
      <c r="O72" s="23">
        <f t="shared" ca="1" si="22"/>
        <v>3</v>
      </c>
      <c r="Q72" s="52">
        <f ca="1">IFERROR(IF(J72="A",2*(No_Clubs-('Track Results Calc'!M72-1)),2*(No_Clubs-('Track Results Calc'!M72-1))-1),"")</f>
        <v>3</v>
      </c>
      <c r="R72" s="53">
        <f t="shared" ca="1" si="17"/>
        <v>0</v>
      </c>
      <c r="S72" s="53">
        <f t="shared" ca="1" si="23"/>
        <v>1</v>
      </c>
      <c r="T72" s="53" t="str">
        <f t="shared" si="24"/>
        <v>$L$70:$L$73</v>
      </c>
      <c r="U72" s="53" t="str">
        <f t="shared" si="25"/>
        <v>$L$70:L72</v>
      </c>
    </row>
    <row r="73" spans="1:21" x14ac:dyDescent="0.25">
      <c r="A73" s="20" t="str">
        <f t="shared" ca="1" si="18"/>
        <v>OneU13Girls3 LapsB</v>
      </c>
      <c r="B73" s="20" t="str">
        <f t="shared" si="19"/>
        <v>OneShrewsburyU13Girls3 LapsB</v>
      </c>
      <c r="C73" s="20" t="str">
        <f t="shared" si="20"/>
        <v>OneU13GirlsTrack Event 2B</v>
      </c>
      <c r="D73" s="20" t="str">
        <f t="shared" si="15"/>
        <v>One</v>
      </c>
      <c r="E73" s="29" t="s">
        <v>7</v>
      </c>
      <c r="F73" s="29" t="s">
        <v>87</v>
      </c>
      <c r="G73" s="29" t="s">
        <v>46</v>
      </c>
      <c r="H73" s="29" t="s">
        <v>83</v>
      </c>
      <c r="I73" s="20" t="str">
        <f t="shared" si="16"/>
        <v>3 Laps</v>
      </c>
      <c r="J73" s="29" t="s">
        <v>232</v>
      </c>
      <c r="K73" s="20" t="str">
        <f>TEXT(INDEX('Track Results Entry'!$I$2:$I$500,MATCH(B73,'Track Results Entry'!$A$2:$A$500,0)),)</f>
        <v/>
      </c>
      <c r="L73" s="59" t="str">
        <f>IF(K73="","",INDEX('Track Results Entry'!$J$2:$J$500,MATCH(B73,'Track Results Entry'!$A$2:$A$500,0)))</f>
        <v/>
      </c>
      <c r="M73" s="22" t="str">
        <f t="shared" ca="1" si="21"/>
        <v/>
      </c>
      <c r="N73" s="23" t="str">
        <f ca="1">IFERROR(MAX(0,IF(J73="A",2*(No_Clubs-('Track Results Calc'!M73-1)),2*(No_Clubs-('Track Results Calc'!M73-1))-1)-(COUNTIF(INDIRECT(ADDRESS(IF($C73=$C72,MATCH($C73,$C$2:$C$500,0)+1,ROW()), COLUMN($M73)) &amp; ":"&amp;ADDRESS(IF($C73=$C72,MATCH(C73,$C$2:$C$500,0)+1,ROW())+COUNTIF($C$2:$C$500,D73&amp;$F73&amp;$G73&amp;$H73&amp;J73)-1, COLUMN($M73))),M73)-1)),"")</f>
        <v/>
      </c>
      <c r="O73" s="23" t="str">
        <f t="shared" ca="1" si="22"/>
        <v/>
      </c>
      <c r="Q73" s="52" t="str">
        <f ca="1">IFERROR(IF(J73="A",2*(No_Clubs-('Track Results Calc'!M73-1)),2*(No_Clubs-('Track Results Calc'!M73-1))-1),"")</f>
        <v/>
      </c>
      <c r="R73" s="53">
        <f t="shared" ca="1" si="17"/>
        <v>0</v>
      </c>
      <c r="S73" s="53">
        <f t="shared" ca="1" si="23"/>
        <v>1</v>
      </c>
      <c r="T73" s="53" t="str">
        <f t="shared" si="24"/>
        <v>$L$70:$L$73</v>
      </c>
      <c r="U73" s="53" t="str">
        <f t="shared" si="25"/>
        <v>$L$70:L73</v>
      </c>
    </row>
    <row r="74" spans="1:21" x14ac:dyDescent="0.25">
      <c r="A74" s="30" t="str">
        <f t="shared" ca="1" si="18"/>
        <v>OneU13Boys3 LapsA</v>
      </c>
      <c r="B74" s="30" t="str">
        <f t="shared" si="19"/>
        <v>OneOswestryU13Boys3 LapsA</v>
      </c>
      <c r="C74" s="30" t="str">
        <f t="shared" si="20"/>
        <v>OneU13BoysTrack Event 2A</v>
      </c>
      <c r="D74" s="30" t="str">
        <f t="shared" si="15"/>
        <v>One</v>
      </c>
      <c r="E74" s="31" t="s">
        <v>5</v>
      </c>
      <c r="F74" s="31" t="s">
        <v>87</v>
      </c>
      <c r="G74" s="31" t="s">
        <v>62</v>
      </c>
      <c r="H74" s="31" t="s">
        <v>83</v>
      </c>
      <c r="I74" s="30" t="str">
        <f t="shared" si="16"/>
        <v>3 Laps</v>
      </c>
      <c r="J74" s="31" t="s">
        <v>228</v>
      </c>
      <c r="K74" s="30" t="str">
        <f>TEXT(INDEX('Track Results Entry'!$I$2:$I$500,MATCH(B74,'Track Results Entry'!$A$2:$A$500,0)),)</f>
        <v/>
      </c>
      <c r="L74" s="118" t="str">
        <f>IF(K74="","",INDEX('Track Results Entry'!$J$2:$J$500,MATCH(B74,'Track Results Entry'!$A$2:$A$500,0)))</f>
        <v/>
      </c>
      <c r="M74" s="119" t="str">
        <f t="shared" ca="1" si="21"/>
        <v/>
      </c>
      <c r="N74" s="120" t="str">
        <f ca="1">IFERROR(MAX(0,IF(J74="A",2*(No_Clubs-('Track Results Calc'!M74-1)),2*(No_Clubs-('Track Results Calc'!M74-1))-1)-(COUNTIF(INDIRECT(ADDRESS(IF($C74=$C73,MATCH($C74,$C$2:$C$500,0)+1,ROW()), COLUMN($M74)) &amp; ":"&amp;ADDRESS(IF($C74=$C73,MATCH(C74,$C$2:$C$500,0)+1,ROW())+COUNTIF($C$2:$C$500,D74&amp;$F74&amp;$G74&amp;$H74&amp;J74)-1, COLUMN($M74))),M74)-1)),"")</f>
        <v/>
      </c>
      <c r="O74" s="120" t="str">
        <f t="shared" ca="1" si="22"/>
        <v/>
      </c>
      <c r="Q74" s="52" t="str">
        <f ca="1">IFERROR(IF(J74="A",2*(No_Clubs-('Track Results Calc'!M74-1)),2*(No_Clubs-('Track Results Calc'!M74-1))-1),"")</f>
        <v/>
      </c>
      <c r="R74" s="53">
        <f t="shared" ca="1" si="17"/>
        <v>0</v>
      </c>
      <c r="S74" s="53">
        <f t="shared" ca="1" si="23"/>
        <v>1</v>
      </c>
      <c r="T74" s="53" t="str">
        <f t="shared" si="24"/>
        <v>$L$74:$L$77</v>
      </c>
      <c r="U74" s="53" t="str">
        <f t="shared" si="25"/>
        <v>$L$74:L74</v>
      </c>
    </row>
    <row r="75" spans="1:21" x14ac:dyDescent="0.25">
      <c r="A75" s="20" t="str">
        <f t="shared" ca="1" si="18"/>
        <v>OneU13Boys3 LapsA2</v>
      </c>
      <c r="B75" s="20" t="str">
        <f t="shared" si="19"/>
        <v>OneTelfordU13Boys3 LapsA</v>
      </c>
      <c r="C75" s="20" t="str">
        <f t="shared" si="20"/>
        <v>OneU13BoysTrack Event 2A</v>
      </c>
      <c r="D75" s="20" t="str">
        <f t="shared" si="15"/>
        <v>One</v>
      </c>
      <c r="E75" s="29" t="s">
        <v>9</v>
      </c>
      <c r="F75" s="29" t="s">
        <v>87</v>
      </c>
      <c r="G75" s="29" t="s">
        <v>62</v>
      </c>
      <c r="H75" s="29" t="s">
        <v>83</v>
      </c>
      <c r="I75" s="20" t="str">
        <f t="shared" si="16"/>
        <v>3 Laps</v>
      </c>
      <c r="J75" s="29" t="s">
        <v>228</v>
      </c>
      <c r="K75" s="20" t="str">
        <f>TEXT(INDEX('Track Results Entry'!$I$2:$I$500,MATCH(B75,'Track Results Entry'!$A$2:$A$500,0)),)</f>
        <v>Zach Hatch</v>
      </c>
      <c r="L75" s="59">
        <f>IF(K75="","",INDEX('Track Results Entry'!$J$2:$J$500,MATCH(B75,'Track Results Entry'!$A$2:$A$500,0)))</f>
        <v>5.023148148148147E-4</v>
      </c>
      <c r="M75" s="22">
        <f t="shared" ca="1" si="21"/>
        <v>2</v>
      </c>
      <c r="N75" s="23">
        <f ca="1">IFERROR(MAX(0,IF(J75="A",2*(No_Clubs-('Track Results Calc'!M75-1)),2*(No_Clubs-('Track Results Calc'!M75-1))-1)-(COUNTIF(INDIRECT(ADDRESS(IF($C75=$C74,MATCH($C75,$C$2:$C$500,0)+1,ROW()), COLUMN($M75)) &amp; ":"&amp;ADDRESS(IF($C75=$C74,MATCH(C75,$C$2:$C$500,0)+1,ROW())+COUNTIF($C$2:$C$500,D75&amp;$F75&amp;$G75&amp;$H75&amp;J75)-1, COLUMN($M75))),M75)-1)),"")</f>
        <v>6</v>
      </c>
      <c r="O75" s="23">
        <f t="shared" ca="1" si="22"/>
        <v>2</v>
      </c>
      <c r="Q75" s="52">
        <f ca="1">IFERROR(IF(J75="A",2*(No_Clubs-('Track Results Calc'!M75-1)),2*(No_Clubs-('Track Results Calc'!M75-1))-1),"")</f>
        <v>6</v>
      </c>
      <c r="R75" s="53">
        <f t="shared" ca="1" si="17"/>
        <v>0</v>
      </c>
      <c r="S75" s="53">
        <f t="shared" ca="1" si="23"/>
        <v>1</v>
      </c>
      <c r="T75" s="53" t="str">
        <f t="shared" si="24"/>
        <v>$L$74:$L$77</v>
      </c>
      <c r="U75" s="53" t="str">
        <f t="shared" si="25"/>
        <v>$L$74:L75</v>
      </c>
    </row>
    <row r="76" spans="1:21" x14ac:dyDescent="0.25">
      <c r="A76" s="20" t="str">
        <f t="shared" ca="1" si="18"/>
        <v>OneU13Boys3 LapsA1</v>
      </c>
      <c r="B76" s="20" t="str">
        <f t="shared" si="19"/>
        <v>OneWenlockU13Boys3 LapsA</v>
      </c>
      <c r="C76" s="20" t="str">
        <f t="shared" si="20"/>
        <v>OneU13BoysTrack Event 2A</v>
      </c>
      <c r="D76" s="20" t="str">
        <f t="shared" si="15"/>
        <v>One</v>
      </c>
      <c r="E76" s="29" t="s">
        <v>11</v>
      </c>
      <c r="F76" s="29" t="s">
        <v>87</v>
      </c>
      <c r="G76" s="29" t="s">
        <v>62</v>
      </c>
      <c r="H76" s="29" t="s">
        <v>83</v>
      </c>
      <c r="I76" s="20" t="str">
        <f t="shared" si="16"/>
        <v>3 Laps</v>
      </c>
      <c r="J76" s="29" t="s">
        <v>228</v>
      </c>
      <c r="K76" s="20" t="str">
        <f>TEXT(INDEX('Track Results Entry'!$I$2:$I$500,MATCH(B76,'Track Results Entry'!$A$2:$A$500,0)),)</f>
        <v>Sion Williams</v>
      </c>
      <c r="L76" s="59">
        <f>IF(K76="","",INDEX('Track Results Entry'!$J$2:$J$500,MATCH(B76,'Track Results Entry'!$A$2:$A$500,0)))</f>
        <v>4.5601851851851852E-4</v>
      </c>
      <c r="M76" s="22">
        <f t="shared" ca="1" si="21"/>
        <v>1</v>
      </c>
      <c r="N76" s="23">
        <f ca="1">IFERROR(MAX(0,IF(J76="A",2*(No_Clubs-('Track Results Calc'!M76-1)),2*(No_Clubs-('Track Results Calc'!M76-1))-1)-(COUNTIF(INDIRECT(ADDRESS(IF($C76=$C75,MATCH($C76,$C$2:$C$500,0)+1,ROW()), COLUMN($M76)) &amp; ":"&amp;ADDRESS(IF($C76=$C75,MATCH(C76,$C$2:$C$500,0)+1,ROW())+COUNTIF($C$2:$C$500,D76&amp;$F76&amp;$G76&amp;$H76&amp;J76)-1, COLUMN($M76))),M76)-1)),"")</f>
        <v>8</v>
      </c>
      <c r="O76" s="23">
        <f t="shared" ca="1" si="22"/>
        <v>1</v>
      </c>
      <c r="Q76" s="52">
        <f ca="1">IFERROR(IF(J76="A",2*(No_Clubs-('Track Results Calc'!M76-1)),2*(No_Clubs-('Track Results Calc'!M76-1))-1),"")</f>
        <v>8</v>
      </c>
      <c r="R76" s="53">
        <f t="shared" ca="1" si="17"/>
        <v>0</v>
      </c>
      <c r="S76" s="53">
        <f t="shared" ca="1" si="23"/>
        <v>1</v>
      </c>
      <c r="T76" s="53" t="str">
        <f t="shared" si="24"/>
        <v>$L$74:$L$77</v>
      </c>
      <c r="U76" s="53" t="str">
        <f t="shared" si="25"/>
        <v>$L$74:L76</v>
      </c>
    </row>
    <row r="77" spans="1:21" x14ac:dyDescent="0.25">
      <c r="A77" s="20" t="str">
        <f t="shared" ca="1" si="18"/>
        <v>OneU13Boys3 LapsA3</v>
      </c>
      <c r="B77" s="20" t="str">
        <f t="shared" si="19"/>
        <v>OneShrewsburyU13Boys3 LapsA</v>
      </c>
      <c r="C77" s="20" t="str">
        <f t="shared" si="20"/>
        <v>OneU13BoysTrack Event 2A</v>
      </c>
      <c r="D77" s="20" t="str">
        <f t="shared" si="15"/>
        <v>One</v>
      </c>
      <c r="E77" s="29" t="s">
        <v>7</v>
      </c>
      <c r="F77" s="29" t="s">
        <v>87</v>
      </c>
      <c r="G77" s="29" t="s">
        <v>62</v>
      </c>
      <c r="H77" s="29" t="s">
        <v>83</v>
      </c>
      <c r="I77" s="20" t="str">
        <f t="shared" si="16"/>
        <v>3 Laps</v>
      </c>
      <c r="J77" s="29" t="s">
        <v>228</v>
      </c>
      <c r="K77" s="20" t="str">
        <f>TEXT(INDEX('Track Results Entry'!$I$2:$I$500,MATCH(B77,'Track Results Entry'!$A$2:$A$500,0)),)</f>
        <v>Ethan Duffner</v>
      </c>
      <c r="L77" s="59">
        <f>IF(K77="","",INDEX('Track Results Entry'!$J$2:$J$500,MATCH(B77,'Track Results Entry'!$A$2:$A$500,0)))</f>
        <v>5.1388888888888892E-4</v>
      </c>
      <c r="M77" s="22">
        <f t="shared" ca="1" si="21"/>
        <v>3</v>
      </c>
      <c r="N77" s="23">
        <f ca="1">IFERROR(MAX(0,IF(J77="A",2*(No_Clubs-('Track Results Calc'!M77-1)),2*(No_Clubs-('Track Results Calc'!M77-1))-1)-(COUNTIF(INDIRECT(ADDRESS(IF($C77=$C76,MATCH($C77,$C$2:$C$500,0)+1,ROW()), COLUMN($M77)) &amp; ":"&amp;ADDRESS(IF($C77=$C76,MATCH(C77,$C$2:$C$500,0)+1,ROW())+COUNTIF($C$2:$C$500,D77&amp;$F77&amp;$G77&amp;$H77&amp;J77)-1, COLUMN($M77))),M77)-1)),"")</f>
        <v>4</v>
      </c>
      <c r="O77" s="23">
        <f t="shared" ca="1" si="22"/>
        <v>3</v>
      </c>
      <c r="Q77" s="52">
        <f ca="1">IFERROR(IF(J77="A",2*(No_Clubs-('Track Results Calc'!M77-1)),2*(No_Clubs-('Track Results Calc'!M77-1))-1),"")</f>
        <v>4</v>
      </c>
      <c r="R77" s="53">
        <f t="shared" ca="1" si="17"/>
        <v>0</v>
      </c>
      <c r="S77" s="53">
        <f t="shared" ca="1" si="23"/>
        <v>1</v>
      </c>
      <c r="T77" s="53" t="str">
        <f t="shared" si="24"/>
        <v>$L$74:$L$77</v>
      </c>
      <c r="U77" s="53" t="str">
        <f t="shared" si="25"/>
        <v>$L$74:L77</v>
      </c>
    </row>
    <row r="78" spans="1:21" x14ac:dyDescent="0.25">
      <c r="A78" s="20" t="str">
        <f t="shared" ca="1" si="18"/>
        <v>OneU13Boys3 LapsB</v>
      </c>
      <c r="B78" s="20" t="str">
        <f t="shared" si="19"/>
        <v>OneOswestryU13Boys3 LapsB</v>
      </c>
      <c r="C78" s="20" t="str">
        <f t="shared" si="20"/>
        <v>OneU13BoysTrack Event 2B</v>
      </c>
      <c r="D78" s="20" t="str">
        <f t="shared" si="15"/>
        <v>One</v>
      </c>
      <c r="E78" s="29" t="s">
        <v>5</v>
      </c>
      <c r="F78" s="29" t="s">
        <v>87</v>
      </c>
      <c r="G78" s="29" t="s">
        <v>62</v>
      </c>
      <c r="H78" s="29" t="s">
        <v>83</v>
      </c>
      <c r="I78" s="20" t="str">
        <f t="shared" si="16"/>
        <v>3 Laps</v>
      </c>
      <c r="J78" s="29" t="s">
        <v>232</v>
      </c>
      <c r="K78" s="20" t="str">
        <f>TEXT(INDEX('Track Results Entry'!$I$2:$I$500,MATCH(B78,'Track Results Entry'!$A$2:$A$500,0)),)</f>
        <v/>
      </c>
      <c r="L78" s="59" t="str">
        <f>IF(K78="","",INDEX('Track Results Entry'!$J$2:$J$500,MATCH(B78,'Track Results Entry'!$A$2:$A$500,0)))</f>
        <v/>
      </c>
      <c r="M78" s="22" t="str">
        <f t="shared" ca="1" si="21"/>
        <v/>
      </c>
      <c r="N78" s="23" t="str">
        <f ca="1">IFERROR(MAX(0,IF(J78="A",2*(No_Clubs-('Track Results Calc'!M78-1)),2*(No_Clubs-('Track Results Calc'!M78-1))-1)-(COUNTIF(INDIRECT(ADDRESS(IF($C78=$C77,MATCH($C78,$C$2:$C$500,0)+1,ROW()), COLUMN($M78)) &amp; ":"&amp;ADDRESS(IF($C78=$C77,MATCH(C78,$C$2:$C$500,0)+1,ROW())+COUNTIF($C$2:$C$500,D78&amp;$F78&amp;$G78&amp;$H78&amp;J78)-1, COLUMN($M78))),M78)-1)),"")</f>
        <v/>
      </c>
      <c r="O78" s="23" t="str">
        <f t="shared" ca="1" si="22"/>
        <v/>
      </c>
      <c r="Q78" s="52" t="str">
        <f ca="1">IFERROR(IF(J78="A",2*(No_Clubs-('Track Results Calc'!M78-1)),2*(No_Clubs-('Track Results Calc'!M78-1))-1),"")</f>
        <v/>
      </c>
      <c r="R78" s="53">
        <f t="shared" ca="1" si="17"/>
        <v>0</v>
      </c>
      <c r="S78" s="53">
        <f t="shared" ca="1" si="23"/>
        <v>1</v>
      </c>
      <c r="T78" s="53" t="str">
        <f t="shared" si="24"/>
        <v>$L$78:$L$81</v>
      </c>
      <c r="U78" s="53" t="str">
        <f t="shared" si="25"/>
        <v>$L$78:L78</v>
      </c>
    </row>
    <row r="79" spans="1:21" x14ac:dyDescent="0.25">
      <c r="A79" s="20" t="str">
        <f t="shared" ca="1" si="18"/>
        <v>OneU13Boys3 LapsB2</v>
      </c>
      <c r="B79" s="20" t="str">
        <f t="shared" si="19"/>
        <v>OneTelfordU13Boys3 LapsB</v>
      </c>
      <c r="C79" s="20" t="str">
        <f t="shared" si="20"/>
        <v>OneU13BoysTrack Event 2B</v>
      </c>
      <c r="D79" s="20" t="str">
        <f t="shared" si="15"/>
        <v>One</v>
      </c>
      <c r="E79" s="29" t="s">
        <v>9</v>
      </c>
      <c r="F79" s="29" t="s">
        <v>87</v>
      </c>
      <c r="G79" s="29" t="s">
        <v>62</v>
      </c>
      <c r="H79" s="29" t="s">
        <v>83</v>
      </c>
      <c r="I79" s="20" t="str">
        <f t="shared" si="16"/>
        <v>3 Laps</v>
      </c>
      <c r="J79" s="29" t="s">
        <v>232</v>
      </c>
      <c r="K79" s="20" t="str">
        <f>TEXT(INDEX('Track Results Entry'!$I$2:$I$500,MATCH(B79,'Track Results Entry'!$A$2:$A$500,0)),)</f>
        <v>Jack Hughes</v>
      </c>
      <c r="L79" s="59">
        <f>IF(K79="","",INDEX('Track Results Entry'!$J$2:$J$500,MATCH(B79,'Track Results Entry'!$A$2:$A$500,0)))</f>
        <v>4.8726851851851855E-4</v>
      </c>
      <c r="M79" s="22">
        <f t="shared" ca="1" si="21"/>
        <v>2</v>
      </c>
      <c r="N79" s="23">
        <f ca="1">IFERROR(MAX(0,IF(J79="A",2*(No_Clubs-('Track Results Calc'!M79-1)),2*(No_Clubs-('Track Results Calc'!M79-1))-1)-(COUNTIF(INDIRECT(ADDRESS(IF($C79=$C78,MATCH($C79,$C$2:$C$500,0)+1,ROW()), COLUMN($M79)) &amp; ":"&amp;ADDRESS(IF($C79=$C78,MATCH(C79,$C$2:$C$500,0)+1,ROW())+COUNTIF($C$2:$C$500,D79&amp;$F79&amp;$G79&amp;$H79&amp;J79)-1, COLUMN($M79))),M79)-1)),"")</f>
        <v>5</v>
      </c>
      <c r="O79" s="23">
        <f t="shared" ca="1" si="22"/>
        <v>2</v>
      </c>
      <c r="Q79" s="52">
        <f ca="1">IFERROR(IF(J79="A",2*(No_Clubs-('Track Results Calc'!M79-1)),2*(No_Clubs-('Track Results Calc'!M79-1))-1),"")</f>
        <v>5</v>
      </c>
      <c r="R79" s="53">
        <f t="shared" ca="1" si="17"/>
        <v>0</v>
      </c>
      <c r="S79" s="53">
        <f t="shared" ca="1" si="23"/>
        <v>1</v>
      </c>
      <c r="T79" s="53" t="str">
        <f t="shared" si="24"/>
        <v>$L$78:$L$81</v>
      </c>
      <c r="U79" s="53" t="str">
        <f t="shared" si="25"/>
        <v>$L$78:L79</v>
      </c>
    </row>
    <row r="80" spans="1:21" x14ac:dyDescent="0.25">
      <c r="A80" s="20" t="str">
        <f t="shared" ca="1" si="18"/>
        <v>OneU13Boys3 LapsB3</v>
      </c>
      <c r="B80" s="20" t="str">
        <f t="shared" si="19"/>
        <v>OneWenlockU13Boys3 LapsB</v>
      </c>
      <c r="C80" s="20" t="str">
        <f t="shared" si="20"/>
        <v>OneU13BoysTrack Event 2B</v>
      </c>
      <c r="D80" s="20" t="str">
        <f t="shared" si="15"/>
        <v>One</v>
      </c>
      <c r="E80" s="29" t="s">
        <v>11</v>
      </c>
      <c r="F80" s="29" t="s">
        <v>87</v>
      </c>
      <c r="G80" s="29" t="s">
        <v>62</v>
      </c>
      <c r="H80" s="29" t="s">
        <v>83</v>
      </c>
      <c r="I80" s="20" t="str">
        <f t="shared" si="16"/>
        <v>3 Laps</v>
      </c>
      <c r="J80" s="29" t="s">
        <v>232</v>
      </c>
      <c r="K80" s="20" t="str">
        <f>TEXT(INDEX('Track Results Entry'!$I$2:$I$500,MATCH(B80,'Track Results Entry'!$A$2:$A$500,0)),)</f>
        <v>Thomas Broom</v>
      </c>
      <c r="L80" s="59">
        <f>IF(K80="","",INDEX('Track Results Entry'!$J$2:$J$500,MATCH(B80,'Track Results Entry'!$A$2:$A$500,0)))</f>
        <v>4.9768518518518521E-4</v>
      </c>
      <c r="M80" s="22">
        <f t="shared" ca="1" si="21"/>
        <v>3</v>
      </c>
      <c r="N80" s="23">
        <f ca="1">IFERROR(MAX(0,IF(J80="A",2*(No_Clubs-('Track Results Calc'!M80-1)),2*(No_Clubs-('Track Results Calc'!M80-1))-1)-(COUNTIF(INDIRECT(ADDRESS(IF($C80=$C79,MATCH($C80,$C$2:$C$500,0)+1,ROW()), COLUMN($M80)) &amp; ":"&amp;ADDRESS(IF($C80=$C79,MATCH(C80,$C$2:$C$500,0)+1,ROW())+COUNTIF($C$2:$C$500,D80&amp;$F80&amp;$G80&amp;$H80&amp;J80)-1, COLUMN($M80))),M80)-1)),"")</f>
        <v>3</v>
      </c>
      <c r="O80" s="23">
        <f t="shared" ca="1" si="22"/>
        <v>3</v>
      </c>
      <c r="Q80" s="52">
        <f ca="1">IFERROR(IF(J80="A",2*(No_Clubs-('Track Results Calc'!M80-1)),2*(No_Clubs-('Track Results Calc'!M80-1))-1),"")</f>
        <v>3</v>
      </c>
      <c r="R80" s="53">
        <f t="shared" ca="1" si="17"/>
        <v>0</v>
      </c>
      <c r="S80" s="53">
        <f t="shared" ca="1" si="23"/>
        <v>1</v>
      </c>
      <c r="T80" s="53" t="str">
        <f t="shared" si="24"/>
        <v>$L$78:$L$81</v>
      </c>
      <c r="U80" s="53" t="str">
        <f t="shared" si="25"/>
        <v>$L$78:L80</v>
      </c>
    </row>
    <row r="81" spans="1:21" x14ac:dyDescent="0.25">
      <c r="A81" s="32" t="str">
        <f t="shared" ca="1" si="18"/>
        <v>OneU13Boys3 LapsB1</v>
      </c>
      <c r="B81" s="32" t="str">
        <f t="shared" si="19"/>
        <v>OneShrewsburyU13Boys3 LapsB</v>
      </c>
      <c r="C81" s="32" t="str">
        <f t="shared" si="20"/>
        <v>OneU13BoysTrack Event 2B</v>
      </c>
      <c r="D81" s="32" t="str">
        <f t="shared" si="15"/>
        <v>One</v>
      </c>
      <c r="E81" s="33" t="s">
        <v>7</v>
      </c>
      <c r="F81" s="33" t="s">
        <v>87</v>
      </c>
      <c r="G81" s="33" t="s">
        <v>62</v>
      </c>
      <c r="H81" s="33" t="s">
        <v>83</v>
      </c>
      <c r="I81" s="32" t="str">
        <f t="shared" si="16"/>
        <v>3 Laps</v>
      </c>
      <c r="J81" s="33" t="s">
        <v>232</v>
      </c>
      <c r="K81" s="32" t="str">
        <f>TEXT(INDEX('Track Results Entry'!$I$2:$I$500,MATCH(B81,'Track Results Entry'!$A$2:$A$500,0)),)</f>
        <v>Archie Cooper</v>
      </c>
      <c r="L81" s="60">
        <f>IF(K81="","",INDEX('Track Results Entry'!$J$2:$J$500,MATCH(B81,'Track Results Entry'!$A$2:$A$500,0)))</f>
        <v>4.6180555555555553E-4</v>
      </c>
      <c r="M81" s="121">
        <f t="shared" ca="1" si="21"/>
        <v>1</v>
      </c>
      <c r="N81" s="122">
        <f ca="1">IFERROR(MAX(0,IF(J81="A",2*(No_Clubs-('Track Results Calc'!M81-1)),2*(No_Clubs-('Track Results Calc'!M81-1))-1)-(COUNTIF(INDIRECT(ADDRESS(IF($C81=$C80,MATCH($C81,$C$2:$C$500,0)+1,ROW()), COLUMN($M81)) &amp; ":"&amp;ADDRESS(IF($C81=$C80,MATCH(C81,$C$2:$C$500,0)+1,ROW())+COUNTIF($C$2:$C$500,D81&amp;$F81&amp;$G81&amp;$H81&amp;J81)-1, COLUMN($M81))),M81)-1)),"")</f>
        <v>7</v>
      </c>
      <c r="O81" s="122">
        <f t="shared" ca="1" si="22"/>
        <v>1</v>
      </c>
      <c r="Q81" s="52">
        <f ca="1">IFERROR(IF(J81="A",2*(No_Clubs-('Track Results Calc'!M81-1)),2*(No_Clubs-('Track Results Calc'!M81-1))-1),"")</f>
        <v>7</v>
      </c>
      <c r="R81" s="53">
        <f t="shared" ca="1" si="17"/>
        <v>0</v>
      </c>
      <c r="S81" s="53">
        <f t="shared" ca="1" si="23"/>
        <v>1</v>
      </c>
      <c r="T81" s="53" t="str">
        <f t="shared" si="24"/>
        <v>$L$78:$L$81</v>
      </c>
      <c r="U81" s="53" t="str">
        <f t="shared" si="25"/>
        <v>$L$78:L81</v>
      </c>
    </row>
    <row r="82" spans="1:21" x14ac:dyDescent="0.25">
      <c r="A82" s="20" t="str">
        <f t="shared" ca="1" si="18"/>
        <v>OneU15Girls3 LapsA2</v>
      </c>
      <c r="B82" s="20" t="str">
        <f t="shared" si="19"/>
        <v>OneOswestryU15Girls3 LapsA</v>
      </c>
      <c r="C82" s="20" t="str">
        <f t="shared" si="20"/>
        <v>OneU15GirlsTrack Event 2A</v>
      </c>
      <c r="D82" s="20" t="str">
        <f t="shared" si="15"/>
        <v>One</v>
      </c>
      <c r="E82" s="29" t="s">
        <v>5</v>
      </c>
      <c r="F82" s="29" t="s">
        <v>145</v>
      </c>
      <c r="G82" s="29" t="s">
        <v>46</v>
      </c>
      <c r="H82" s="29" t="s">
        <v>83</v>
      </c>
      <c r="I82" s="20" t="str">
        <f t="shared" si="16"/>
        <v>3 Laps</v>
      </c>
      <c r="J82" s="29" t="s">
        <v>228</v>
      </c>
      <c r="K82" s="20" t="str">
        <f>TEXT(INDEX('Track Results Entry'!$I$2:$I$500,MATCH(B82,'Track Results Entry'!$A$2:$A$500,0)),)</f>
        <v>Poppy Ashworth</v>
      </c>
      <c r="L82" s="59">
        <f>IF(K82="","",INDEX('Track Results Entry'!$J$2:$J$500,MATCH(B82,'Track Results Entry'!$A$2:$A$500,0)))</f>
        <v>4.7569444444444444E-4</v>
      </c>
      <c r="M82" s="22">
        <f t="shared" ca="1" si="21"/>
        <v>2</v>
      </c>
      <c r="N82" s="23">
        <f ca="1">IFERROR(MAX(0,IF(J82="A",2*(No_Clubs-('Track Results Calc'!M82-1)),2*(No_Clubs-('Track Results Calc'!M82-1))-1)-(COUNTIF(INDIRECT(ADDRESS(IF($C82=$C81,MATCH($C82,$C$2:$C$500,0)+1,ROW()), COLUMN($M82)) &amp; ":"&amp;ADDRESS(IF($C82=$C81,MATCH(C82,$C$2:$C$500,0)+1,ROW())+COUNTIF($C$2:$C$500,D82&amp;$F82&amp;$G82&amp;$H82&amp;J82)-1, COLUMN($M82))),M82)-1)),"")</f>
        <v>6</v>
      </c>
      <c r="O82" s="23">
        <f t="shared" ca="1" si="22"/>
        <v>2</v>
      </c>
      <c r="Q82" s="52">
        <f ca="1">IFERROR(IF(J82="A",2*(No_Clubs-('Track Results Calc'!M82-1)),2*(No_Clubs-('Track Results Calc'!M82-1))-1),"")</f>
        <v>6</v>
      </c>
      <c r="R82" s="53">
        <f t="shared" ca="1" si="17"/>
        <v>0</v>
      </c>
      <c r="S82" s="53">
        <f t="shared" ca="1" si="23"/>
        <v>1</v>
      </c>
      <c r="T82" s="53" t="str">
        <f t="shared" si="24"/>
        <v>$L$82:$L$85</v>
      </c>
      <c r="U82" s="53" t="str">
        <f t="shared" si="25"/>
        <v>$L$82:L82</v>
      </c>
    </row>
    <row r="83" spans="1:21" x14ac:dyDescent="0.25">
      <c r="A83" s="20" t="str">
        <f t="shared" ca="1" si="18"/>
        <v>OneU15Girls3 LapsA3</v>
      </c>
      <c r="B83" s="20" t="str">
        <f t="shared" si="19"/>
        <v>OneTelfordU15Girls3 LapsA</v>
      </c>
      <c r="C83" s="20" t="str">
        <f t="shared" si="20"/>
        <v>OneU15GirlsTrack Event 2A</v>
      </c>
      <c r="D83" s="20" t="str">
        <f t="shared" si="15"/>
        <v>One</v>
      </c>
      <c r="E83" s="29" t="s">
        <v>9</v>
      </c>
      <c r="F83" s="29" t="s">
        <v>145</v>
      </c>
      <c r="G83" s="29" t="s">
        <v>46</v>
      </c>
      <c r="H83" s="29" t="s">
        <v>83</v>
      </c>
      <c r="I83" s="20" t="str">
        <f t="shared" si="16"/>
        <v>3 Laps</v>
      </c>
      <c r="J83" s="29" t="s">
        <v>228</v>
      </c>
      <c r="K83" s="20" t="str">
        <f>TEXT(INDEX('Track Results Entry'!$I$2:$I$500,MATCH(B83,'Track Results Entry'!$A$2:$A$500,0)),)</f>
        <v>Nayella Simo</v>
      </c>
      <c r="L83" s="59">
        <f>IF(K83="","",INDEX('Track Results Entry'!$J$2:$J$500,MATCH(B83,'Track Results Entry'!$A$2:$A$500,0)))</f>
        <v>5.011574074074073E-4</v>
      </c>
      <c r="M83" s="22">
        <f t="shared" ca="1" si="21"/>
        <v>3</v>
      </c>
      <c r="N83" s="23">
        <f ca="1">IFERROR(MAX(0,IF(J83="A",2*(No_Clubs-('Track Results Calc'!M83-1)),2*(No_Clubs-('Track Results Calc'!M83-1))-1)-(COUNTIF(INDIRECT(ADDRESS(IF($C83=$C82,MATCH($C83,$C$2:$C$500,0)+1,ROW()), COLUMN($M83)) &amp; ":"&amp;ADDRESS(IF($C83=$C82,MATCH(C83,$C$2:$C$500,0)+1,ROW())+COUNTIF($C$2:$C$500,D83&amp;$F83&amp;$G83&amp;$H83&amp;J83)-1, COLUMN($M83))),M83)-1)),"")</f>
        <v>4</v>
      </c>
      <c r="O83" s="23">
        <f t="shared" ca="1" si="22"/>
        <v>3</v>
      </c>
      <c r="Q83" s="52">
        <f ca="1">IFERROR(IF(J83="A",2*(No_Clubs-('Track Results Calc'!M83-1)),2*(No_Clubs-('Track Results Calc'!M83-1))-1),"")</f>
        <v>4</v>
      </c>
      <c r="R83" s="53">
        <f t="shared" ca="1" si="17"/>
        <v>0</v>
      </c>
      <c r="S83" s="53">
        <f t="shared" ca="1" si="23"/>
        <v>1</v>
      </c>
      <c r="T83" s="53" t="str">
        <f t="shared" si="24"/>
        <v>$L$82:$L$85</v>
      </c>
      <c r="U83" s="53" t="str">
        <f t="shared" si="25"/>
        <v>$L$82:L83</v>
      </c>
    </row>
    <row r="84" spans="1:21" x14ac:dyDescent="0.25">
      <c r="A84" s="20" t="str">
        <f t="shared" ca="1" si="18"/>
        <v>OneU15Girls3 LapsA1</v>
      </c>
      <c r="B84" s="20" t="str">
        <f t="shared" si="19"/>
        <v>OneWenlockU15Girls3 LapsA</v>
      </c>
      <c r="C84" s="20" t="str">
        <f t="shared" si="20"/>
        <v>OneU15GirlsTrack Event 2A</v>
      </c>
      <c r="D84" s="20" t="str">
        <f t="shared" si="15"/>
        <v>One</v>
      </c>
      <c r="E84" s="29" t="s">
        <v>11</v>
      </c>
      <c r="F84" s="29" t="s">
        <v>145</v>
      </c>
      <c r="G84" s="29" t="s">
        <v>46</v>
      </c>
      <c r="H84" s="29" t="s">
        <v>83</v>
      </c>
      <c r="I84" s="20" t="str">
        <f t="shared" si="16"/>
        <v>3 Laps</v>
      </c>
      <c r="J84" s="29" t="s">
        <v>228</v>
      </c>
      <c r="K84" s="20" t="str">
        <f>TEXT(INDEX('Track Results Entry'!$I$2:$I$500,MATCH(B84,'Track Results Entry'!$A$2:$A$500,0)),)</f>
        <v>Sydney Purchase</v>
      </c>
      <c r="L84" s="59">
        <f>IF(K84="","",INDEX('Track Results Entry'!$J$2:$J$500,MATCH(B84,'Track Results Entry'!$A$2:$A$500,0)))</f>
        <v>4.4560185185185192E-4</v>
      </c>
      <c r="M84" s="22">
        <f t="shared" ca="1" si="21"/>
        <v>1</v>
      </c>
      <c r="N84" s="23">
        <f ca="1">IFERROR(MAX(0,IF(J84="A",2*(No_Clubs-('Track Results Calc'!M84-1)),2*(No_Clubs-('Track Results Calc'!M84-1))-1)-(COUNTIF(INDIRECT(ADDRESS(IF($C84=$C83,MATCH($C84,$C$2:$C$500,0)+1,ROW()), COLUMN($M84)) &amp; ":"&amp;ADDRESS(IF($C84=$C83,MATCH(C84,$C$2:$C$500,0)+1,ROW())+COUNTIF($C$2:$C$500,D84&amp;$F84&amp;$G84&amp;$H84&amp;J84)-1, COLUMN($M84))),M84)-1)),"")</f>
        <v>8</v>
      </c>
      <c r="O84" s="23">
        <f t="shared" ca="1" si="22"/>
        <v>1</v>
      </c>
      <c r="Q84" s="52">
        <f ca="1">IFERROR(IF(J84="A",2*(No_Clubs-('Track Results Calc'!M84-1)),2*(No_Clubs-('Track Results Calc'!M84-1))-1),"")</f>
        <v>8</v>
      </c>
      <c r="R84" s="53">
        <f t="shared" ca="1" si="17"/>
        <v>0</v>
      </c>
      <c r="S84" s="53">
        <f t="shared" ca="1" si="23"/>
        <v>1</v>
      </c>
      <c r="T84" s="53" t="str">
        <f t="shared" si="24"/>
        <v>$L$82:$L$85</v>
      </c>
      <c r="U84" s="53" t="str">
        <f t="shared" si="25"/>
        <v>$L$82:L84</v>
      </c>
    </row>
    <row r="85" spans="1:21" x14ac:dyDescent="0.25">
      <c r="A85" s="20" t="str">
        <f t="shared" ca="1" si="18"/>
        <v>OneU15Girls3 LapsA</v>
      </c>
      <c r="B85" s="20" t="str">
        <f t="shared" si="19"/>
        <v>OneShrewsburyU15Girls3 LapsA</v>
      </c>
      <c r="C85" s="20" t="str">
        <f t="shared" si="20"/>
        <v>OneU15GirlsTrack Event 2A</v>
      </c>
      <c r="D85" s="20" t="str">
        <f t="shared" si="15"/>
        <v>One</v>
      </c>
      <c r="E85" s="29" t="s">
        <v>7</v>
      </c>
      <c r="F85" s="29" t="s">
        <v>145</v>
      </c>
      <c r="G85" s="29" t="s">
        <v>46</v>
      </c>
      <c r="H85" s="29" t="s">
        <v>83</v>
      </c>
      <c r="I85" s="20" t="str">
        <f t="shared" si="16"/>
        <v>3 Laps</v>
      </c>
      <c r="J85" s="29" t="s">
        <v>228</v>
      </c>
      <c r="K85" s="20" t="str">
        <f>TEXT(INDEX('Track Results Entry'!$I$2:$I$500,MATCH(B85,'Track Results Entry'!$A$2:$A$500,0)),)</f>
        <v/>
      </c>
      <c r="L85" s="59" t="str">
        <f>IF(K85="","",INDEX('Track Results Entry'!$J$2:$J$500,MATCH(B85,'Track Results Entry'!$A$2:$A$500,0)))</f>
        <v/>
      </c>
      <c r="M85" s="22" t="str">
        <f t="shared" ca="1" si="21"/>
        <v/>
      </c>
      <c r="N85" s="23" t="str">
        <f ca="1">IFERROR(MAX(0,IF(J85="A",2*(No_Clubs-('Track Results Calc'!M85-1)),2*(No_Clubs-('Track Results Calc'!M85-1))-1)-(COUNTIF(INDIRECT(ADDRESS(IF($C85=$C84,MATCH($C85,$C$2:$C$500,0)+1,ROW()), COLUMN($M85)) &amp; ":"&amp;ADDRESS(IF($C85=$C84,MATCH(C85,$C$2:$C$500,0)+1,ROW())+COUNTIF($C$2:$C$500,D85&amp;$F85&amp;$G85&amp;$H85&amp;J85)-1, COLUMN($M85))),M85)-1)),"")</f>
        <v/>
      </c>
      <c r="O85" s="23" t="str">
        <f t="shared" ca="1" si="22"/>
        <v/>
      </c>
      <c r="Q85" s="52" t="str">
        <f ca="1">IFERROR(IF(J85="A",2*(No_Clubs-('Track Results Calc'!M85-1)),2*(No_Clubs-('Track Results Calc'!M85-1))-1),"")</f>
        <v/>
      </c>
      <c r="R85" s="53">
        <f t="shared" ca="1" si="17"/>
        <v>0</v>
      </c>
      <c r="S85" s="53">
        <f t="shared" ca="1" si="23"/>
        <v>1</v>
      </c>
      <c r="T85" s="53" t="str">
        <f t="shared" si="24"/>
        <v>$L$82:$L$85</v>
      </c>
      <c r="U85" s="53" t="str">
        <f t="shared" si="25"/>
        <v>$L$82:L85</v>
      </c>
    </row>
    <row r="86" spans="1:21" x14ac:dyDescent="0.25">
      <c r="A86" s="20" t="str">
        <f t="shared" ca="1" si="18"/>
        <v>OneU15Girls3 LapsB2</v>
      </c>
      <c r="B86" s="20" t="str">
        <f t="shared" si="19"/>
        <v>OneOswestryU15Girls3 LapsB</v>
      </c>
      <c r="C86" s="20" t="str">
        <f t="shared" si="20"/>
        <v>OneU15GirlsTrack Event 2B</v>
      </c>
      <c r="D86" s="20" t="str">
        <f t="shared" si="15"/>
        <v>One</v>
      </c>
      <c r="E86" s="29" t="s">
        <v>5</v>
      </c>
      <c r="F86" s="29" t="s">
        <v>145</v>
      </c>
      <c r="G86" s="29" t="s">
        <v>46</v>
      </c>
      <c r="H86" s="29" t="s">
        <v>83</v>
      </c>
      <c r="I86" s="20" t="str">
        <f t="shared" si="16"/>
        <v>3 Laps</v>
      </c>
      <c r="J86" s="29" t="s">
        <v>232</v>
      </c>
      <c r="K86" s="20" t="str">
        <f>TEXT(INDEX('Track Results Entry'!$I$2:$I$500,MATCH(B86,'Track Results Entry'!$A$2:$A$500,0)),)</f>
        <v>Erin Woolcock</v>
      </c>
      <c r="L86" s="59">
        <f>IF(K86="","",INDEX('Track Results Entry'!$J$2:$J$500,MATCH(B86,'Track Results Entry'!$A$2:$A$500,0)))</f>
        <v>8.1018518518518516E-4</v>
      </c>
      <c r="M86" s="22">
        <f t="shared" ca="1" si="21"/>
        <v>2</v>
      </c>
      <c r="N86" s="23">
        <f ca="1">IFERROR(MAX(0,IF(J86="A",2*(No_Clubs-('Track Results Calc'!M86-1)),2*(No_Clubs-('Track Results Calc'!M86-1))-1)-(COUNTIF(INDIRECT(ADDRESS(IF($C86=$C85,MATCH($C86,$C$2:$C$500,0)+1,ROW()), COLUMN($M86)) &amp; ":"&amp;ADDRESS(IF($C86=$C85,MATCH(C86,$C$2:$C$500,0)+1,ROW())+COUNTIF($C$2:$C$500,D86&amp;$F86&amp;$G86&amp;$H86&amp;J86)-1, COLUMN($M86))),M86)-1)),"")</f>
        <v>5</v>
      </c>
      <c r="O86" s="23">
        <f t="shared" ca="1" si="22"/>
        <v>2</v>
      </c>
      <c r="Q86" s="52">
        <f ca="1">IFERROR(IF(J86="A",2*(No_Clubs-('Track Results Calc'!M86-1)),2*(No_Clubs-('Track Results Calc'!M86-1))-1),"")</f>
        <v>5</v>
      </c>
      <c r="R86" s="53">
        <f t="shared" ca="1" si="17"/>
        <v>0</v>
      </c>
      <c r="S86" s="53">
        <f t="shared" ca="1" si="23"/>
        <v>1</v>
      </c>
      <c r="T86" s="53" t="str">
        <f t="shared" si="24"/>
        <v>$L$86:$L$89</v>
      </c>
      <c r="U86" s="53" t="str">
        <f t="shared" si="25"/>
        <v>$L$86:L86</v>
      </c>
    </row>
    <row r="87" spans="1:21" x14ac:dyDescent="0.25">
      <c r="A87" s="20" t="str">
        <f t="shared" ca="1" si="18"/>
        <v>OneU15Girls3 LapsB1</v>
      </c>
      <c r="B87" s="20" t="str">
        <f t="shared" si="19"/>
        <v>OneTelfordU15Girls3 LapsB</v>
      </c>
      <c r="C87" s="20" t="str">
        <f t="shared" si="20"/>
        <v>OneU15GirlsTrack Event 2B</v>
      </c>
      <c r="D87" s="20" t="str">
        <f t="shared" si="15"/>
        <v>One</v>
      </c>
      <c r="E87" s="29" t="s">
        <v>9</v>
      </c>
      <c r="F87" s="29" t="s">
        <v>145</v>
      </c>
      <c r="G87" s="29" t="s">
        <v>46</v>
      </c>
      <c r="H87" s="29" t="s">
        <v>83</v>
      </c>
      <c r="I87" s="20" t="str">
        <f t="shared" si="16"/>
        <v>3 Laps</v>
      </c>
      <c r="J87" s="29" t="s">
        <v>232</v>
      </c>
      <c r="K87" s="20" t="str">
        <f>TEXT(INDEX('Track Results Entry'!$I$2:$I$500,MATCH(B87,'Track Results Entry'!$A$2:$A$500,0)),)</f>
        <v>Chizua Ude</v>
      </c>
      <c r="L87" s="59">
        <f>IF(K87="","",INDEX('Track Results Entry'!$J$2:$J$500,MATCH(B87,'Track Results Entry'!$A$2:$A$500,0)))</f>
        <v>4.8726851851851855E-4</v>
      </c>
      <c r="M87" s="22">
        <f t="shared" ca="1" si="21"/>
        <v>1</v>
      </c>
      <c r="N87" s="23">
        <f ca="1">IFERROR(MAX(0,IF(J87="A",2*(No_Clubs-('Track Results Calc'!M87-1)),2*(No_Clubs-('Track Results Calc'!M87-1))-1)-(COUNTIF(INDIRECT(ADDRESS(IF($C87=$C86,MATCH($C87,$C$2:$C$500,0)+1,ROW()), COLUMN($M87)) &amp; ":"&amp;ADDRESS(IF($C87=$C86,MATCH(C87,$C$2:$C$500,0)+1,ROW())+COUNTIF($C$2:$C$500,D87&amp;$F87&amp;$G87&amp;$H87&amp;J87)-1, COLUMN($M87))),M87)-1)),"")</f>
        <v>7</v>
      </c>
      <c r="O87" s="23">
        <f t="shared" ca="1" si="22"/>
        <v>1</v>
      </c>
      <c r="Q87" s="52">
        <f ca="1">IFERROR(IF(J87="A",2*(No_Clubs-('Track Results Calc'!M87-1)),2*(No_Clubs-('Track Results Calc'!M87-1))-1),"")</f>
        <v>7</v>
      </c>
      <c r="R87" s="53">
        <f t="shared" ca="1" si="17"/>
        <v>0</v>
      </c>
      <c r="S87" s="53">
        <f t="shared" ca="1" si="23"/>
        <v>1</v>
      </c>
      <c r="T87" s="53" t="str">
        <f t="shared" si="24"/>
        <v>$L$86:$L$89</v>
      </c>
      <c r="U87" s="53" t="str">
        <f t="shared" si="25"/>
        <v>$L$86:L87</v>
      </c>
    </row>
    <row r="88" spans="1:21" x14ac:dyDescent="0.25">
      <c r="A88" s="20" t="str">
        <f t="shared" ca="1" si="18"/>
        <v>OneU15Girls3 LapsB</v>
      </c>
      <c r="B88" s="20" t="str">
        <f t="shared" si="19"/>
        <v>OneWenlockU15Girls3 LapsB</v>
      </c>
      <c r="C88" s="20" t="str">
        <f t="shared" si="20"/>
        <v>OneU15GirlsTrack Event 2B</v>
      </c>
      <c r="D88" s="20" t="str">
        <f t="shared" si="15"/>
        <v>One</v>
      </c>
      <c r="E88" s="29" t="s">
        <v>11</v>
      </c>
      <c r="F88" s="29" t="s">
        <v>145</v>
      </c>
      <c r="G88" s="29" t="s">
        <v>46</v>
      </c>
      <c r="H88" s="29" t="s">
        <v>83</v>
      </c>
      <c r="I88" s="20" t="str">
        <f t="shared" si="16"/>
        <v>3 Laps</v>
      </c>
      <c r="J88" s="29" t="s">
        <v>232</v>
      </c>
      <c r="K88" s="20" t="str">
        <f>TEXT(INDEX('Track Results Entry'!$I$2:$I$500,MATCH(B88,'Track Results Entry'!$A$2:$A$500,0)),)</f>
        <v/>
      </c>
      <c r="L88" s="59" t="str">
        <f>IF(K88="","",INDEX('Track Results Entry'!$J$2:$J$500,MATCH(B88,'Track Results Entry'!$A$2:$A$500,0)))</f>
        <v/>
      </c>
      <c r="M88" s="22" t="str">
        <f t="shared" ca="1" si="21"/>
        <v/>
      </c>
      <c r="N88" s="23" t="str">
        <f ca="1">IFERROR(MAX(0,IF(J88="A",2*(No_Clubs-('Track Results Calc'!M88-1)),2*(No_Clubs-('Track Results Calc'!M88-1))-1)-(COUNTIF(INDIRECT(ADDRESS(IF($C88=$C87,MATCH($C88,$C$2:$C$500,0)+1,ROW()), COLUMN($M88)) &amp; ":"&amp;ADDRESS(IF($C88=$C87,MATCH(C88,$C$2:$C$500,0)+1,ROW())+COUNTIF($C$2:$C$500,D88&amp;$F88&amp;$G88&amp;$H88&amp;J88)-1, COLUMN($M88))),M88)-1)),"")</f>
        <v/>
      </c>
      <c r="O88" s="23" t="str">
        <f t="shared" ca="1" si="22"/>
        <v/>
      </c>
      <c r="Q88" s="52" t="str">
        <f ca="1">IFERROR(IF(J88="A",2*(No_Clubs-('Track Results Calc'!M88-1)),2*(No_Clubs-('Track Results Calc'!M88-1))-1),"")</f>
        <v/>
      </c>
      <c r="R88" s="53">
        <f t="shared" ca="1" si="17"/>
        <v>0</v>
      </c>
      <c r="S88" s="53">
        <f t="shared" ca="1" si="23"/>
        <v>2</v>
      </c>
      <c r="T88" s="53" t="str">
        <f t="shared" si="24"/>
        <v>$L$86:$L$89</v>
      </c>
      <c r="U88" s="53" t="str">
        <f t="shared" si="25"/>
        <v>$L$86:L88</v>
      </c>
    </row>
    <row r="89" spans="1:21" x14ac:dyDescent="0.25">
      <c r="A89" s="20" t="str">
        <f t="shared" ca="1" si="18"/>
        <v>OneU15Girls3 LapsB</v>
      </c>
      <c r="B89" s="20" t="str">
        <f t="shared" si="19"/>
        <v>OneShrewsburyU15Girls3 LapsB</v>
      </c>
      <c r="C89" s="20" t="str">
        <f t="shared" si="20"/>
        <v>OneU15GirlsTrack Event 2B</v>
      </c>
      <c r="D89" s="20" t="str">
        <f t="shared" si="15"/>
        <v>One</v>
      </c>
      <c r="E89" s="29" t="s">
        <v>7</v>
      </c>
      <c r="F89" s="29" t="s">
        <v>145</v>
      </c>
      <c r="G89" s="29" t="s">
        <v>46</v>
      </c>
      <c r="H89" s="29" t="s">
        <v>83</v>
      </c>
      <c r="I89" s="20" t="str">
        <f t="shared" si="16"/>
        <v>3 Laps</v>
      </c>
      <c r="J89" s="29" t="s">
        <v>232</v>
      </c>
      <c r="K89" s="20" t="str">
        <f>TEXT(INDEX('Track Results Entry'!$I$2:$I$500,MATCH(B89,'Track Results Entry'!$A$2:$A$500,0)),)</f>
        <v/>
      </c>
      <c r="L89" s="59" t="str">
        <f>IF(K89="","",INDEX('Track Results Entry'!$J$2:$J$500,MATCH(B89,'Track Results Entry'!$A$2:$A$500,0)))</f>
        <v/>
      </c>
      <c r="M89" s="22" t="str">
        <f t="shared" ca="1" si="21"/>
        <v/>
      </c>
      <c r="N89" s="23" t="str">
        <f ca="1">IFERROR(MAX(0,IF(J89="A",2*(No_Clubs-('Track Results Calc'!M89-1)),2*(No_Clubs-('Track Results Calc'!M89-1))-1)-(COUNTIF(INDIRECT(ADDRESS(IF($C89=$C88,MATCH($C89,$C$2:$C$500,0)+1,ROW()), COLUMN($M89)) &amp; ":"&amp;ADDRESS(IF($C89=$C88,MATCH(C89,$C$2:$C$500,0)+1,ROW())+COUNTIF($C$2:$C$500,D89&amp;$F89&amp;$G89&amp;$H89&amp;J89)-1, COLUMN($M89))),M89)-1)),"")</f>
        <v/>
      </c>
      <c r="O89" s="23" t="str">
        <f t="shared" ca="1" si="22"/>
        <v/>
      </c>
      <c r="Q89" s="52" t="str">
        <f ca="1">IFERROR(IF(J89="A",2*(No_Clubs-('Track Results Calc'!M89-1)),2*(No_Clubs-('Track Results Calc'!M89-1))-1),"")</f>
        <v/>
      </c>
      <c r="R89" s="53">
        <f t="shared" ca="1" si="17"/>
        <v>1</v>
      </c>
      <c r="S89" s="53">
        <f t="shared" ca="1" si="23"/>
        <v>2</v>
      </c>
      <c r="T89" s="53" t="str">
        <f t="shared" si="24"/>
        <v>$L$86:$L$89</v>
      </c>
      <c r="U89" s="53" t="str">
        <f t="shared" si="25"/>
        <v>$L$86:L89</v>
      </c>
    </row>
    <row r="90" spans="1:21" x14ac:dyDescent="0.25">
      <c r="A90" s="30" t="str">
        <f t="shared" ca="1" si="18"/>
        <v>OneU15Boys3 LapsA3</v>
      </c>
      <c r="B90" s="30" t="str">
        <f t="shared" si="19"/>
        <v>OneOswestryU15Boys3 LapsA</v>
      </c>
      <c r="C90" s="30" t="str">
        <f t="shared" si="20"/>
        <v>OneU15BoysTrack Event 2A</v>
      </c>
      <c r="D90" s="30" t="str">
        <f t="shared" si="15"/>
        <v>One</v>
      </c>
      <c r="E90" s="31" t="s">
        <v>5</v>
      </c>
      <c r="F90" s="31" t="s">
        <v>145</v>
      </c>
      <c r="G90" s="31" t="s">
        <v>62</v>
      </c>
      <c r="H90" s="31" t="s">
        <v>83</v>
      </c>
      <c r="I90" s="30" t="str">
        <f t="shared" si="16"/>
        <v>3 Laps</v>
      </c>
      <c r="J90" s="31" t="s">
        <v>228</v>
      </c>
      <c r="K90" s="30" t="str">
        <f>TEXT(INDEX('Track Results Entry'!$I$2:$I$500,MATCH(B90,'Track Results Entry'!$A$2:$A$500,0)),)</f>
        <v>William Jones</v>
      </c>
      <c r="L90" s="118">
        <f>IF(K90="","",INDEX('Track Results Entry'!$J$2:$J$500,MATCH(B90,'Track Results Entry'!$A$2:$A$500,0)))</f>
        <v>4.8611111111111104E-4</v>
      </c>
      <c r="M90" s="119">
        <f t="shared" ca="1" si="21"/>
        <v>3</v>
      </c>
      <c r="N90" s="120">
        <f ca="1">IFERROR(MAX(0,IF(J90="A",2*(No_Clubs-('Track Results Calc'!M90-1)),2*(No_Clubs-('Track Results Calc'!M90-1))-1)-(COUNTIF(INDIRECT(ADDRESS(IF($C90=$C89,MATCH($C90,$C$2:$C$500,0)+1,ROW()), COLUMN($M90)) &amp; ":"&amp;ADDRESS(IF($C90=$C89,MATCH(C90,$C$2:$C$500,0)+1,ROW())+COUNTIF($C$2:$C$500,D90&amp;$F90&amp;$G90&amp;$H90&amp;J90)-1, COLUMN($M90))),M90)-1)),"")</f>
        <v>4</v>
      </c>
      <c r="O90" s="120">
        <f t="shared" ca="1" si="22"/>
        <v>3</v>
      </c>
      <c r="Q90" s="52">
        <f ca="1">IFERROR(IF(J90="A",2*(No_Clubs-('Track Results Calc'!M90-1)),2*(No_Clubs-('Track Results Calc'!M90-1))-1),"")</f>
        <v>4</v>
      </c>
      <c r="R90" s="53">
        <f t="shared" ca="1" si="17"/>
        <v>0</v>
      </c>
      <c r="S90" s="53">
        <f t="shared" ca="1" si="23"/>
        <v>1</v>
      </c>
      <c r="T90" s="53" t="str">
        <f t="shared" si="24"/>
        <v>$L$90:$L$93</v>
      </c>
      <c r="U90" s="53" t="str">
        <f t="shared" si="25"/>
        <v>$L$90:L90</v>
      </c>
    </row>
    <row r="91" spans="1:21" x14ac:dyDescent="0.25">
      <c r="A91" s="20" t="str">
        <f t="shared" ca="1" si="18"/>
        <v>OneU15Boys3 LapsA4</v>
      </c>
      <c r="B91" s="20" t="str">
        <f t="shared" si="19"/>
        <v>OneTelfordU15Boys3 LapsA</v>
      </c>
      <c r="C91" s="20" t="str">
        <f t="shared" si="20"/>
        <v>OneU15BoysTrack Event 2A</v>
      </c>
      <c r="D91" s="20" t="str">
        <f t="shared" si="15"/>
        <v>One</v>
      </c>
      <c r="E91" s="29" t="s">
        <v>9</v>
      </c>
      <c r="F91" s="29" t="s">
        <v>145</v>
      </c>
      <c r="G91" s="29" t="s">
        <v>62</v>
      </c>
      <c r="H91" s="29" t="s">
        <v>83</v>
      </c>
      <c r="I91" s="20" t="str">
        <f t="shared" si="16"/>
        <v>3 Laps</v>
      </c>
      <c r="J91" s="29" t="s">
        <v>228</v>
      </c>
      <c r="K91" s="20" t="str">
        <f>TEXT(INDEX('Track Results Entry'!$I$2:$I$500,MATCH(B91,'Track Results Entry'!$A$2:$A$500,0)),)</f>
        <v>Lucas Steer</v>
      </c>
      <c r="L91" s="59">
        <f>IF(K91="","",INDEX('Track Results Entry'!$J$2:$J$500,MATCH(B91,'Track Results Entry'!$A$2:$A$500,0)))</f>
        <v>5.1851851851851853E-4</v>
      </c>
      <c r="M91" s="22">
        <f t="shared" ca="1" si="21"/>
        <v>4</v>
      </c>
      <c r="N91" s="23">
        <f ca="1">IFERROR(MAX(0,IF(J91="A",2*(No_Clubs-('Track Results Calc'!M91-1)),2*(No_Clubs-('Track Results Calc'!M91-1))-1)-(COUNTIF(INDIRECT(ADDRESS(IF($C91=$C90,MATCH($C91,$C$2:$C$500,0)+1,ROW()), COLUMN($M91)) &amp; ":"&amp;ADDRESS(IF($C91=$C90,MATCH(C91,$C$2:$C$500,0)+1,ROW())+COUNTIF($C$2:$C$500,D91&amp;$F91&amp;$G91&amp;$H91&amp;J91)-1, COLUMN($M91))),M91)-1)),"")</f>
        <v>2</v>
      </c>
      <c r="O91" s="23">
        <f t="shared" ca="1" si="22"/>
        <v>4</v>
      </c>
      <c r="Q91" s="52">
        <f ca="1">IFERROR(IF(J91="A",2*(No_Clubs-('Track Results Calc'!M91-1)),2*(No_Clubs-('Track Results Calc'!M91-1))-1),"")</f>
        <v>2</v>
      </c>
      <c r="R91" s="53">
        <f t="shared" ca="1" si="17"/>
        <v>0</v>
      </c>
      <c r="S91" s="53">
        <f t="shared" ca="1" si="23"/>
        <v>1</v>
      </c>
      <c r="T91" s="53" t="str">
        <f t="shared" si="24"/>
        <v>$L$90:$L$93</v>
      </c>
      <c r="U91" s="53" t="str">
        <f t="shared" si="25"/>
        <v>$L$90:L91</v>
      </c>
    </row>
    <row r="92" spans="1:21" x14ac:dyDescent="0.25">
      <c r="A92" s="20" t="str">
        <f t="shared" ca="1" si="18"/>
        <v>OneU15Boys3 LapsA2</v>
      </c>
      <c r="B92" s="20" t="str">
        <f t="shared" si="19"/>
        <v>OneWenlockU15Boys3 LapsA</v>
      </c>
      <c r="C92" s="20" t="str">
        <f t="shared" si="20"/>
        <v>OneU15BoysTrack Event 2A</v>
      </c>
      <c r="D92" s="20" t="str">
        <f t="shared" si="15"/>
        <v>One</v>
      </c>
      <c r="E92" s="29" t="s">
        <v>11</v>
      </c>
      <c r="F92" s="29" t="s">
        <v>145</v>
      </c>
      <c r="G92" s="29" t="s">
        <v>62</v>
      </c>
      <c r="H92" s="29" t="s">
        <v>83</v>
      </c>
      <c r="I92" s="20" t="str">
        <f t="shared" si="16"/>
        <v>3 Laps</v>
      </c>
      <c r="J92" s="29" t="s">
        <v>228</v>
      </c>
      <c r="K92" s="20" t="str">
        <f>TEXT(INDEX('Track Results Entry'!$I$2:$I$500,MATCH(B92,'Track Results Entry'!$A$2:$A$500,0)),)</f>
        <v>Zac Winnal</v>
      </c>
      <c r="L92" s="59">
        <f>IF(K92="","",INDEX('Track Results Entry'!$J$2:$J$500,MATCH(B92,'Track Results Entry'!$A$2:$A$500,0)))</f>
        <v>4.6875000000000004E-4</v>
      </c>
      <c r="M92" s="22">
        <f t="shared" ca="1" si="21"/>
        <v>2</v>
      </c>
      <c r="N92" s="23">
        <f ca="1">IFERROR(MAX(0,IF(J92="A",2*(No_Clubs-('Track Results Calc'!M92-1)),2*(No_Clubs-('Track Results Calc'!M92-1))-1)-(COUNTIF(INDIRECT(ADDRESS(IF($C92=$C91,MATCH($C92,$C$2:$C$500,0)+1,ROW()), COLUMN($M92)) &amp; ":"&amp;ADDRESS(IF($C92=$C91,MATCH(C92,$C$2:$C$500,0)+1,ROW())+COUNTIF($C$2:$C$500,D92&amp;$F92&amp;$G92&amp;$H92&amp;J92)-1, COLUMN($M92))),M92)-1)),"")</f>
        <v>6</v>
      </c>
      <c r="O92" s="23">
        <f t="shared" ca="1" si="22"/>
        <v>2</v>
      </c>
      <c r="Q92" s="52">
        <f ca="1">IFERROR(IF(J92="A",2*(No_Clubs-('Track Results Calc'!M92-1)),2*(No_Clubs-('Track Results Calc'!M92-1))-1),"")</f>
        <v>6</v>
      </c>
      <c r="R92" s="53">
        <f t="shared" ca="1" si="17"/>
        <v>0</v>
      </c>
      <c r="S92" s="53">
        <f t="shared" ca="1" si="23"/>
        <v>1</v>
      </c>
      <c r="T92" s="53" t="str">
        <f t="shared" si="24"/>
        <v>$L$90:$L$93</v>
      </c>
      <c r="U92" s="53" t="str">
        <f t="shared" si="25"/>
        <v>$L$90:L92</v>
      </c>
    </row>
    <row r="93" spans="1:21" x14ac:dyDescent="0.25">
      <c r="A93" s="20" t="str">
        <f t="shared" ca="1" si="18"/>
        <v>OneU15Boys3 LapsA1</v>
      </c>
      <c r="B93" s="20" t="str">
        <f t="shared" si="19"/>
        <v>OneShrewsburyU15Boys3 LapsA</v>
      </c>
      <c r="C93" s="20" t="str">
        <f t="shared" si="20"/>
        <v>OneU15BoysTrack Event 2A</v>
      </c>
      <c r="D93" s="20" t="str">
        <f t="shared" si="15"/>
        <v>One</v>
      </c>
      <c r="E93" s="29" t="s">
        <v>7</v>
      </c>
      <c r="F93" s="29" t="s">
        <v>145</v>
      </c>
      <c r="G93" s="29" t="s">
        <v>62</v>
      </c>
      <c r="H93" s="29" t="s">
        <v>83</v>
      </c>
      <c r="I93" s="20" t="str">
        <f t="shared" si="16"/>
        <v>3 Laps</v>
      </c>
      <c r="J93" s="29" t="s">
        <v>228</v>
      </c>
      <c r="K93" s="20" t="str">
        <f>TEXT(INDEX('Track Results Entry'!$I$2:$I$500,MATCH(B93,'Track Results Entry'!$A$2:$A$500,0)),)</f>
        <v>Toby Aston</v>
      </c>
      <c r="L93" s="59">
        <f>IF(K93="","",INDEX('Track Results Entry'!$J$2:$J$500,MATCH(B93,'Track Results Entry'!$A$2:$A$500,0)))</f>
        <v>4.3865740740740736E-4</v>
      </c>
      <c r="M93" s="22">
        <f t="shared" ca="1" si="21"/>
        <v>1</v>
      </c>
      <c r="N93" s="23">
        <f ca="1">IFERROR(MAX(0,IF(J93="A",2*(No_Clubs-('Track Results Calc'!M93-1)),2*(No_Clubs-('Track Results Calc'!M93-1))-1)-(COUNTIF(INDIRECT(ADDRESS(IF($C93=$C92,MATCH($C93,$C$2:$C$500,0)+1,ROW()), COLUMN($M93)) &amp; ":"&amp;ADDRESS(IF($C93=$C92,MATCH(C93,$C$2:$C$500,0)+1,ROW())+COUNTIF($C$2:$C$500,D93&amp;$F93&amp;$G93&amp;$H93&amp;J93)-1, COLUMN($M93))),M93)-1)),"")</f>
        <v>8</v>
      </c>
      <c r="O93" s="23">
        <f t="shared" ca="1" si="22"/>
        <v>1</v>
      </c>
      <c r="Q93" s="52">
        <f ca="1">IFERROR(IF(J93="A",2*(No_Clubs-('Track Results Calc'!M93-1)),2*(No_Clubs-('Track Results Calc'!M93-1))-1),"")</f>
        <v>8</v>
      </c>
      <c r="R93" s="53">
        <f t="shared" ca="1" si="17"/>
        <v>0</v>
      </c>
      <c r="S93" s="53">
        <f t="shared" ca="1" si="23"/>
        <v>1</v>
      </c>
      <c r="T93" s="53" t="str">
        <f t="shared" si="24"/>
        <v>$L$90:$L$93</v>
      </c>
      <c r="U93" s="53" t="str">
        <f t="shared" si="25"/>
        <v>$L$90:L93</v>
      </c>
    </row>
    <row r="94" spans="1:21" x14ac:dyDescent="0.25">
      <c r="A94" s="20" t="str">
        <f t="shared" ca="1" si="18"/>
        <v>OneU15Boys3 LapsB</v>
      </c>
      <c r="B94" s="20" t="str">
        <f t="shared" si="19"/>
        <v>OneOswestryU15Boys3 LapsB</v>
      </c>
      <c r="C94" s="20" t="str">
        <f t="shared" si="20"/>
        <v>OneU15BoysTrack Event 2B</v>
      </c>
      <c r="D94" s="20" t="str">
        <f t="shared" si="15"/>
        <v>One</v>
      </c>
      <c r="E94" s="29" t="s">
        <v>5</v>
      </c>
      <c r="F94" s="29" t="s">
        <v>145</v>
      </c>
      <c r="G94" s="29" t="s">
        <v>62</v>
      </c>
      <c r="H94" s="29" t="s">
        <v>83</v>
      </c>
      <c r="I94" s="20" t="str">
        <f t="shared" si="16"/>
        <v>3 Laps</v>
      </c>
      <c r="J94" s="29" t="s">
        <v>232</v>
      </c>
      <c r="K94" s="20" t="str">
        <f>TEXT(INDEX('Track Results Entry'!$I$2:$I$500,MATCH(B94,'Track Results Entry'!$A$2:$A$500,0)),)</f>
        <v/>
      </c>
      <c r="L94" s="59" t="str">
        <f>IF(K94="","",INDEX('Track Results Entry'!$J$2:$J$500,MATCH(B94,'Track Results Entry'!$A$2:$A$500,0)))</f>
        <v/>
      </c>
      <c r="M94" s="22" t="str">
        <f t="shared" ca="1" si="21"/>
        <v/>
      </c>
      <c r="N94" s="23" t="str">
        <f ca="1">IFERROR(MAX(0,IF(J94="A",2*(No_Clubs-('Track Results Calc'!M94-1)),2*(No_Clubs-('Track Results Calc'!M94-1))-1)-(COUNTIF(INDIRECT(ADDRESS(IF($C94=$C93,MATCH($C94,$C$2:$C$500,0)+1,ROW()), COLUMN($M94)) &amp; ":"&amp;ADDRESS(IF($C94=$C93,MATCH(C94,$C$2:$C$500,0)+1,ROW())+COUNTIF($C$2:$C$500,D94&amp;$F94&amp;$G94&amp;$H94&amp;J94)-1, COLUMN($M94))),M94)-1)),"")</f>
        <v/>
      </c>
      <c r="O94" s="23" t="str">
        <f t="shared" ca="1" si="22"/>
        <v/>
      </c>
      <c r="Q94" s="52" t="str">
        <f ca="1">IFERROR(IF(J94="A",2*(No_Clubs-('Track Results Calc'!M94-1)),2*(No_Clubs-('Track Results Calc'!M94-1))-1),"")</f>
        <v/>
      </c>
      <c r="R94" s="53">
        <f t="shared" ca="1" si="17"/>
        <v>0</v>
      </c>
      <c r="S94" s="53">
        <f t="shared" ca="1" si="23"/>
        <v>3</v>
      </c>
      <c r="T94" s="53" t="str">
        <f t="shared" si="24"/>
        <v>$L$94:$L$97</v>
      </c>
      <c r="U94" s="53" t="str">
        <f t="shared" si="25"/>
        <v>$L$94:L94</v>
      </c>
    </row>
    <row r="95" spans="1:21" x14ac:dyDescent="0.25">
      <c r="A95" s="20" t="str">
        <f t="shared" ca="1" si="18"/>
        <v>OneU15Boys3 LapsB1</v>
      </c>
      <c r="B95" s="20" t="str">
        <f t="shared" si="19"/>
        <v>OneTelfordU15Boys3 LapsB</v>
      </c>
      <c r="C95" s="20" t="str">
        <f t="shared" si="20"/>
        <v>OneU15BoysTrack Event 2B</v>
      </c>
      <c r="D95" s="20" t="str">
        <f t="shared" si="15"/>
        <v>One</v>
      </c>
      <c r="E95" s="29" t="s">
        <v>9</v>
      </c>
      <c r="F95" s="29" t="s">
        <v>145</v>
      </c>
      <c r="G95" s="29" t="s">
        <v>62</v>
      </c>
      <c r="H95" s="29" t="s">
        <v>83</v>
      </c>
      <c r="I95" s="20" t="str">
        <f t="shared" si="16"/>
        <v>3 Laps</v>
      </c>
      <c r="J95" s="29" t="s">
        <v>232</v>
      </c>
      <c r="K95" s="20" t="str">
        <f>TEXT(INDEX('Track Results Entry'!$I$2:$I$500,MATCH(B95,'Track Results Entry'!$A$2:$A$500,0)),)</f>
        <v>Ritwik Skariah</v>
      </c>
      <c r="L95" s="59">
        <f>IF(K95="","",INDEX('Track Results Entry'!$J$2:$J$500,MATCH(B95,'Track Results Entry'!$A$2:$A$500,0)))</f>
        <v>4.4212962962962961E-4</v>
      </c>
      <c r="M95" s="22">
        <f t="shared" ca="1" si="21"/>
        <v>1</v>
      </c>
      <c r="N95" s="23">
        <f ca="1">IFERROR(MAX(0,IF(J95="A",2*(No_Clubs-('Track Results Calc'!M95-1)),2*(No_Clubs-('Track Results Calc'!M95-1))-1)-(COUNTIF(INDIRECT(ADDRESS(IF($C95=$C94,MATCH($C95,$C$2:$C$500,0)+1,ROW()), COLUMN($M95)) &amp; ":"&amp;ADDRESS(IF($C95=$C94,MATCH(C95,$C$2:$C$500,0)+1,ROW())+COUNTIF($C$2:$C$500,D95&amp;$F95&amp;$G95&amp;$H95&amp;J95)-1, COLUMN($M95))),M95)-1)),"")</f>
        <v>7</v>
      </c>
      <c r="O95" s="23">
        <f t="shared" ca="1" si="22"/>
        <v>1</v>
      </c>
      <c r="Q95" s="52">
        <f ca="1">IFERROR(IF(J95="A",2*(No_Clubs-('Track Results Calc'!M95-1)),2*(No_Clubs-('Track Results Calc'!M95-1))-1),"")</f>
        <v>7</v>
      </c>
      <c r="R95" s="53">
        <f t="shared" ca="1" si="17"/>
        <v>0</v>
      </c>
      <c r="S95" s="53">
        <f t="shared" ca="1" si="23"/>
        <v>1</v>
      </c>
      <c r="T95" s="53" t="str">
        <f t="shared" si="24"/>
        <v>$L$94:$L$97</v>
      </c>
      <c r="U95" s="53" t="str">
        <f t="shared" si="25"/>
        <v>$L$94:L95</v>
      </c>
    </row>
    <row r="96" spans="1:21" x14ac:dyDescent="0.25">
      <c r="A96" s="20" t="str">
        <f t="shared" ca="1" si="18"/>
        <v>OneU15Boys3 LapsB</v>
      </c>
      <c r="B96" s="20" t="str">
        <f t="shared" si="19"/>
        <v>OneWenlockU15Boys3 LapsB</v>
      </c>
      <c r="C96" s="20" t="str">
        <f t="shared" si="20"/>
        <v>OneU15BoysTrack Event 2B</v>
      </c>
      <c r="D96" s="20" t="str">
        <f t="shared" si="15"/>
        <v>One</v>
      </c>
      <c r="E96" s="29" t="s">
        <v>11</v>
      </c>
      <c r="F96" s="29" t="s">
        <v>145</v>
      </c>
      <c r="G96" s="29" t="s">
        <v>62</v>
      </c>
      <c r="H96" s="29" t="s">
        <v>83</v>
      </c>
      <c r="I96" s="20" t="str">
        <f t="shared" si="16"/>
        <v>3 Laps</v>
      </c>
      <c r="J96" s="29" t="s">
        <v>232</v>
      </c>
      <c r="K96" s="20" t="str">
        <f>TEXT(INDEX('Track Results Entry'!$I$2:$I$500,MATCH(B96,'Track Results Entry'!$A$2:$A$500,0)),)</f>
        <v/>
      </c>
      <c r="L96" s="59" t="str">
        <f>IF(K96="","",INDEX('Track Results Entry'!$J$2:$J$500,MATCH(B96,'Track Results Entry'!$A$2:$A$500,0)))</f>
        <v/>
      </c>
      <c r="M96" s="22" t="str">
        <f t="shared" ca="1" si="21"/>
        <v/>
      </c>
      <c r="N96" s="23" t="str">
        <f ca="1">IFERROR(MAX(0,IF(J96="A",2*(No_Clubs-('Track Results Calc'!M96-1)),2*(No_Clubs-('Track Results Calc'!M96-1))-1)-(COUNTIF(INDIRECT(ADDRESS(IF($C96=$C95,MATCH($C96,$C$2:$C$500,0)+1,ROW()), COLUMN($M96)) &amp; ":"&amp;ADDRESS(IF($C96=$C95,MATCH(C96,$C$2:$C$500,0)+1,ROW())+COUNTIF($C$2:$C$500,D96&amp;$F96&amp;$G96&amp;$H96&amp;J96)-1, COLUMN($M96))),M96)-1)),"")</f>
        <v/>
      </c>
      <c r="O96" s="23" t="str">
        <f t="shared" ca="1" si="22"/>
        <v/>
      </c>
      <c r="Q96" s="52" t="str">
        <f ca="1">IFERROR(IF(J96="A",2*(No_Clubs-('Track Results Calc'!M96-1)),2*(No_Clubs-('Track Results Calc'!M96-1))-1),"")</f>
        <v/>
      </c>
      <c r="R96" s="53">
        <f t="shared" ca="1" si="17"/>
        <v>1</v>
      </c>
      <c r="S96" s="53">
        <f t="shared" ca="1" si="23"/>
        <v>3</v>
      </c>
      <c r="T96" s="53" t="str">
        <f t="shared" si="24"/>
        <v>$L$94:$L$97</v>
      </c>
      <c r="U96" s="53" t="str">
        <f t="shared" si="25"/>
        <v>$L$94:L96</v>
      </c>
    </row>
    <row r="97" spans="1:21" x14ac:dyDescent="0.25">
      <c r="A97" s="32" t="str">
        <f t="shared" ca="1" si="18"/>
        <v>OneU15Boys3 LapsB</v>
      </c>
      <c r="B97" s="32" t="str">
        <f t="shared" si="19"/>
        <v>OneShrewsburyU15Boys3 LapsB</v>
      </c>
      <c r="C97" s="32" t="str">
        <f t="shared" si="20"/>
        <v>OneU15BoysTrack Event 2B</v>
      </c>
      <c r="D97" s="32" t="str">
        <f t="shared" si="15"/>
        <v>One</v>
      </c>
      <c r="E97" s="33" t="s">
        <v>7</v>
      </c>
      <c r="F97" s="33" t="s">
        <v>145</v>
      </c>
      <c r="G97" s="33" t="s">
        <v>62</v>
      </c>
      <c r="H97" s="33" t="s">
        <v>83</v>
      </c>
      <c r="I97" s="32" t="str">
        <f t="shared" si="16"/>
        <v>3 Laps</v>
      </c>
      <c r="J97" s="33" t="s">
        <v>232</v>
      </c>
      <c r="K97" s="32" t="str">
        <f>TEXT(INDEX('Track Results Entry'!$I$2:$I$500,MATCH(B97,'Track Results Entry'!$A$2:$A$500,0)),)</f>
        <v/>
      </c>
      <c r="L97" s="60" t="str">
        <f>IF(K97="","",INDEX('Track Results Entry'!$J$2:$J$500,MATCH(B97,'Track Results Entry'!$A$2:$A$500,0)))</f>
        <v/>
      </c>
      <c r="M97" s="121" t="str">
        <f t="shared" ca="1" si="21"/>
        <v/>
      </c>
      <c r="N97" s="122" t="str">
        <f ca="1">IFERROR(MAX(0,IF(J97="A",2*(No_Clubs-('Track Results Calc'!M97-1)),2*(No_Clubs-('Track Results Calc'!M97-1))-1)-(COUNTIF(INDIRECT(ADDRESS(IF($C97=$C96,MATCH($C97,$C$2:$C$500,0)+1,ROW()), COLUMN($M97)) &amp; ":"&amp;ADDRESS(IF($C97=$C96,MATCH(C97,$C$2:$C$500,0)+1,ROW())+COUNTIF($C$2:$C$500,D97&amp;$F97&amp;$G97&amp;$H97&amp;J97)-1, COLUMN($M97))),M97)-1)),"")</f>
        <v/>
      </c>
      <c r="O97" s="122" t="str">
        <f t="shared" ca="1" si="22"/>
        <v/>
      </c>
      <c r="Q97" s="52" t="str">
        <f ca="1">IFERROR(IF(J97="A",2*(No_Clubs-('Track Results Calc'!M97-1)),2*(No_Clubs-('Track Results Calc'!M97-1))-1),"")</f>
        <v/>
      </c>
      <c r="R97" s="53">
        <f t="shared" ca="1" si="17"/>
        <v>2</v>
      </c>
      <c r="S97" s="53">
        <f t="shared" ca="1" si="23"/>
        <v>3</v>
      </c>
      <c r="T97" s="53" t="str">
        <f t="shared" si="24"/>
        <v>$L$94:$L$97</v>
      </c>
      <c r="U97" s="53" t="str">
        <f t="shared" si="25"/>
        <v>$L$94:L97</v>
      </c>
    </row>
    <row r="98" spans="1:21" x14ac:dyDescent="0.25">
      <c r="A98" s="20" t="str">
        <f t="shared" ca="1" si="18"/>
        <v>OneU11Girls3 LapsA</v>
      </c>
      <c r="B98" s="20" t="str">
        <f t="shared" si="19"/>
        <v>OneOswestryU11Girls3 LapsA</v>
      </c>
      <c r="C98" s="20" t="str">
        <f t="shared" si="20"/>
        <v>OneU11GirlsTrack Event 3A</v>
      </c>
      <c r="D98" s="20" t="str">
        <f t="shared" ref="D98:D129" si="26">Match_number</f>
        <v>One</v>
      </c>
      <c r="E98" s="29" t="s">
        <v>5</v>
      </c>
      <c r="F98" s="29" t="s">
        <v>45</v>
      </c>
      <c r="G98" s="29" t="s">
        <v>46</v>
      </c>
      <c r="H98" s="29" t="s">
        <v>86</v>
      </c>
      <c r="I98" s="20" t="str">
        <f t="shared" ref="I98:I129" si="27">INDEX(All_events,MATCH(H98,Events_list,0),MATCH(F98 &amp;" "&amp;G98,Age_list,0))</f>
        <v>3 Laps</v>
      </c>
      <c r="J98" s="29" t="s">
        <v>228</v>
      </c>
      <c r="K98" s="20" t="str">
        <f>TEXT(INDEX('Track Results Entry'!$I$2:$I$500,MATCH(B98,'Track Results Entry'!$A$2:$A$500,0)),)</f>
        <v/>
      </c>
      <c r="L98" s="59" t="str">
        <f>IF(K98="","",INDEX('Track Results Entry'!$J$2:$J$500,MATCH(B98,'Track Results Entry'!$A$2:$A$500,0)))</f>
        <v/>
      </c>
      <c r="M98" s="22" t="str">
        <f t="shared" ca="1" si="21"/>
        <v/>
      </c>
      <c r="N98" s="23" t="str">
        <f ca="1">IFERROR(MAX(0,IF(J98="A",2*(No_Clubs-('Track Results Calc'!M98-1)),2*(No_Clubs-('Track Results Calc'!M98-1))-1)-(COUNTIF(INDIRECT(ADDRESS(IF($C98=$C97,MATCH($C98,$C$2:$C$500,0)+1,ROW()), COLUMN($M98)) &amp; ":"&amp;ADDRESS(IF($C98=$C97,MATCH(C98,$C$2:$C$500,0)+1,ROW())+COUNTIF($C$2:$C$500,D98&amp;$F98&amp;$G98&amp;$H98&amp;J98)-1, COLUMN($M98))),M98)-1)),"")</f>
        <v/>
      </c>
      <c r="O98" s="23" t="str">
        <f t="shared" ca="1" si="22"/>
        <v/>
      </c>
      <c r="Q98" s="52" t="str">
        <f ca="1">IFERROR(IF(J98="A",2*(No_Clubs-('Track Results Calc'!M98-1)),2*(No_Clubs-('Track Results Calc'!M98-1))-1),"")</f>
        <v/>
      </c>
      <c r="R98" s="53">
        <f t="shared" ref="R98:R129" ca="1" si="28">COUNTIF(INDIRECT(ADDRESS(2+FLOOR((ROW()-2)/No_Clubs,1)*No_Clubs, COLUMN(L98)) &amp; ":"&amp;ADDRESS(ROW(), COLUMN(L98),4)),L98)-1</f>
        <v>0</v>
      </c>
      <c r="S98" s="53">
        <f t="shared" ca="1" si="23"/>
        <v>2</v>
      </c>
      <c r="T98" s="53" t="str">
        <f t="shared" si="24"/>
        <v>$L$98:$L$101</v>
      </c>
      <c r="U98" s="53" t="str">
        <f t="shared" si="25"/>
        <v>$L$98:L98</v>
      </c>
    </row>
    <row r="99" spans="1:21" x14ac:dyDescent="0.25">
      <c r="A99" s="20" t="str">
        <f t="shared" ca="1" si="18"/>
        <v>OneU11Girls3 LapsA1</v>
      </c>
      <c r="B99" s="20" t="str">
        <f t="shared" si="19"/>
        <v>OneTelfordU11Girls3 LapsA</v>
      </c>
      <c r="C99" s="20" t="str">
        <f t="shared" si="20"/>
        <v>OneU11GirlsTrack Event 3A</v>
      </c>
      <c r="D99" s="20" t="str">
        <f t="shared" si="26"/>
        <v>One</v>
      </c>
      <c r="E99" s="29" t="s">
        <v>9</v>
      </c>
      <c r="F99" s="29" t="s">
        <v>45</v>
      </c>
      <c r="G99" s="29" t="s">
        <v>46</v>
      </c>
      <c r="H99" s="29" t="s">
        <v>86</v>
      </c>
      <c r="I99" s="20" t="str">
        <f t="shared" si="27"/>
        <v>3 Laps</v>
      </c>
      <c r="J99" s="29" t="s">
        <v>228</v>
      </c>
      <c r="K99" s="20" t="str">
        <f>TEXT(INDEX('Track Results Entry'!$I$2:$I$500,MATCH(B99,'Track Results Entry'!$A$2:$A$500,0)),)</f>
        <v xml:space="preserve">Tabitha Hatch </v>
      </c>
      <c r="L99" s="59">
        <f>IF(K99="","",INDEX('Track Results Entry'!$J$2:$J$500,MATCH(B99,'Track Results Entry'!$A$2:$A$500,0)))</f>
        <v>4.6875000000000004E-4</v>
      </c>
      <c r="M99" s="22">
        <f t="shared" ca="1" si="21"/>
        <v>1</v>
      </c>
      <c r="N99" s="23">
        <f ca="1">IFERROR(MAX(0,IF(J99="A",2*(No_Clubs-('Track Results Calc'!M99-1)),2*(No_Clubs-('Track Results Calc'!M99-1))-1)-(COUNTIF(INDIRECT(ADDRESS(IF($C99=$C98,MATCH($C99,$C$2:$C$500,0)+1,ROW()), COLUMN($M99)) &amp; ":"&amp;ADDRESS(IF($C99=$C98,MATCH(C99,$C$2:$C$500,0)+1,ROW())+COUNTIF($C$2:$C$500,D99&amp;$F99&amp;$G99&amp;$H99&amp;J99)-1, COLUMN($M99))),M99)-1)),"")</f>
        <v>8</v>
      </c>
      <c r="O99" s="23">
        <f t="shared" ca="1" si="22"/>
        <v>1</v>
      </c>
      <c r="Q99" s="52">
        <f ca="1">IFERROR(IF(J99="A",2*(No_Clubs-('Track Results Calc'!M99-1)),2*(No_Clubs-('Track Results Calc'!M99-1))-1),"")</f>
        <v>8</v>
      </c>
      <c r="R99" s="53">
        <f t="shared" ca="1" si="28"/>
        <v>0</v>
      </c>
      <c r="S99" s="53">
        <f t="shared" ca="1" si="23"/>
        <v>1</v>
      </c>
      <c r="T99" s="53" t="str">
        <f t="shared" si="24"/>
        <v>$L$98:$L$101</v>
      </c>
      <c r="U99" s="53" t="str">
        <f t="shared" si="25"/>
        <v>$L$98:L99</v>
      </c>
    </row>
    <row r="100" spans="1:21" x14ac:dyDescent="0.25">
      <c r="A100" s="20" t="str">
        <f t="shared" ca="1" si="18"/>
        <v>OneU11Girls3 LapsA</v>
      </c>
      <c r="B100" s="20" t="str">
        <f t="shared" si="19"/>
        <v>OneWenlockU11Girls3 LapsA</v>
      </c>
      <c r="C100" s="20" t="str">
        <f t="shared" si="20"/>
        <v>OneU11GirlsTrack Event 3A</v>
      </c>
      <c r="D100" s="20" t="str">
        <f t="shared" si="26"/>
        <v>One</v>
      </c>
      <c r="E100" s="29" t="s">
        <v>11</v>
      </c>
      <c r="F100" s="29" t="s">
        <v>45</v>
      </c>
      <c r="G100" s="29" t="s">
        <v>46</v>
      </c>
      <c r="H100" s="29" t="s">
        <v>86</v>
      </c>
      <c r="I100" s="20" t="str">
        <f t="shared" si="27"/>
        <v>3 Laps</v>
      </c>
      <c r="J100" s="29" t="s">
        <v>228</v>
      </c>
      <c r="K100" s="20" t="str">
        <f>TEXT(INDEX('Track Results Entry'!$I$2:$I$500,MATCH(B100,'Track Results Entry'!$A$2:$A$500,0)),)</f>
        <v/>
      </c>
      <c r="L100" s="59" t="str">
        <f>IF(K100="","",INDEX('Track Results Entry'!$J$2:$J$500,MATCH(B100,'Track Results Entry'!$A$2:$A$500,0)))</f>
        <v/>
      </c>
      <c r="M100" s="22" t="str">
        <f t="shared" ca="1" si="21"/>
        <v/>
      </c>
      <c r="N100" s="23" t="str">
        <f ca="1">IFERROR(MAX(0,IF(J100="A",2*(No_Clubs-('Track Results Calc'!M100-1)),2*(No_Clubs-('Track Results Calc'!M100-1))-1)-(COUNTIF(INDIRECT(ADDRESS(IF($C100=$C99,MATCH($C100,$C$2:$C$500,0)+1,ROW()), COLUMN($M100)) &amp; ":"&amp;ADDRESS(IF($C100=$C99,MATCH(C100,$C$2:$C$500,0)+1,ROW())+COUNTIF($C$2:$C$500,D100&amp;$F100&amp;$G100&amp;$H100&amp;J100)-1, COLUMN($M100))),M100)-1)),"")</f>
        <v/>
      </c>
      <c r="O100" s="23" t="str">
        <f t="shared" ca="1" si="22"/>
        <v/>
      </c>
      <c r="Q100" s="52" t="str">
        <f ca="1">IFERROR(IF(J100="A",2*(No_Clubs-('Track Results Calc'!M100-1)),2*(No_Clubs-('Track Results Calc'!M100-1))-1),"")</f>
        <v/>
      </c>
      <c r="R100" s="53">
        <f t="shared" ca="1" si="28"/>
        <v>1</v>
      </c>
      <c r="S100" s="53">
        <f t="shared" ca="1" si="23"/>
        <v>2</v>
      </c>
      <c r="T100" s="53" t="str">
        <f t="shared" si="24"/>
        <v>$L$98:$L$101</v>
      </c>
      <c r="U100" s="53" t="str">
        <f t="shared" si="25"/>
        <v>$L$98:L100</v>
      </c>
    </row>
    <row r="101" spans="1:21" x14ac:dyDescent="0.25">
      <c r="A101" s="20" t="str">
        <f t="shared" ca="1" si="18"/>
        <v>OneU11Girls3 LapsA2</v>
      </c>
      <c r="B101" s="20" t="str">
        <f t="shared" si="19"/>
        <v>OneShrewsburyU11Girls3 LapsA</v>
      </c>
      <c r="C101" s="20" t="str">
        <f t="shared" si="20"/>
        <v>OneU11GirlsTrack Event 3A</v>
      </c>
      <c r="D101" s="20" t="str">
        <f t="shared" si="26"/>
        <v>One</v>
      </c>
      <c r="E101" s="29" t="s">
        <v>7</v>
      </c>
      <c r="F101" s="29" t="s">
        <v>45</v>
      </c>
      <c r="G101" s="29" t="s">
        <v>46</v>
      </c>
      <c r="H101" s="29" t="s">
        <v>86</v>
      </c>
      <c r="I101" s="20" t="str">
        <f t="shared" si="27"/>
        <v>3 Laps</v>
      </c>
      <c r="J101" s="29" t="s">
        <v>228</v>
      </c>
      <c r="K101" s="20" t="str">
        <f>TEXT(INDEX('Track Results Entry'!$I$2:$I$500,MATCH(B101,'Track Results Entry'!$A$2:$A$500,0)),)</f>
        <v>Lucy Dahn</v>
      </c>
      <c r="L101" s="59">
        <f>IF(K101="","",INDEX('Track Results Entry'!$J$2:$J$500,MATCH(B101,'Track Results Entry'!$A$2:$A$500,0)))</f>
        <v>5.2199074074074073E-4</v>
      </c>
      <c r="M101" s="22">
        <f t="shared" ca="1" si="21"/>
        <v>2</v>
      </c>
      <c r="N101" s="23">
        <f ca="1">IFERROR(MAX(0,IF(J101="A",2*(No_Clubs-('Track Results Calc'!M101-1)),2*(No_Clubs-('Track Results Calc'!M101-1))-1)-(COUNTIF(INDIRECT(ADDRESS(IF($C101=$C100,MATCH($C101,$C$2:$C$500,0)+1,ROW()), COLUMN($M101)) &amp; ":"&amp;ADDRESS(IF($C101=$C100,MATCH(C101,$C$2:$C$500,0)+1,ROW())+COUNTIF($C$2:$C$500,D101&amp;$F101&amp;$G101&amp;$H101&amp;J101)-1, COLUMN($M101))),M101)-1)),"")</f>
        <v>6</v>
      </c>
      <c r="O101" s="23">
        <f t="shared" ca="1" si="22"/>
        <v>2</v>
      </c>
      <c r="Q101" s="52">
        <f ca="1">IFERROR(IF(J101="A",2*(No_Clubs-('Track Results Calc'!M101-1)),2*(No_Clubs-('Track Results Calc'!M101-1))-1),"")</f>
        <v>6</v>
      </c>
      <c r="R101" s="53">
        <f t="shared" ca="1" si="28"/>
        <v>0</v>
      </c>
      <c r="S101" s="53">
        <f t="shared" ca="1" si="23"/>
        <v>1</v>
      </c>
      <c r="T101" s="53" t="str">
        <f t="shared" si="24"/>
        <v>$L$98:$L$101</v>
      </c>
      <c r="U101" s="53" t="str">
        <f t="shared" si="25"/>
        <v>$L$98:L101</v>
      </c>
    </row>
    <row r="102" spans="1:21" x14ac:dyDescent="0.25">
      <c r="A102" s="20" t="str">
        <f t="shared" ca="1" si="18"/>
        <v>OneU11Girls3 LapsB</v>
      </c>
      <c r="B102" s="20" t="str">
        <f t="shared" si="19"/>
        <v>OneOswestryU11Girls3 LapsB</v>
      </c>
      <c r="C102" s="20" t="str">
        <f t="shared" si="20"/>
        <v>OneU11GirlsTrack Event 3B</v>
      </c>
      <c r="D102" s="20" t="str">
        <f t="shared" si="26"/>
        <v>One</v>
      </c>
      <c r="E102" s="29" t="s">
        <v>5</v>
      </c>
      <c r="F102" s="29" t="s">
        <v>45</v>
      </c>
      <c r="G102" s="29" t="s">
        <v>46</v>
      </c>
      <c r="H102" s="29" t="s">
        <v>86</v>
      </c>
      <c r="I102" s="20" t="str">
        <f t="shared" si="27"/>
        <v>3 Laps</v>
      </c>
      <c r="J102" s="29" t="s">
        <v>232</v>
      </c>
      <c r="K102" s="20" t="str">
        <f>TEXT(INDEX('Track Results Entry'!$I$2:$I$500,MATCH(B102,'Track Results Entry'!$A$2:$A$500,0)),)</f>
        <v/>
      </c>
      <c r="L102" s="59" t="str">
        <f>IF(K102="","",INDEX('Track Results Entry'!$J$2:$J$500,MATCH(B102,'Track Results Entry'!$A$2:$A$500,0)))</f>
        <v/>
      </c>
      <c r="M102" s="22" t="str">
        <f t="shared" ca="1" si="21"/>
        <v/>
      </c>
      <c r="N102" s="23" t="str">
        <f ca="1">IFERROR(MAX(0,IF(J102="A",2*(No_Clubs-('Track Results Calc'!M102-1)),2*(No_Clubs-('Track Results Calc'!M102-1))-1)-(COUNTIF(INDIRECT(ADDRESS(IF($C102=$C101,MATCH($C102,$C$2:$C$500,0)+1,ROW()), COLUMN($M102)) &amp; ":"&amp;ADDRESS(IF($C102=$C101,MATCH(C102,$C$2:$C$500,0)+1,ROW())+COUNTIF($C$2:$C$500,D102&amp;$F102&amp;$G102&amp;$H102&amp;J102)-1, COLUMN($M102))),M102)-1)),"")</f>
        <v/>
      </c>
      <c r="O102" s="23" t="str">
        <f t="shared" ca="1" si="22"/>
        <v/>
      </c>
      <c r="Q102" s="52" t="str">
        <f ca="1">IFERROR(IF(J102="A",2*(No_Clubs-('Track Results Calc'!M102-1)),2*(No_Clubs-('Track Results Calc'!M102-1))-1),"")</f>
        <v/>
      </c>
      <c r="R102" s="53">
        <f t="shared" ca="1" si="28"/>
        <v>0</v>
      </c>
      <c r="S102" s="53">
        <f t="shared" ca="1" si="23"/>
        <v>2</v>
      </c>
      <c r="T102" s="53" t="str">
        <f t="shared" si="24"/>
        <v>$L$102:$L$105</v>
      </c>
      <c r="U102" s="53" t="str">
        <f t="shared" si="25"/>
        <v>$L$102:L102</v>
      </c>
    </row>
    <row r="103" spans="1:21" x14ac:dyDescent="0.25">
      <c r="A103" s="20" t="str">
        <f t="shared" ca="1" si="18"/>
        <v>OneU11Girls3 LapsB2</v>
      </c>
      <c r="B103" s="20" t="str">
        <f t="shared" si="19"/>
        <v>OneTelfordU11Girls3 LapsB</v>
      </c>
      <c r="C103" s="20" t="str">
        <f t="shared" si="20"/>
        <v>OneU11GirlsTrack Event 3B</v>
      </c>
      <c r="D103" s="20" t="str">
        <f t="shared" si="26"/>
        <v>One</v>
      </c>
      <c r="E103" s="29" t="s">
        <v>9</v>
      </c>
      <c r="F103" s="29" t="s">
        <v>45</v>
      </c>
      <c r="G103" s="29" t="s">
        <v>46</v>
      </c>
      <c r="H103" s="29" t="s">
        <v>86</v>
      </c>
      <c r="I103" s="20" t="str">
        <f t="shared" si="27"/>
        <v>3 Laps</v>
      </c>
      <c r="J103" s="29" t="s">
        <v>232</v>
      </c>
      <c r="K103" s="20" t="str">
        <f>TEXT(INDEX('Track Results Entry'!$I$2:$I$500,MATCH(B103,'Track Results Entry'!$A$2:$A$500,0)),)</f>
        <v>Cora Ward</v>
      </c>
      <c r="L103" s="59">
        <f>IF(K103="","",INDEX('Track Results Entry'!$J$2:$J$500,MATCH(B103,'Track Results Entry'!$A$2:$A$500,0)))</f>
        <v>5.2777777777777773E-4</v>
      </c>
      <c r="M103" s="22">
        <f t="shared" ca="1" si="21"/>
        <v>2</v>
      </c>
      <c r="N103" s="23">
        <f ca="1">IFERROR(MAX(0,IF(J103="A",2*(No_Clubs-('Track Results Calc'!M103-1)),2*(No_Clubs-('Track Results Calc'!M103-1))-1)-(COUNTIF(INDIRECT(ADDRESS(IF($C103=$C102,MATCH($C103,$C$2:$C$500,0)+1,ROW()), COLUMN($M103)) &amp; ":"&amp;ADDRESS(IF($C103=$C102,MATCH(C103,$C$2:$C$500,0)+1,ROW())+COUNTIF($C$2:$C$500,D103&amp;$F103&amp;$G103&amp;$H103&amp;J103)-1, COLUMN($M103))),M103)-1)),"")</f>
        <v>5</v>
      </c>
      <c r="O103" s="23">
        <f t="shared" ca="1" si="22"/>
        <v>2</v>
      </c>
      <c r="Q103" s="52">
        <f ca="1">IFERROR(IF(J103="A",2*(No_Clubs-('Track Results Calc'!M103-1)),2*(No_Clubs-('Track Results Calc'!M103-1))-1),"")</f>
        <v>5</v>
      </c>
      <c r="R103" s="53">
        <f t="shared" ca="1" si="28"/>
        <v>0</v>
      </c>
      <c r="S103" s="53">
        <f t="shared" ca="1" si="23"/>
        <v>1</v>
      </c>
      <c r="T103" s="53" t="str">
        <f t="shared" si="24"/>
        <v>$L$102:$L$105</v>
      </c>
      <c r="U103" s="53" t="str">
        <f t="shared" si="25"/>
        <v>$L$102:L103</v>
      </c>
    </row>
    <row r="104" spans="1:21" x14ac:dyDescent="0.25">
      <c r="A104" s="20" t="str">
        <f t="shared" ca="1" si="18"/>
        <v>OneU11Girls3 LapsB</v>
      </c>
      <c r="B104" s="20" t="str">
        <f t="shared" si="19"/>
        <v>OneWenlockU11Girls3 LapsB</v>
      </c>
      <c r="C104" s="20" t="str">
        <f t="shared" si="20"/>
        <v>OneU11GirlsTrack Event 3B</v>
      </c>
      <c r="D104" s="20" t="str">
        <f t="shared" si="26"/>
        <v>One</v>
      </c>
      <c r="E104" s="29" t="s">
        <v>11</v>
      </c>
      <c r="F104" s="29" t="s">
        <v>45</v>
      </c>
      <c r="G104" s="29" t="s">
        <v>46</v>
      </c>
      <c r="H104" s="29" t="s">
        <v>86</v>
      </c>
      <c r="I104" s="20" t="str">
        <f t="shared" si="27"/>
        <v>3 Laps</v>
      </c>
      <c r="J104" s="29" t="s">
        <v>232</v>
      </c>
      <c r="K104" s="20" t="str">
        <f>TEXT(INDEX('Track Results Entry'!$I$2:$I$500,MATCH(B104,'Track Results Entry'!$A$2:$A$500,0)),)</f>
        <v/>
      </c>
      <c r="L104" s="59" t="str">
        <f>IF(K104="","",INDEX('Track Results Entry'!$J$2:$J$500,MATCH(B104,'Track Results Entry'!$A$2:$A$500,0)))</f>
        <v/>
      </c>
      <c r="M104" s="22" t="str">
        <f t="shared" ca="1" si="21"/>
        <v/>
      </c>
      <c r="N104" s="23" t="str">
        <f ca="1">IFERROR(MAX(0,IF(J104="A",2*(No_Clubs-('Track Results Calc'!M104-1)),2*(No_Clubs-('Track Results Calc'!M104-1))-1)-(COUNTIF(INDIRECT(ADDRESS(IF($C104=$C103,MATCH($C104,$C$2:$C$500,0)+1,ROW()), COLUMN($M104)) &amp; ":"&amp;ADDRESS(IF($C104=$C103,MATCH(C104,$C$2:$C$500,0)+1,ROW())+COUNTIF($C$2:$C$500,D104&amp;$F104&amp;$G104&amp;$H104&amp;J104)-1, COLUMN($M104))),M104)-1)),"")</f>
        <v/>
      </c>
      <c r="O104" s="23" t="str">
        <f t="shared" ca="1" si="22"/>
        <v/>
      </c>
      <c r="Q104" s="52" t="str">
        <f ca="1">IFERROR(IF(J104="A",2*(No_Clubs-('Track Results Calc'!M104-1)),2*(No_Clubs-('Track Results Calc'!M104-1))-1),"")</f>
        <v/>
      </c>
      <c r="R104" s="53">
        <f t="shared" ca="1" si="28"/>
        <v>1</v>
      </c>
      <c r="S104" s="53">
        <f t="shared" ca="1" si="23"/>
        <v>2</v>
      </c>
      <c r="T104" s="53" t="str">
        <f t="shared" si="24"/>
        <v>$L$102:$L$105</v>
      </c>
      <c r="U104" s="53" t="str">
        <f t="shared" si="25"/>
        <v>$L$102:L104</v>
      </c>
    </row>
    <row r="105" spans="1:21" x14ac:dyDescent="0.25">
      <c r="A105" s="20" t="str">
        <f t="shared" ca="1" si="18"/>
        <v>OneU11Girls3 LapsB1</v>
      </c>
      <c r="B105" s="20" t="str">
        <f t="shared" si="19"/>
        <v>OneShrewsburyU11Girls3 LapsB</v>
      </c>
      <c r="C105" s="20" t="str">
        <f t="shared" si="20"/>
        <v>OneU11GirlsTrack Event 3B</v>
      </c>
      <c r="D105" s="20" t="str">
        <f t="shared" si="26"/>
        <v>One</v>
      </c>
      <c r="E105" s="29" t="s">
        <v>7</v>
      </c>
      <c r="F105" s="29" t="s">
        <v>45</v>
      </c>
      <c r="G105" s="29" t="s">
        <v>46</v>
      </c>
      <c r="H105" s="29" t="s">
        <v>86</v>
      </c>
      <c r="I105" s="20" t="str">
        <f t="shared" si="27"/>
        <v>3 Laps</v>
      </c>
      <c r="J105" s="29" t="s">
        <v>232</v>
      </c>
      <c r="K105" s="20" t="str">
        <f>TEXT(INDEX('Track Results Entry'!$I$2:$I$500,MATCH(B105,'Track Results Entry'!$A$2:$A$500,0)),)</f>
        <v>Georgie Howson</v>
      </c>
      <c r="L105" s="59">
        <f>IF(K105="","",INDEX('Track Results Entry'!$J$2:$J$500,MATCH(B105,'Track Results Entry'!$A$2:$A$500,0)))</f>
        <v>4.8495370370370375E-4</v>
      </c>
      <c r="M105" s="22">
        <f t="shared" ca="1" si="21"/>
        <v>1</v>
      </c>
      <c r="N105" s="23">
        <f ca="1">IFERROR(MAX(0,IF(J105="A",2*(No_Clubs-('Track Results Calc'!M105-1)),2*(No_Clubs-('Track Results Calc'!M105-1))-1)-(COUNTIF(INDIRECT(ADDRESS(IF($C105=$C104,MATCH($C105,$C$2:$C$500,0)+1,ROW()), COLUMN($M105)) &amp; ":"&amp;ADDRESS(IF($C105=$C104,MATCH(C105,$C$2:$C$500,0)+1,ROW())+COUNTIF($C$2:$C$500,D105&amp;$F105&amp;$G105&amp;$H105&amp;J105)-1, COLUMN($M105))),M105)-1)),"")</f>
        <v>7</v>
      </c>
      <c r="O105" s="23">
        <f t="shared" ca="1" si="22"/>
        <v>1</v>
      </c>
      <c r="Q105" s="52">
        <f ca="1">IFERROR(IF(J105="A",2*(No_Clubs-('Track Results Calc'!M105-1)),2*(No_Clubs-('Track Results Calc'!M105-1))-1),"")</f>
        <v>7</v>
      </c>
      <c r="R105" s="53">
        <f t="shared" ca="1" si="28"/>
        <v>0</v>
      </c>
      <c r="S105" s="53">
        <f t="shared" ca="1" si="23"/>
        <v>1</v>
      </c>
      <c r="T105" s="53" t="str">
        <f t="shared" si="24"/>
        <v>$L$102:$L$105</v>
      </c>
      <c r="U105" s="53" t="str">
        <f t="shared" si="25"/>
        <v>$L$102:L105</v>
      </c>
    </row>
    <row r="106" spans="1:21" x14ac:dyDescent="0.25">
      <c r="A106" s="30" t="str">
        <f t="shared" ca="1" si="18"/>
        <v>OneU11Boys3 LapsA1</v>
      </c>
      <c r="B106" s="30" t="str">
        <f t="shared" si="19"/>
        <v>OneOswestryU11Boys3 LapsA</v>
      </c>
      <c r="C106" s="30" t="str">
        <f t="shared" si="20"/>
        <v>OneU11BoysTrack Event 3A</v>
      </c>
      <c r="D106" s="30" t="str">
        <f t="shared" si="26"/>
        <v>One</v>
      </c>
      <c r="E106" s="31" t="s">
        <v>5</v>
      </c>
      <c r="F106" s="31" t="s">
        <v>45</v>
      </c>
      <c r="G106" s="31" t="s">
        <v>62</v>
      </c>
      <c r="H106" s="31" t="s">
        <v>86</v>
      </c>
      <c r="I106" s="30" t="str">
        <f t="shared" si="27"/>
        <v>3 Laps</v>
      </c>
      <c r="J106" s="31" t="s">
        <v>228</v>
      </c>
      <c r="K106" s="30" t="str">
        <f>TEXT(INDEX('Track Results Entry'!$I$2:$I$500,MATCH(B106,'Track Results Entry'!$A$2:$A$500,0)),)</f>
        <v>Seth Baillie</v>
      </c>
      <c r="L106" s="118">
        <f>IF(K106="","",INDEX('Track Results Entry'!$J$2:$J$500,MATCH(B106,'Track Results Entry'!$A$2:$A$500,0)))</f>
        <v>5.0347222222222221E-4</v>
      </c>
      <c r="M106" s="119">
        <f t="shared" ca="1" si="21"/>
        <v>1</v>
      </c>
      <c r="N106" s="120">
        <f ca="1">IFERROR(MAX(0,IF(J106="A",2*(No_Clubs-('Track Results Calc'!M106-1)),2*(No_Clubs-('Track Results Calc'!M106-1))-1)-(COUNTIF(INDIRECT(ADDRESS(IF($C106=$C105,MATCH($C106,$C$2:$C$500,0)+1,ROW()), COLUMN($M106)) &amp; ":"&amp;ADDRESS(IF($C106=$C105,MATCH(C106,$C$2:$C$500,0)+1,ROW())+COUNTIF($C$2:$C$500,D106&amp;$F106&amp;$G106&amp;$H106&amp;J106)-1, COLUMN($M106))),M106)-1)),"")</f>
        <v>8</v>
      </c>
      <c r="O106" s="120">
        <f t="shared" ca="1" si="22"/>
        <v>1</v>
      </c>
      <c r="Q106" s="52">
        <f ca="1">IFERROR(IF(J106="A",2*(No_Clubs-('Track Results Calc'!M106-1)),2*(No_Clubs-('Track Results Calc'!M106-1))-1),"")</f>
        <v>8</v>
      </c>
      <c r="R106" s="53">
        <f t="shared" ca="1" si="28"/>
        <v>0</v>
      </c>
      <c r="S106" s="53">
        <f t="shared" ca="1" si="23"/>
        <v>1</v>
      </c>
      <c r="T106" s="53" t="str">
        <f t="shared" si="24"/>
        <v>$L$106:$L$109</v>
      </c>
      <c r="U106" s="53" t="str">
        <f t="shared" si="25"/>
        <v>$L$106:L106</v>
      </c>
    </row>
    <row r="107" spans="1:21" x14ac:dyDescent="0.25">
      <c r="A107" s="20" t="str">
        <f t="shared" ca="1" si="18"/>
        <v>OneU11Boys3 LapsA2</v>
      </c>
      <c r="B107" s="20" t="str">
        <f t="shared" si="19"/>
        <v>OneTelfordU11Boys3 LapsA</v>
      </c>
      <c r="C107" s="20" t="str">
        <f t="shared" si="20"/>
        <v>OneU11BoysTrack Event 3A</v>
      </c>
      <c r="D107" s="20" t="str">
        <f t="shared" si="26"/>
        <v>One</v>
      </c>
      <c r="E107" s="29" t="s">
        <v>9</v>
      </c>
      <c r="F107" s="29" t="s">
        <v>45</v>
      </c>
      <c r="G107" s="29" t="s">
        <v>62</v>
      </c>
      <c r="H107" s="29" t="s">
        <v>86</v>
      </c>
      <c r="I107" s="20" t="str">
        <f t="shared" si="27"/>
        <v>3 Laps</v>
      </c>
      <c r="J107" s="29" t="s">
        <v>228</v>
      </c>
      <c r="K107" s="20" t="str">
        <f>TEXT(INDEX('Track Results Entry'!$I$2:$I$500,MATCH(B107,'Track Results Entry'!$A$2:$A$500,0)),)</f>
        <v>Frankie Ward</v>
      </c>
      <c r="L107" s="59">
        <f>IF(K107="","",INDEX('Track Results Entry'!$J$2:$J$500,MATCH(B107,'Track Results Entry'!$A$2:$A$500,0)))</f>
        <v>5.1736111111111112E-4</v>
      </c>
      <c r="M107" s="22">
        <f t="shared" ca="1" si="21"/>
        <v>2</v>
      </c>
      <c r="N107" s="23">
        <f ca="1">IFERROR(MAX(0,IF(J107="A",2*(No_Clubs-('Track Results Calc'!M107-1)),2*(No_Clubs-('Track Results Calc'!M107-1))-1)-(COUNTIF(INDIRECT(ADDRESS(IF($C107=$C106,MATCH($C107,$C$2:$C$500,0)+1,ROW()), COLUMN($M107)) &amp; ":"&amp;ADDRESS(IF($C107=$C106,MATCH(C107,$C$2:$C$500,0)+1,ROW())+COUNTIF($C$2:$C$500,D107&amp;$F107&amp;$G107&amp;$H107&amp;J107)-1, COLUMN($M107))),M107)-1)),"")</f>
        <v>6</v>
      </c>
      <c r="O107" s="23">
        <f t="shared" ca="1" si="22"/>
        <v>2</v>
      </c>
      <c r="Q107" s="52">
        <f ca="1">IFERROR(IF(J107="A",2*(No_Clubs-('Track Results Calc'!M107-1)),2*(No_Clubs-('Track Results Calc'!M107-1))-1),"")</f>
        <v>6</v>
      </c>
      <c r="R107" s="53">
        <f t="shared" ca="1" si="28"/>
        <v>0</v>
      </c>
      <c r="S107" s="53">
        <f t="shared" ca="1" si="23"/>
        <v>1</v>
      </c>
      <c r="T107" s="53" t="str">
        <f t="shared" si="24"/>
        <v>$L$106:$L$109</v>
      </c>
      <c r="U107" s="53" t="str">
        <f t="shared" si="25"/>
        <v>$L$106:L107</v>
      </c>
    </row>
    <row r="108" spans="1:21" x14ac:dyDescent="0.25">
      <c r="A108" s="20" t="str">
        <f t="shared" ca="1" si="18"/>
        <v>OneU11Boys3 LapsA</v>
      </c>
      <c r="B108" s="20" t="str">
        <f t="shared" si="19"/>
        <v>OneWenlockU11Boys3 LapsA</v>
      </c>
      <c r="C108" s="20" t="str">
        <f t="shared" si="20"/>
        <v>OneU11BoysTrack Event 3A</v>
      </c>
      <c r="D108" s="20" t="str">
        <f t="shared" si="26"/>
        <v>One</v>
      </c>
      <c r="E108" s="29" t="s">
        <v>11</v>
      </c>
      <c r="F108" s="29" t="s">
        <v>45</v>
      </c>
      <c r="G108" s="29" t="s">
        <v>62</v>
      </c>
      <c r="H108" s="29" t="s">
        <v>86</v>
      </c>
      <c r="I108" s="20" t="str">
        <f t="shared" si="27"/>
        <v>3 Laps</v>
      </c>
      <c r="J108" s="29" t="s">
        <v>228</v>
      </c>
      <c r="K108" s="20" t="str">
        <f>TEXT(INDEX('Track Results Entry'!$I$2:$I$500,MATCH(B108,'Track Results Entry'!$A$2:$A$500,0)),)</f>
        <v/>
      </c>
      <c r="L108" s="59" t="str">
        <f>IF(K108="","",INDEX('Track Results Entry'!$J$2:$J$500,MATCH(B108,'Track Results Entry'!$A$2:$A$500,0)))</f>
        <v/>
      </c>
      <c r="M108" s="22" t="str">
        <f t="shared" ca="1" si="21"/>
        <v/>
      </c>
      <c r="N108" s="23" t="str">
        <f ca="1">IFERROR(MAX(0,IF(J108="A",2*(No_Clubs-('Track Results Calc'!M108-1)),2*(No_Clubs-('Track Results Calc'!M108-1))-1)-(COUNTIF(INDIRECT(ADDRESS(IF($C108=$C107,MATCH($C108,$C$2:$C$500,0)+1,ROW()), COLUMN($M108)) &amp; ":"&amp;ADDRESS(IF($C108=$C107,MATCH(C108,$C$2:$C$500,0)+1,ROW())+COUNTIF($C$2:$C$500,D108&amp;$F108&amp;$G108&amp;$H108&amp;J108)-1, COLUMN($M108))),M108)-1)),"")</f>
        <v/>
      </c>
      <c r="O108" s="23" t="str">
        <f t="shared" ca="1" si="22"/>
        <v/>
      </c>
      <c r="Q108" s="52" t="str">
        <f ca="1">IFERROR(IF(J108="A",2*(No_Clubs-('Track Results Calc'!M108-1)),2*(No_Clubs-('Track Results Calc'!M108-1))-1),"")</f>
        <v/>
      </c>
      <c r="R108" s="53">
        <f t="shared" ca="1" si="28"/>
        <v>0</v>
      </c>
      <c r="S108" s="53">
        <f t="shared" ca="1" si="23"/>
        <v>1</v>
      </c>
      <c r="T108" s="53" t="str">
        <f t="shared" si="24"/>
        <v>$L$106:$L$109</v>
      </c>
      <c r="U108" s="53" t="str">
        <f t="shared" si="25"/>
        <v>$L$106:L108</v>
      </c>
    </row>
    <row r="109" spans="1:21" x14ac:dyDescent="0.25">
      <c r="A109" s="20" t="str">
        <f t="shared" ca="1" si="18"/>
        <v>OneU11Boys3 LapsA3</v>
      </c>
      <c r="B109" s="20" t="str">
        <f t="shared" si="19"/>
        <v>OneShrewsburyU11Boys3 LapsA</v>
      </c>
      <c r="C109" s="20" t="str">
        <f t="shared" si="20"/>
        <v>OneU11BoysTrack Event 3A</v>
      </c>
      <c r="D109" s="20" t="str">
        <f t="shared" si="26"/>
        <v>One</v>
      </c>
      <c r="E109" s="29" t="s">
        <v>7</v>
      </c>
      <c r="F109" s="29" t="s">
        <v>45</v>
      </c>
      <c r="G109" s="29" t="s">
        <v>62</v>
      </c>
      <c r="H109" s="29" t="s">
        <v>86</v>
      </c>
      <c r="I109" s="20" t="str">
        <f t="shared" si="27"/>
        <v>3 Laps</v>
      </c>
      <c r="J109" s="29" t="s">
        <v>228</v>
      </c>
      <c r="K109" s="20" t="str">
        <f>TEXT(INDEX('Track Results Entry'!$I$2:$I$500,MATCH(B109,'Track Results Entry'!$A$2:$A$500,0)),)</f>
        <v>Alexander Richardson</v>
      </c>
      <c r="L109" s="59">
        <f>IF(K109="","",INDEX('Track Results Entry'!$J$2:$J$500,MATCH(B109,'Track Results Entry'!$A$2:$A$500,0)))</f>
        <v>5.3935185185185195E-4</v>
      </c>
      <c r="M109" s="22">
        <f t="shared" ca="1" si="21"/>
        <v>3</v>
      </c>
      <c r="N109" s="23">
        <f ca="1">IFERROR(MAX(0,IF(J109="A",2*(No_Clubs-('Track Results Calc'!M109-1)),2*(No_Clubs-('Track Results Calc'!M109-1))-1)-(COUNTIF(INDIRECT(ADDRESS(IF($C109=$C108,MATCH($C109,$C$2:$C$500,0)+1,ROW()), COLUMN($M109)) &amp; ":"&amp;ADDRESS(IF($C109=$C108,MATCH(C109,$C$2:$C$500,0)+1,ROW())+COUNTIF($C$2:$C$500,D109&amp;$F109&amp;$G109&amp;$H109&amp;J109)-1, COLUMN($M109))),M109)-1)),"")</f>
        <v>4</v>
      </c>
      <c r="O109" s="23">
        <f t="shared" ca="1" si="22"/>
        <v>3</v>
      </c>
      <c r="Q109" s="52">
        <f ca="1">IFERROR(IF(J109="A",2*(No_Clubs-('Track Results Calc'!M109-1)),2*(No_Clubs-('Track Results Calc'!M109-1))-1),"")</f>
        <v>4</v>
      </c>
      <c r="R109" s="53">
        <f t="shared" ca="1" si="28"/>
        <v>0</v>
      </c>
      <c r="S109" s="53">
        <f t="shared" ca="1" si="23"/>
        <v>1</v>
      </c>
      <c r="T109" s="53" t="str">
        <f t="shared" si="24"/>
        <v>$L$106:$L$109</v>
      </c>
      <c r="U109" s="53" t="str">
        <f t="shared" si="25"/>
        <v>$L$106:L109</v>
      </c>
    </row>
    <row r="110" spans="1:21" x14ac:dyDescent="0.25">
      <c r="A110" s="20" t="str">
        <f t="shared" ca="1" si="18"/>
        <v>OneU11Boys3 LapsB1</v>
      </c>
      <c r="B110" s="20" t="str">
        <f t="shared" si="19"/>
        <v>OneOswestryU11Boys3 LapsB</v>
      </c>
      <c r="C110" s="20" t="str">
        <f t="shared" si="20"/>
        <v>OneU11BoysTrack Event 3B</v>
      </c>
      <c r="D110" s="20" t="str">
        <f t="shared" si="26"/>
        <v>One</v>
      </c>
      <c r="E110" s="29" t="s">
        <v>5</v>
      </c>
      <c r="F110" s="29" t="s">
        <v>45</v>
      </c>
      <c r="G110" s="29" t="s">
        <v>62</v>
      </c>
      <c r="H110" s="29" t="s">
        <v>86</v>
      </c>
      <c r="I110" s="20" t="str">
        <f t="shared" si="27"/>
        <v>3 Laps</v>
      </c>
      <c r="J110" s="29" t="s">
        <v>232</v>
      </c>
      <c r="K110" s="20" t="str">
        <f>TEXT(INDEX('Track Results Entry'!$I$2:$I$500,MATCH(B110,'Track Results Entry'!$A$2:$A$500,0)),)</f>
        <v>Oliver Jones</v>
      </c>
      <c r="L110" s="59">
        <f>IF(K110="","",INDEX('Track Results Entry'!$J$2:$J$500,MATCH(B110,'Track Results Entry'!$A$2:$A$500,0)))</f>
        <v>5.3125000000000004E-4</v>
      </c>
      <c r="M110" s="22">
        <f t="shared" ca="1" si="21"/>
        <v>1</v>
      </c>
      <c r="N110" s="23">
        <f ca="1">IFERROR(MAX(0,IF(J110="A",2*(No_Clubs-('Track Results Calc'!M110-1)),2*(No_Clubs-('Track Results Calc'!M110-1))-1)-(COUNTIF(INDIRECT(ADDRESS(IF($C110=$C109,MATCH($C110,$C$2:$C$500,0)+1,ROW()), COLUMN($M110)) &amp; ":"&amp;ADDRESS(IF($C110=$C109,MATCH(C110,$C$2:$C$500,0)+1,ROW())+COUNTIF($C$2:$C$500,D110&amp;$F110&amp;$G110&amp;$H110&amp;J110)-1, COLUMN($M110))),M110)-1)),"")</f>
        <v>7</v>
      </c>
      <c r="O110" s="23">
        <f t="shared" ca="1" si="22"/>
        <v>1</v>
      </c>
      <c r="Q110" s="52">
        <f ca="1">IFERROR(IF(J110="A",2*(No_Clubs-('Track Results Calc'!M110-1)),2*(No_Clubs-('Track Results Calc'!M110-1))-1),"")</f>
        <v>7</v>
      </c>
      <c r="R110" s="53">
        <f t="shared" ca="1" si="28"/>
        <v>0</v>
      </c>
      <c r="S110" s="53">
        <f t="shared" ca="1" si="23"/>
        <v>1</v>
      </c>
      <c r="T110" s="53" t="str">
        <f t="shared" si="24"/>
        <v>$L$110:$L$113</v>
      </c>
      <c r="U110" s="53" t="str">
        <f t="shared" si="25"/>
        <v>$L$110:L110</v>
      </c>
    </row>
    <row r="111" spans="1:21" x14ac:dyDescent="0.25">
      <c r="A111" s="20" t="str">
        <f t="shared" ca="1" si="18"/>
        <v>OneU11Boys3 LapsB</v>
      </c>
      <c r="B111" s="20" t="str">
        <f t="shared" si="19"/>
        <v>OneTelfordU11Boys3 LapsB</v>
      </c>
      <c r="C111" s="20" t="str">
        <f t="shared" si="20"/>
        <v>OneU11BoysTrack Event 3B</v>
      </c>
      <c r="D111" s="20" t="str">
        <f t="shared" si="26"/>
        <v>One</v>
      </c>
      <c r="E111" s="29" t="s">
        <v>9</v>
      </c>
      <c r="F111" s="29" t="s">
        <v>45</v>
      </c>
      <c r="G111" s="29" t="s">
        <v>62</v>
      </c>
      <c r="H111" s="29" t="s">
        <v>86</v>
      </c>
      <c r="I111" s="20" t="str">
        <f t="shared" si="27"/>
        <v>3 Laps</v>
      </c>
      <c r="J111" s="29" t="s">
        <v>232</v>
      </c>
      <c r="K111" s="20" t="str">
        <f>TEXT(INDEX('Track Results Entry'!$I$2:$I$500,MATCH(B111,'Track Results Entry'!$A$2:$A$500,0)),)</f>
        <v/>
      </c>
      <c r="L111" s="59" t="str">
        <f>IF(K111="","",INDEX('Track Results Entry'!$J$2:$J$500,MATCH(B111,'Track Results Entry'!$A$2:$A$500,0)))</f>
        <v/>
      </c>
      <c r="M111" s="22" t="str">
        <f t="shared" ca="1" si="21"/>
        <v/>
      </c>
      <c r="N111" s="23" t="str">
        <f ca="1">IFERROR(MAX(0,IF(J111="A",2*(No_Clubs-('Track Results Calc'!M111-1)),2*(No_Clubs-('Track Results Calc'!M111-1))-1)-(COUNTIF(INDIRECT(ADDRESS(IF($C111=$C110,MATCH($C111,$C$2:$C$500,0)+1,ROW()), COLUMN($M111)) &amp; ":"&amp;ADDRESS(IF($C111=$C110,MATCH(C111,$C$2:$C$500,0)+1,ROW())+COUNTIF($C$2:$C$500,D111&amp;$F111&amp;$G111&amp;$H111&amp;J111)-1, COLUMN($M111))),M111)-1)),"")</f>
        <v/>
      </c>
      <c r="O111" s="23" t="str">
        <f t="shared" ca="1" si="22"/>
        <v/>
      </c>
      <c r="Q111" s="52" t="str">
        <f ca="1">IFERROR(IF(J111="A",2*(No_Clubs-('Track Results Calc'!M111-1)),2*(No_Clubs-('Track Results Calc'!M111-1))-1),"")</f>
        <v/>
      </c>
      <c r="R111" s="53">
        <f t="shared" ca="1" si="28"/>
        <v>0</v>
      </c>
      <c r="S111" s="53">
        <f t="shared" ca="1" si="23"/>
        <v>3</v>
      </c>
      <c r="T111" s="53" t="str">
        <f t="shared" si="24"/>
        <v>$L$110:$L$113</v>
      </c>
      <c r="U111" s="53" t="str">
        <f t="shared" si="25"/>
        <v>$L$110:L111</v>
      </c>
    </row>
    <row r="112" spans="1:21" x14ac:dyDescent="0.25">
      <c r="A112" s="20" t="str">
        <f t="shared" ca="1" si="18"/>
        <v>OneU11Boys3 LapsB</v>
      </c>
      <c r="B112" s="20" t="str">
        <f t="shared" si="19"/>
        <v>OneWenlockU11Boys3 LapsB</v>
      </c>
      <c r="C112" s="20" t="str">
        <f t="shared" si="20"/>
        <v>OneU11BoysTrack Event 3B</v>
      </c>
      <c r="D112" s="20" t="str">
        <f t="shared" si="26"/>
        <v>One</v>
      </c>
      <c r="E112" s="29" t="s">
        <v>11</v>
      </c>
      <c r="F112" s="29" t="s">
        <v>45</v>
      </c>
      <c r="G112" s="29" t="s">
        <v>62</v>
      </c>
      <c r="H112" s="29" t="s">
        <v>86</v>
      </c>
      <c r="I112" s="20" t="str">
        <f t="shared" si="27"/>
        <v>3 Laps</v>
      </c>
      <c r="J112" s="29" t="s">
        <v>232</v>
      </c>
      <c r="K112" s="20" t="str">
        <f>TEXT(INDEX('Track Results Entry'!$I$2:$I$500,MATCH(B112,'Track Results Entry'!$A$2:$A$500,0)),)</f>
        <v/>
      </c>
      <c r="L112" s="59" t="str">
        <f>IF(K112="","",INDEX('Track Results Entry'!$J$2:$J$500,MATCH(B112,'Track Results Entry'!$A$2:$A$500,0)))</f>
        <v/>
      </c>
      <c r="M112" s="22" t="str">
        <f t="shared" ca="1" si="21"/>
        <v/>
      </c>
      <c r="N112" s="23" t="str">
        <f ca="1">IFERROR(MAX(0,IF(J112="A",2*(No_Clubs-('Track Results Calc'!M112-1)),2*(No_Clubs-('Track Results Calc'!M112-1))-1)-(COUNTIF(INDIRECT(ADDRESS(IF($C112=$C111,MATCH($C112,$C$2:$C$500,0)+1,ROW()), COLUMN($M112)) &amp; ":"&amp;ADDRESS(IF($C112=$C111,MATCH(C112,$C$2:$C$500,0)+1,ROW())+COUNTIF($C$2:$C$500,D112&amp;$F112&amp;$G112&amp;$H112&amp;J112)-1, COLUMN($M112))),M112)-1)),"")</f>
        <v/>
      </c>
      <c r="O112" s="23" t="str">
        <f t="shared" ca="1" si="22"/>
        <v/>
      </c>
      <c r="Q112" s="52" t="str">
        <f ca="1">IFERROR(IF(J112="A",2*(No_Clubs-('Track Results Calc'!M112-1)),2*(No_Clubs-('Track Results Calc'!M112-1))-1),"")</f>
        <v/>
      </c>
      <c r="R112" s="53">
        <f t="shared" ca="1" si="28"/>
        <v>1</v>
      </c>
      <c r="S112" s="53">
        <f t="shared" ca="1" si="23"/>
        <v>3</v>
      </c>
      <c r="T112" s="53" t="str">
        <f t="shared" si="24"/>
        <v>$L$110:$L$113</v>
      </c>
      <c r="U112" s="53" t="str">
        <f t="shared" si="25"/>
        <v>$L$110:L112</v>
      </c>
    </row>
    <row r="113" spans="1:21" x14ac:dyDescent="0.25">
      <c r="A113" s="32" t="str">
        <f t="shared" ca="1" si="18"/>
        <v>OneU11Boys3 LapsB</v>
      </c>
      <c r="B113" s="32" t="str">
        <f t="shared" si="19"/>
        <v>OneShrewsburyU11Boys3 LapsB</v>
      </c>
      <c r="C113" s="32" t="str">
        <f t="shared" si="20"/>
        <v>OneU11BoysTrack Event 3B</v>
      </c>
      <c r="D113" s="32" t="str">
        <f t="shared" si="26"/>
        <v>One</v>
      </c>
      <c r="E113" s="33" t="s">
        <v>7</v>
      </c>
      <c r="F113" s="33" t="s">
        <v>45</v>
      </c>
      <c r="G113" s="33" t="s">
        <v>62</v>
      </c>
      <c r="H113" s="33" t="s">
        <v>86</v>
      </c>
      <c r="I113" s="32" t="str">
        <f t="shared" si="27"/>
        <v>3 Laps</v>
      </c>
      <c r="J113" s="33" t="s">
        <v>232</v>
      </c>
      <c r="K113" s="32" t="str">
        <f>TEXT(INDEX('Track Results Entry'!$I$2:$I$500,MATCH(B113,'Track Results Entry'!$A$2:$A$500,0)),)</f>
        <v/>
      </c>
      <c r="L113" s="60" t="str">
        <f>IF(K113="","",INDEX('Track Results Entry'!$J$2:$J$500,MATCH(B113,'Track Results Entry'!$A$2:$A$500,0)))</f>
        <v/>
      </c>
      <c r="M113" s="121" t="str">
        <f t="shared" ca="1" si="21"/>
        <v/>
      </c>
      <c r="N113" s="122" t="str">
        <f ca="1">IFERROR(MAX(0,IF(J113="A",2*(No_Clubs-('Track Results Calc'!M113-1)),2*(No_Clubs-('Track Results Calc'!M113-1))-1)-(COUNTIF(INDIRECT(ADDRESS(IF($C113=$C112,MATCH($C113,$C$2:$C$500,0)+1,ROW()), COLUMN($M113)) &amp; ":"&amp;ADDRESS(IF($C113=$C112,MATCH(C113,$C$2:$C$500,0)+1,ROW())+COUNTIF($C$2:$C$500,D113&amp;$F113&amp;$G113&amp;$H113&amp;J113)-1, COLUMN($M113))),M113)-1)),"")</f>
        <v/>
      </c>
      <c r="O113" s="122" t="str">
        <f t="shared" ca="1" si="22"/>
        <v/>
      </c>
      <c r="Q113" s="52" t="str">
        <f ca="1">IFERROR(IF(J113="A",2*(No_Clubs-('Track Results Calc'!M113-1)),2*(No_Clubs-('Track Results Calc'!M113-1))-1),"")</f>
        <v/>
      </c>
      <c r="R113" s="53">
        <f t="shared" ca="1" si="28"/>
        <v>2</v>
      </c>
      <c r="S113" s="53">
        <f t="shared" ca="1" si="23"/>
        <v>3</v>
      </c>
      <c r="T113" s="53" t="str">
        <f t="shared" si="24"/>
        <v>$L$110:$L$113</v>
      </c>
      <c r="U113" s="53" t="str">
        <f t="shared" si="25"/>
        <v>$L$110:L113</v>
      </c>
    </row>
    <row r="114" spans="1:21" x14ac:dyDescent="0.25">
      <c r="A114" s="20" t="str">
        <f t="shared" ca="1" si="18"/>
        <v>OneU13Girls5 LapsA3</v>
      </c>
      <c r="B114" s="20" t="str">
        <f t="shared" si="19"/>
        <v>OneOswestryU13Girls5 LapsA</v>
      </c>
      <c r="C114" s="20" t="str">
        <f t="shared" si="20"/>
        <v>OneU13GirlsTrack Event 3A</v>
      </c>
      <c r="D114" s="20" t="str">
        <f t="shared" si="26"/>
        <v>One</v>
      </c>
      <c r="E114" s="29" t="s">
        <v>5</v>
      </c>
      <c r="F114" s="29" t="s">
        <v>87</v>
      </c>
      <c r="G114" s="29" t="s">
        <v>46</v>
      </c>
      <c r="H114" s="29" t="s">
        <v>86</v>
      </c>
      <c r="I114" s="20" t="str">
        <f t="shared" si="27"/>
        <v>5 Laps</v>
      </c>
      <c r="J114" s="29" t="s">
        <v>228</v>
      </c>
      <c r="K114" s="20" t="str">
        <f>TEXT(INDEX('Track Results Entry'!$I$2:$I$500,MATCH(B114,'Track Results Entry'!$A$2:$A$500,0)),)</f>
        <v>Evie Baillie</v>
      </c>
      <c r="L114" s="59">
        <f>IF(K114="","",INDEX('Track Results Entry'!$J$2:$J$500,MATCH(B114,'Track Results Entry'!$A$2:$A$500,0)))</f>
        <v>8.9583333333333344E-4</v>
      </c>
      <c r="M114" s="22">
        <f t="shared" ca="1" si="21"/>
        <v>3</v>
      </c>
      <c r="N114" s="23">
        <f ca="1">IFERROR(MAX(0,IF(J114="A",2*(No_Clubs-('Track Results Calc'!M114-1)),2*(No_Clubs-('Track Results Calc'!M114-1))-1)-(COUNTIF(INDIRECT(ADDRESS(IF($C114=$C113,MATCH($C114,$C$2:$C$500,0)+1,ROW()), COLUMN($M114)) &amp; ":"&amp;ADDRESS(IF($C114=$C113,MATCH(C114,$C$2:$C$500,0)+1,ROW())+COUNTIF($C$2:$C$500,D114&amp;$F114&amp;$G114&amp;$H114&amp;J114)-1, COLUMN($M114))),M114)-1)),"")</f>
        <v>4</v>
      </c>
      <c r="O114" s="23">
        <f t="shared" ca="1" si="22"/>
        <v>3</v>
      </c>
      <c r="Q114" s="52">
        <f ca="1">IFERROR(IF(J114="A",2*(No_Clubs-('Track Results Calc'!M114-1)),2*(No_Clubs-('Track Results Calc'!M114-1))-1),"")</f>
        <v>4</v>
      </c>
      <c r="R114" s="53">
        <f t="shared" ca="1" si="28"/>
        <v>0</v>
      </c>
      <c r="S114" s="53">
        <f t="shared" ca="1" si="23"/>
        <v>1</v>
      </c>
      <c r="T114" s="53" t="str">
        <f t="shared" si="24"/>
        <v>$L$114:$L$117</v>
      </c>
      <c r="U114" s="53" t="str">
        <f t="shared" si="25"/>
        <v>$L$114:L114</v>
      </c>
    </row>
    <row r="115" spans="1:21" x14ac:dyDescent="0.25">
      <c r="A115" s="20" t="str">
        <f t="shared" ca="1" si="18"/>
        <v>OneU13Girls5 LapsA2</v>
      </c>
      <c r="B115" s="20" t="str">
        <f t="shared" si="19"/>
        <v>OneTelfordU13Girls5 LapsA</v>
      </c>
      <c r="C115" s="20" t="str">
        <f t="shared" si="20"/>
        <v>OneU13GirlsTrack Event 3A</v>
      </c>
      <c r="D115" s="20" t="str">
        <f t="shared" si="26"/>
        <v>One</v>
      </c>
      <c r="E115" s="29" t="s">
        <v>9</v>
      </c>
      <c r="F115" s="29" t="s">
        <v>87</v>
      </c>
      <c r="G115" s="29" t="s">
        <v>46</v>
      </c>
      <c r="H115" s="29" t="s">
        <v>86</v>
      </c>
      <c r="I115" s="20" t="str">
        <f t="shared" si="27"/>
        <v>5 Laps</v>
      </c>
      <c r="J115" s="29" t="s">
        <v>228</v>
      </c>
      <c r="K115" s="20" t="str">
        <f>TEXT(INDEX('Track Results Entry'!$I$2:$I$500,MATCH(B115,'Track Results Entry'!$A$2:$A$500,0)),)</f>
        <v>Daria Vaduva</v>
      </c>
      <c r="L115" s="59">
        <f>IF(K115="","",INDEX('Track Results Entry'!$J$2:$J$500,MATCH(B115,'Track Results Entry'!$A$2:$A$500,0)))</f>
        <v>8.5069444444444461E-4</v>
      </c>
      <c r="M115" s="22">
        <f t="shared" ca="1" si="21"/>
        <v>2</v>
      </c>
      <c r="N115" s="23">
        <f ca="1">IFERROR(MAX(0,IF(J115="A",2*(No_Clubs-('Track Results Calc'!M115-1)),2*(No_Clubs-('Track Results Calc'!M115-1))-1)-(COUNTIF(INDIRECT(ADDRESS(IF($C115=$C114,MATCH($C115,$C$2:$C$500,0)+1,ROW()), COLUMN($M115)) &amp; ":"&amp;ADDRESS(IF($C115=$C114,MATCH(C115,$C$2:$C$500,0)+1,ROW())+COUNTIF($C$2:$C$500,D115&amp;$F115&amp;$G115&amp;$H115&amp;J115)-1, COLUMN($M115))),M115)-1)),"")</f>
        <v>6</v>
      </c>
      <c r="O115" s="23">
        <f t="shared" ca="1" si="22"/>
        <v>2</v>
      </c>
      <c r="Q115" s="52">
        <f ca="1">IFERROR(IF(J115="A",2*(No_Clubs-('Track Results Calc'!M115-1)),2*(No_Clubs-('Track Results Calc'!M115-1))-1),"")</f>
        <v>6</v>
      </c>
      <c r="R115" s="53">
        <f t="shared" ca="1" si="28"/>
        <v>0</v>
      </c>
      <c r="S115" s="53">
        <f t="shared" ca="1" si="23"/>
        <v>1</v>
      </c>
      <c r="T115" s="53" t="str">
        <f t="shared" si="24"/>
        <v>$L$114:$L$117</v>
      </c>
      <c r="U115" s="53" t="str">
        <f t="shared" si="25"/>
        <v>$L$114:L115</v>
      </c>
    </row>
    <row r="116" spans="1:21" x14ac:dyDescent="0.25">
      <c r="A116" s="20" t="str">
        <f t="shared" ca="1" si="18"/>
        <v>OneU13Girls5 LapsA1</v>
      </c>
      <c r="B116" s="20" t="str">
        <f t="shared" si="19"/>
        <v>OneWenlockU13Girls5 LapsA</v>
      </c>
      <c r="C116" s="20" t="str">
        <f t="shared" si="20"/>
        <v>OneU13GirlsTrack Event 3A</v>
      </c>
      <c r="D116" s="20" t="str">
        <f t="shared" si="26"/>
        <v>One</v>
      </c>
      <c r="E116" s="29" t="s">
        <v>11</v>
      </c>
      <c r="F116" s="29" t="s">
        <v>87</v>
      </c>
      <c r="G116" s="29" t="s">
        <v>46</v>
      </c>
      <c r="H116" s="29" t="s">
        <v>86</v>
      </c>
      <c r="I116" s="20" t="str">
        <f t="shared" si="27"/>
        <v>5 Laps</v>
      </c>
      <c r="J116" s="29" t="s">
        <v>228</v>
      </c>
      <c r="K116" s="20" t="str">
        <f>TEXT(INDEX('Track Results Entry'!$I$2:$I$500,MATCH(B116,'Track Results Entry'!$A$2:$A$500,0)),)</f>
        <v>Maria Frankel</v>
      </c>
      <c r="L116" s="59">
        <f>IF(K116="","",INDEX('Track Results Entry'!$J$2:$J$500,MATCH(B116,'Track Results Entry'!$A$2:$A$500,0)))</f>
        <v>8.449074074074075E-4</v>
      </c>
      <c r="M116" s="22">
        <f t="shared" ca="1" si="21"/>
        <v>1</v>
      </c>
      <c r="N116" s="23">
        <f ca="1">IFERROR(MAX(0,IF(J116="A",2*(No_Clubs-('Track Results Calc'!M116-1)),2*(No_Clubs-('Track Results Calc'!M116-1))-1)-(COUNTIF(INDIRECT(ADDRESS(IF($C116=$C115,MATCH($C116,$C$2:$C$500,0)+1,ROW()), COLUMN($M116)) &amp; ":"&amp;ADDRESS(IF($C116=$C115,MATCH(C116,$C$2:$C$500,0)+1,ROW())+COUNTIF($C$2:$C$500,D116&amp;$F116&amp;$G116&amp;$H116&amp;J116)-1, COLUMN($M116))),M116)-1)),"")</f>
        <v>8</v>
      </c>
      <c r="O116" s="23">
        <f t="shared" ca="1" si="22"/>
        <v>1</v>
      </c>
      <c r="Q116" s="52">
        <f ca="1">IFERROR(IF(J116="A",2*(No_Clubs-('Track Results Calc'!M116-1)),2*(No_Clubs-('Track Results Calc'!M116-1))-1),"")</f>
        <v>8</v>
      </c>
      <c r="R116" s="53">
        <f t="shared" ca="1" si="28"/>
        <v>0</v>
      </c>
      <c r="S116" s="53">
        <f t="shared" ca="1" si="23"/>
        <v>1</v>
      </c>
      <c r="T116" s="53" t="str">
        <f t="shared" si="24"/>
        <v>$L$114:$L$117</v>
      </c>
      <c r="U116" s="53" t="str">
        <f t="shared" si="25"/>
        <v>$L$114:L116</v>
      </c>
    </row>
    <row r="117" spans="1:21" x14ac:dyDescent="0.25">
      <c r="A117" s="20" t="str">
        <f t="shared" ca="1" si="18"/>
        <v>OneU13Girls5 LapsA</v>
      </c>
      <c r="B117" s="20" t="str">
        <f t="shared" si="19"/>
        <v>OneShrewsburyU13Girls5 LapsA</v>
      </c>
      <c r="C117" s="20" t="str">
        <f t="shared" si="20"/>
        <v>OneU13GirlsTrack Event 3A</v>
      </c>
      <c r="D117" s="20" t="str">
        <f t="shared" si="26"/>
        <v>One</v>
      </c>
      <c r="E117" s="29" t="s">
        <v>7</v>
      </c>
      <c r="F117" s="29" t="s">
        <v>87</v>
      </c>
      <c r="G117" s="29" t="s">
        <v>46</v>
      </c>
      <c r="H117" s="29" t="s">
        <v>86</v>
      </c>
      <c r="I117" s="20" t="str">
        <f t="shared" si="27"/>
        <v>5 Laps</v>
      </c>
      <c r="J117" s="29" t="s">
        <v>228</v>
      </c>
      <c r="K117" s="20" t="str">
        <f>TEXT(INDEX('Track Results Entry'!$I$2:$I$500,MATCH(B117,'Track Results Entry'!$A$2:$A$500,0)),)</f>
        <v/>
      </c>
      <c r="L117" s="59" t="str">
        <f>IF(K117="","",INDEX('Track Results Entry'!$J$2:$J$500,MATCH(B117,'Track Results Entry'!$A$2:$A$500,0)))</f>
        <v/>
      </c>
      <c r="M117" s="22" t="str">
        <f t="shared" ca="1" si="21"/>
        <v/>
      </c>
      <c r="N117" s="23" t="str">
        <f ca="1">IFERROR(MAX(0,IF(J117="A",2*(No_Clubs-('Track Results Calc'!M117-1)),2*(No_Clubs-('Track Results Calc'!M117-1))-1)-(COUNTIF(INDIRECT(ADDRESS(IF($C117=$C116,MATCH($C117,$C$2:$C$500,0)+1,ROW()), COLUMN($M117)) &amp; ":"&amp;ADDRESS(IF($C117=$C116,MATCH(C117,$C$2:$C$500,0)+1,ROW())+COUNTIF($C$2:$C$500,D117&amp;$F117&amp;$G117&amp;$H117&amp;J117)-1, COLUMN($M117))),M117)-1)),"")</f>
        <v/>
      </c>
      <c r="O117" s="23" t="str">
        <f t="shared" ca="1" si="22"/>
        <v/>
      </c>
      <c r="Q117" s="52" t="str">
        <f ca="1">IFERROR(IF(J117="A",2*(No_Clubs-('Track Results Calc'!M117-1)),2*(No_Clubs-('Track Results Calc'!M117-1))-1),"")</f>
        <v/>
      </c>
      <c r="R117" s="53">
        <f t="shared" ca="1" si="28"/>
        <v>0</v>
      </c>
      <c r="S117" s="53">
        <f t="shared" ca="1" si="23"/>
        <v>1</v>
      </c>
      <c r="T117" s="53" t="str">
        <f t="shared" si="24"/>
        <v>$L$114:$L$117</v>
      </c>
      <c r="U117" s="53" t="str">
        <f t="shared" si="25"/>
        <v>$L$114:L117</v>
      </c>
    </row>
    <row r="118" spans="1:21" x14ac:dyDescent="0.25">
      <c r="A118" s="20" t="str">
        <f t="shared" ca="1" si="18"/>
        <v>OneU13Girls5 LapsB1</v>
      </c>
      <c r="B118" s="20" t="str">
        <f t="shared" si="19"/>
        <v>OneOswestryU13Girls5 LapsB</v>
      </c>
      <c r="C118" s="20" t="str">
        <f t="shared" si="20"/>
        <v>OneU13GirlsTrack Event 3B</v>
      </c>
      <c r="D118" s="20" t="str">
        <f t="shared" si="26"/>
        <v>One</v>
      </c>
      <c r="E118" s="29" t="s">
        <v>5</v>
      </c>
      <c r="F118" s="29" t="s">
        <v>87</v>
      </c>
      <c r="G118" s="29" t="s">
        <v>46</v>
      </c>
      <c r="H118" s="29" t="s">
        <v>86</v>
      </c>
      <c r="I118" s="20" t="str">
        <f t="shared" si="27"/>
        <v>5 Laps</v>
      </c>
      <c r="J118" s="29" t="s">
        <v>232</v>
      </c>
      <c r="K118" s="20" t="str">
        <f>TEXT(INDEX('Track Results Entry'!$I$2:$I$500,MATCH(B118,'Track Results Entry'!$A$2:$A$500,0)),)</f>
        <v>Gabriella Inglis-Downes</v>
      </c>
      <c r="L118" s="59">
        <f>IF(K118="","",INDEX('Track Results Entry'!$J$2:$J$500,MATCH(B118,'Track Results Entry'!$A$2:$A$500,0)))</f>
        <v>8.2407407407407397E-4</v>
      </c>
      <c r="M118" s="22">
        <f t="shared" ca="1" si="21"/>
        <v>1</v>
      </c>
      <c r="N118" s="23">
        <f ca="1">IFERROR(MAX(0,IF(J118="A",2*(No_Clubs-('Track Results Calc'!M118-1)),2*(No_Clubs-('Track Results Calc'!M118-1))-1)-(COUNTIF(INDIRECT(ADDRESS(IF($C118=$C117,MATCH($C118,$C$2:$C$500,0)+1,ROW()), COLUMN($M118)) &amp; ":"&amp;ADDRESS(IF($C118=$C117,MATCH(C118,$C$2:$C$500,0)+1,ROW())+COUNTIF($C$2:$C$500,D118&amp;$F118&amp;$G118&amp;$H118&amp;J118)-1, COLUMN($M118))),M118)-1)),"")</f>
        <v>7</v>
      </c>
      <c r="O118" s="23">
        <f t="shared" ca="1" si="22"/>
        <v>1</v>
      </c>
      <c r="Q118" s="52">
        <f ca="1">IFERROR(IF(J118="A",2*(No_Clubs-('Track Results Calc'!M118-1)),2*(No_Clubs-('Track Results Calc'!M118-1))-1),"")</f>
        <v>7</v>
      </c>
      <c r="R118" s="53">
        <f t="shared" ca="1" si="28"/>
        <v>0</v>
      </c>
      <c r="S118" s="53">
        <f t="shared" ca="1" si="23"/>
        <v>1</v>
      </c>
      <c r="T118" s="53" t="str">
        <f t="shared" si="24"/>
        <v>$L$118:$L$121</v>
      </c>
      <c r="U118" s="53" t="str">
        <f t="shared" si="25"/>
        <v>$L$118:L118</v>
      </c>
    </row>
    <row r="119" spans="1:21" x14ac:dyDescent="0.25">
      <c r="A119" s="20" t="str">
        <f t="shared" ca="1" si="18"/>
        <v>OneU13Girls5 LapsB2</v>
      </c>
      <c r="B119" s="20" t="str">
        <f t="shared" si="19"/>
        <v>OneTelfordU13Girls5 LapsB</v>
      </c>
      <c r="C119" s="20" t="str">
        <f t="shared" si="20"/>
        <v>OneU13GirlsTrack Event 3B</v>
      </c>
      <c r="D119" s="20" t="str">
        <f t="shared" si="26"/>
        <v>One</v>
      </c>
      <c r="E119" s="29" t="s">
        <v>9</v>
      </c>
      <c r="F119" s="29" t="s">
        <v>87</v>
      </c>
      <c r="G119" s="29" t="s">
        <v>46</v>
      </c>
      <c r="H119" s="29" t="s">
        <v>86</v>
      </c>
      <c r="I119" s="20" t="str">
        <f t="shared" si="27"/>
        <v>5 Laps</v>
      </c>
      <c r="J119" s="29" t="s">
        <v>232</v>
      </c>
      <c r="K119" s="20" t="str">
        <f>TEXT(INDEX('Track Results Entry'!$I$2:$I$500,MATCH(B119,'Track Results Entry'!$A$2:$A$500,0)),)</f>
        <v>Jessica Barrett</v>
      </c>
      <c r="L119" s="59">
        <f>IF(K119="","",INDEX('Track Results Entry'!$J$2:$J$500,MATCH(B119,'Track Results Entry'!$A$2:$A$500,0)))</f>
        <v>9.0277777777777784E-4</v>
      </c>
      <c r="M119" s="22">
        <f t="shared" ca="1" si="21"/>
        <v>2</v>
      </c>
      <c r="N119" s="23">
        <f ca="1">IFERROR(MAX(0,IF(J119="A",2*(No_Clubs-('Track Results Calc'!M119-1)),2*(No_Clubs-('Track Results Calc'!M119-1))-1)-(COUNTIF(INDIRECT(ADDRESS(IF($C119=$C118,MATCH($C119,$C$2:$C$500,0)+1,ROW()), COLUMN($M119)) &amp; ":"&amp;ADDRESS(IF($C119=$C118,MATCH(C119,$C$2:$C$500,0)+1,ROW())+COUNTIF($C$2:$C$500,D119&amp;$F119&amp;$G119&amp;$H119&amp;J119)-1, COLUMN($M119))),M119)-1)),"")</f>
        <v>5</v>
      </c>
      <c r="O119" s="23">
        <f t="shared" ca="1" si="22"/>
        <v>2</v>
      </c>
      <c r="Q119" s="52">
        <f ca="1">IFERROR(IF(J119="A",2*(No_Clubs-('Track Results Calc'!M119-1)),2*(No_Clubs-('Track Results Calc'!M119-1))-1),"")</f>
        <v>5</v>
      </c>
      <c r="R119" s="53">
        <f t="shared" ca="1" si="28"/>
        <v>0</v>
      </c>
      <c r="S119" s="53">
        <f t="shared" ca="1" si="23"/>
        <v>1</v>
      </c>
      <c r="T119" s="53" t="str">
        <f t="shared" si="24"/>
        <v>$L$118:$L$121</v>
      </c>
      <c r="U119" s="53" t="str">
        <f t="shared" si="25"/>
        <v>$L$118:L119</v>
      </c>
    </row>
    <row r="120" spans="1:21" x14ac:dyDescent="0.25">
      <c r="A120" s="20" t="str">
        <f t="shared" ca="1" si="18"/>
        <v>OneU13Girls5 LapsB3</v>
      </c>
      <c r="B120" s="20" t="str">
        <f t="shared" si="19"/>
        <v>OneWenlockU13Girls5 LapsB</v>
      </c>
      <c r="C120" s="20" t="str">
        <f t="shared" si="20"/>
        <v>OneU13GirlsTrack Event 3B</v>
      </c>
      <c r="D120" s="20" t="str">
        <f t="shared" si="26"/>
        <v>One</v>
      </c>
      <c r="E120" s="29" t="s">
        <v>11</v>
      </c>
      <c r="F120" s="29" t="s">
        <v>87</v>
      </c>
      <c r="G120" s="29" t="s">
        <v>46</v>
      </c>
      <c r="H120" s="29" t="s">
        <v>86</v>
      </c>
      <c r="I120" s="20" t="str">
        <f t="shared" si="27"/>
        <v>5 Laps</v>
      </c>
      <c r="J120" s="29" t="s">
        <v>232</v>
      </c>
      <c r="K120" s="20" t="str">
        <f>TEXT(INDEX('Track Results Entry'!$I$2:$I$500,MATCH(B120,'Track Results Entry'!$A$2:$A$500,0)),)</f>
        <v>Hallie Bunn</v>
      </c>
      <c r="L120" s="59">
        <f>IF(K120="","",INDEX('Track Results Entry'!$J$2:$J$500,MATCH(B120,'Track Results Entry'!$A$2:$A$500,0)))</f>
        <v>9.2824074074074076E-4</v>
      </c>
      <c r="M120" s="22">
        <f t="shared" ca="1" si="21"/>
        <v>3</v>
      </c>
      <c r="N120" s="23">
        <f ca="1">IFERROR(MAX(0,IF(J120="A",2*(No_Clubs-('Track Results Calc'!M120-1)),2*(No_Clubs-('Track Results Calc'!M120-1))-1)-(COUNTIF(INDIRECT(ADDRESS(IF($C120=$C119,MATCH($C120,$C$2:$C$500,0)+1,ROW()), COLUMN($M120)) &amp; ":"&amp;ADDRESS(IF($C120=$C119,MATCH(C120,$C$2:$C$500,0)+1,ROW())+COUNTIF($C$2:$C$500,D120&amp;$F120&amp;$G120&amp;$H120&amp;J120)-1, COLUMN($M120))),M120)-1)),"")</f>
        <v>3</v>
      </c>
      <c r="O120" s="23">
        <f t="shared" ca="1" si="22"/>
        <v>3</v>
      </c>
      <c r="Q120" s="52">
        <f ca="1">IFERROR(IF(J120="A",2*(No_Clubs-('Track Results Calc'!M120-1)),2*(No_Clubs-('Track Results Calc'!M120-1))-1),"")</f>
        <v>3</v>
      </c>
      <c r="R120" s="53">
        <f t="shared" ca="1" si="28"/>
        <v>0</v>
      </c>
      <c r="S120" s="53">
        <f t="shared" ca="1" si="23"/>
        <v>1</v>
      </c>
      <c r="T120" s="53" t="str">
        <f t="shared" si="24"/>
        <v>$L$118:$L$121</v>
      </c>
      <c r="U120" s="53" t="str">
        <f t="shared" si="25"/>
        <v>$L$118:L120</v>
      </c>
    </row>
    <row r="121" spans="1:21" x14ac:dyDescent="0.25">
      <c r="A121" s="20" t="str">
        <f t="shared" ca="1" si="18"/>
        <v>OneU13Girls5 LapsB</v>
      </c>
      <c r="B121" s="20" t="str">
        <f t="shared" si="19"/>
        <v>OneShrewsburyU13Girls5 LapsB</v>
      </c>
      <c r="C121" s="20" t="str">
        <f t="shared" si="20"/>
        <v>OneU13GirlsTrack Event 3B</v>
      </c>
      <c r="D121" s="20" t="str">
        <f t="shared" si="26"/>
        <v>One</v>
      </c>
      <c r="E121" s="29" t="s">
        <v>7</v>
      </c>
      <c r="F121" s="29" t="s">
        <v>87</v>
      </c>
      <c r="G121" s="29" t="s">
        <v>46</v>
      </c>
      <c r="H121" s="29" t="s">
        <v>86</v>
      </c>
      <c r="I121" s="20" t="str">
        <f t="shared" si="27"/>
        <v>5 Laps</v>
      </c>
      <c r="J121" s="29" t="s">
        <v>232</v>
      </c>
      <c r="K121" s="20" t="str">
        <f>TEXT(INDEX('Track Results Entry'!$I$2:$I$500,MATCH(B121,'Track Results Entry'!$A$2:$A$500,0)),)</f>
        <v/>
      </c>
      <c r="L121" s="59" t="str">
        <f>IF(K121="","",INDEX('Track Results Entry'!$J$2:$J$500,MATCH(B121,'Track Results Entry'!$A$2:$A$500,0)))</f>
        <v/>
      </c>
      <c r="M121" s="22" t="str">
        <f t="shared" ca="1" si="21"/>
        <v/>
      </c>
      <c r="N121" s="23" t="str">
        <f ca="1">IFERROR(MAX(0,IF(J121="A",2*(No_Clubs-('Track Results Calc'!M121-1)),2*(No_Clubs-('Track Results Calc'!M121-1))-1)-(COUNTIF(INDIRECT(ADDRESS(IF($C121=$C120,MATCH($C121,$C$2:$C$500,0)+1,ROW()), COLUMN($M121)) &amp; ":"&amp;ADDRESS(IF($C121=$C120,MATCH(C121,$C$2:$C$500,0)+1,ROW())+COUNTIF($C$2:$C$500,D121&amp;$F121&amp;$G121&amp;$H121&amp;J121)-1, COLUMN($M121))),M121)-1)),"")</f>
        <v/>
      </c>
      <c r="O121" s="23" t="str">
        <f t="shared" ca="1" si="22"/>
        <v/>
      </c>
      <c r="Q121" s="52" t="str">
        <f ca="1">IFERROR(IF(J121="A",2*(No_Clubs-('Track Results Calc'!M121-1)),2*(No_Clubs-('Track Results Calc'!M121-1))-1),"")</f>
        <v/>
      </c>
      <c r="R121" s="53">
        <f t="shared" ca="1" si="28"/>
        <v>0</v>
      </c>
      <c r="S121" s="53">
        <f t="shared" ca="1" si="23"/>
        <v>1</v>
      </c>
      <c r="T121" s="53" t="str">
        <f t="shared" si="24"/>
        <v>$L$118:$L$121</v>
      </c>
      <c r="U121" s="53" t="str">
        <f t="shared" si="25"/>
        <v>$L$118:L121</v>
      </c>
    </row>
    <row r="122" spans="1:21" x14ac:dyDescent="0.25">
      <c r="A122" s="30" t="str">
        <f t="shared" ca="1" si="18"/>
        <v>OneU13Boys5 LapsA3</v>
      </c>
      <c r="B122" s="30" t="str">
        <f t="shared" si="19"/>
        <v>OneOswestryU13Boys5 LapsA</v>
      </c>
      <c r="C122" s="30" t="str">
        <f t="shared" si="20"/>
        <v>OneU13BoysTrack Event 3A</v>
      </c>
      <c r="D122" s="30" t="str">
        <f t="shared" si="26"/>
        <v>One</v>
      </c>
      <c r="E122" s="31" t="s">
        <v>5</v>
      </c>
      <c r="F122" s="31" t="s">
        <v>87</v>
      </c>
      <c r="G122" s="31" t="s">
        <v>62</v>
      </c>
      <c r="H122" s="31" t="s">
        <v>86</v>
      </c>
      <c r="I122" s="30" t="str">
        <f t="shared" si="27"/>
        <v>5 Laps</v>
      </c>
      <c r="J122" s="31" t="s">
        <v>228</v>
      </c>
      <c r="K122" s="30" t="str">
        <f>TEXT(INDEX('Track Results Entry'!$I$2:$I$500,MATCH(B122,'Track Results Entry'!$A$2:$A$500,0)),)</f>
        <v>Dylan Grimley</v>
      </c>
      <c r="L122" s="118">
        <f>IF(K122="","",INDEX('Track Results Entry'!$J$2:$J$500,MATCH(B122,'Track Results Entry'!$A$2:$A$500,0)))</f>
        <v>9.5833333333333328E-4</v>
      </c>
      <c r="M122" s="119">
        <f t="shared" ca="1" si="21"/>
        <v>3</v>
      </c>
      <c r="N122" s="120">
        <f ca="1">IFERROR(MAX(0,IF(J122="A",2*(No_Clubs-('Track Results Calc'!M122-1)),2*(No_Clubs-('Track Results Calc'!M122-1))-1)-(COUNTIF(INDIRECT(ADDRESS(IF($C122=$C121,MATCH($C122,$C$2:$C$500,0)+1,ROW()), COLUMN($M122)) &amp; ":"&amp;ADDRESS(IF($C122=$C121,MATCH(C122,$C$2:$C$500,0)+1,ROW())+COUNTIF($C$2:$C$500,D122&amp;$F122&amp;$G122&amp;$H122&amp;J122)-1, COLUMN($M122))),M122)-1)),"")</f>
        <v>4</v>
      </c>
      <c r="O122" s="120">
        <f t="shared" ca="1" si="22"/>
        <v>3</v>
      </c>
      <c r="Q122" s="52">
        <f ca="1">IFERROR(IF(J122="A",2*(No_Clubs-('Track Results Calc'!M122-1)),2*(No_Clubs-('Track Results Calc'!M122-1))-1),"")</f>
        <v>4</v>
      </c>
      <c r="R122" s="53">
        <f t="shared" ca="1" si="28"/>
        <v>0</v>
      </c>
      <c r="S122" s="53">
        <f t="shared" ca="1" si="23"/>
        <v>1</v>
      </c>
      <c r="T122" s="53" t="str">
        <f t="shared" si="24"/>
        <v>$L$122:$L$125</v>
      </c>
      <c r="U122" s="53" t="str">
        <f t="shared" si="25"/>
        <v>$L$122:L122</v>
      </c>
    </row>
    <row r="123" spans="1:21" x14ac:dyDescent="0.25">
      <c r="A123" s="20" t="str">
        <f t="shared" ca="1" si="18"/>
        <v>OneU13Boys5 LapsA1</v>
      </c>
      <c r="B123" s="20" t="str">
        <f t="shared" si="19"/>
        <v>OneTelfordU13Boys5 LapsA</v>
      </c>
      <c r="C123" s="20" t="str">
        <f t="shared" si="20"/>
        <v>OneU13BoysTrack Event 3A</v>
      </c>
      <c r="D123" s="20" t="str">
        <f t="shared" si="26"/>
        <v>One</v>
      </c>
      <c r="E123" s="29" t="s">
        <v>9</v>
      </c>
      <c r="F123" s="29" t="s">
        <v>87</v>
      </c>
      <c r="G123" s="29" t="s">
        <v>62</v>
      </c>
      <c r="H123" s="29" t="s">
        <v>86</v>
      </c>
      <c r="I123" s="20" t="str">
        <f t="shared" si="27"/>
        <v>5 Laps</v>
      </c>
      <c r="J123" s="29" t="s">
        <v>228</v>
      </c>
      <c r="K123" s="20" t="str">
        <f>TEXT(INDEX('Track Results Entry'!$I$2:$I$500,MATCH(B123,'Track Results Entry'!$A$2:$A$500,0)),)</f>
        <v>Cody Sandland</v>
      </c>
      <c r="L123" s="59">
        <f>IF(K123="","",INDEX('Track Results Entry'!$J$2:$J$500,MATCH(B123,'Track Results Entry'!$A$2:$A$500,0)))</f>
        <v>7.7777777777777784E-4</v>
      </c>
      <c r="M123" s="22">
        <f t="shared" ca="1" si="21"/>
        <v>1</v>
      </c>
      <c r="N123" s="23">
        <f ca="1">IFERROR(MAX(0,IF(J123="A",2*(No_Clubs-('Track Results Calc'!M123-1)),2*(No_Clubs-('Track Results Calc'!M123-1))-1)-(COUNTIF(INDIRECT(ADDRESS(IF($C123=$C122,MATCH($C123,$C$2:$C$500,0)+1,ROW()), COLUMN($M123)) &amp; ":"&amp;ADDRESS(IF($C123=$C122,MATCH(C123,$C$2:$C$500,0)+1,ROW())+COUNTIF($C$2:$C$500,D123&amp;$F123&amp;$G123&amp;$H123&amp;J123)-1, COLUMN($M123))),M123)-1)),"")</f>
        <v>8</v>
      </c>
      <c r="O123" s="23">
        <f t="shared" ca="1" si="22"/>
        <v>1</v>
      </c>
      <c r="Q123" s="52">
        <f ca="1">IFERROR(IF(J123="A",2*(No_Clubs-('Track Results Calc'!M123-1)),2*(No_Clubs-('Track Results Calc'!M123-1))-1),"")</f>
        <v>8</v>
      </c>
      <c r="R123" s="53">
        <f t="shared" ca="1" si="28"/>
        <v>0</v>
      </c>
      <c r="S123" s="53">
        <f t="shared" ca="1" si="23"/>
        <v>1</v>
      </c>
      <c r="T123" s="53" t="str">
        <f t="shared" si="24"/>
        <v>$L$122:$L$125</v>
      </c>
      <c r="U123" s="53" t="str">
        <f t="shared" si="25"/>
        <v>$L$122:L123</v>
      </c>
    </row>
    <row r="124" spans="1:21" x14ac:dyDescent="0.25">
      <c r="A124" s="20" t="str">
        <f t="shared" ca="1" si="18"/>
        <v>OneU13Boys5 LapsA2</v>
      </c>
      <c r="B124" s="20" t="str">
        <f t="shared" si="19"/>
        <v>OneWenlockU13Boys5 LapsA</v>
      </c>
      <c r="C124" s="20" t="str">
        <f t="shared" si="20"/>
        <v>OneU13BoysTrack Event 3A</v>
      </c>
      <c r="D124" s="20" t="str">
        <f t="shared" si="26"/>
        <v>One</v>
      </c>
      <c r="E124" s="29" t="s">
        <v>11</v>
      </c>
      <c r="F124" s="29" t="s">
        <v>87</v>
      </c>
      <c r="G124" s="29" t="s">
        <v>62</v>
      </c>
      <c r="H124" s="29" t="s">
        <v>86</v>
      </c>
      <c r="I124" s="20" t="str">
        <f t="shared" si="27"/>
        <v>5 Laps</v>
      </c>
      <c r="J124" s="29" t="s">
        <v>228</v>
      </c>
      <c r="K124" s="20" t="str">
        <f>TEXT(INDEX('Track Results Entry'!$I$2:$I$500,MATCH(B124,'Track Results Entry'!$A$2:$A$500,0)),)</f>
        <v>Owen Hart</v>
      </c>
      <c r="L124" s="59">
        <f>IF(K124="","",INDEX('Track Results Entry'!$J$2:$J$500,MATCH(B124,'Track Results Entry'!$A$2:$A$500,0)))</f>
        <v>9.0393518518518525E-4</v>
      </c>
      <c r="M124" s="22">
        <f t="shared" ca="1" si="21"/>
        <v>2</v>
      </c>
      <c r="N124" s="23">
        <f ca="1">IFERROR(MAX(0,IF(J124="A",2*(No_Clubs-('Track Results Calc'!M124-1)),2*(No_Clubs-('Track Results Calc'!M124-1))-1)-(COUNTIF(INDIRECT(ADDRESS(IF($C124=$C123,MATCH($C124,$C$2:$C$500,0)+1,ROW()), COLUMN($M124)) &amp; ":"&amp;ADDRESS(IF($C124=$C123,MATCH(C124,$C$2:$C$500,0)+1,ROW())+COUNTIF($C$2:$C$500,D124&amp;$F124&amp;$G124&amp;$H124&amp;J124)-1, COLUMN($M124))),M124)-1)),"")</f>
        <v>6</v>
      </c>
      <c r="O124" s="23">
        <f t="shared" ca="1" si="22"/>
        <v>2</v>
      </c>
      <c r="Q124" s="52">
        <f ca="1">IFERROR(IF(J124="A",2*(No_Clubs-('Track Results Calc'!M124-1)),2*(No_Clubs-('Track Results Calc'!M124-1))-1),"")</f>
        <v>6</v>
      </c>
      <c r="R124" s="53">
        <f t="shared" ca="1" si="28"/>
        <v>0</v>
      </c>
      <c r="S124" s="53">
        <f t="shared" ca="1" si="23"/>
        <v>1</v>
      </c>
      <c r="T124" s="53" t="str">
        <f t="shared" si="24"/>
        <v>$L$122:$L$125</v>
      </c>
      <c r="U124" s="53" t="str">
        <f t="shared" si="25"/>
        <v>$L$122:L124</v>
      </c>
    </row>
    <row r="125" spans="1:21" x14ac:dyDescent="0.25">
      <c r="A125" s="20" t="str">
        <f t="shared" ca="1" si="18"/>
        <v>OneU13Boys5 LapsA</v>
      </c>
      <c r="B125" s="20" t="str">
        <f t="shared" si="19"/>
        <v>OneShrewsburyU13Boys5 LapsA</v>
      </c>
      <c r="C125" s="20" t="str">
        <f t="shared" si="20"/>
        <v>OneU13BoysTrack Event 3A</v>
      </c>
      <c r="D125" s="20" t="str">
        <f t="shared" si="26"/>
        <v>One</v>
      </c>
      <c r="E125" s="29" t="s">
        <v>7</v>
      </c>
      <c r="F125" s="29" t="s">
        <v>87</v>
      </c>
      <c r="G125" s="29" t="s">
        <v>62</v>
      </c>
      <c r="H125" s="29" t="s">
        <v>86</v>
      </c>
      <c r="I125" s="20" t="str">
        <f t="shared" si="27"/>
        <v>5 Laps</v>
      </c>
      <c r="J125" s="29" t="s">
        <v>228</v>
      </c>
      <c r="K125" s="20" t="str">
        <f>TEXT(INDEX('Track Results Entry'!$I$2:$I$500,MATCH(B125,'Track Results Entry'!$A$2:$A$500,0)),)</f>
        <v/>
      </c>
      <c r="L125" s="59" t="str">
        <f>IF(K125="","",INDEX('Track Results Entry'!$J$2:$J$500,MATCH(B125,'Track Results Entry'!$A$2:$A$500,0)))</f>
        <v/>
      </c>
      <c r="M125" s="22" t="str">
        <f t="shared" ca="1" si="21"/>
        <v/>
      </c>
      <c r="N125" s="23" t="str">
        <f ca="1">IFERROR(MAX(0,IF(J125="A",2*(No_Clubs-('Track Results Calc'!M125-1)),2*(No_Clubs-('Track Results Calc'!M125-1))-1)-(COUNTIF(INDIRECT(ADDRESS(IF($C125=$C124,MATCH($C125,$C$2:$C$500,0)+1,ROW()), COLUMN($M125)) &amp; ":"&amp;ADDRESS(IF($C125=$C124,MATCH(C125,$C$2:$C$500,0)+1,ROW())+COUNTIF($C$2:$C$500,D125&amp;$F125&amp;$G125&amp;$H125&amp;J125)-1, COLUMN($M125))),M125)-1)),"")</f>
        <v/>
      </c>
      <c r="O125" s="23" t="str">
        <f t="shared" ca="1" si="22"/>
        <v/>
      </c>
      <c r="Q125" s="52" t="str">
        <f ca="1">IFERROR(IF(J125="A",2*(No_Clubs-('Track Results Calc'!M125-1)),2*(No_Clubs-('Track Results Calc'!M125-1))-1),"")</f>
        <v/>
      </c>
      <c r="R125" s="53">
        <f t="shared" ca="1" si="28"/>
        <v>0</v>
      </c>
      <c r="S125" s="53">
        <f t="shared" ca="1" si="23"/>
        <v>1</v>
      </c>
      <c r="T125" s="53" t="str">
        <f t="shared" si="24"/>
        <v>$L$122:$L$125</v>
      </c>
      <c r="U125" s="53" t="str">
        <f t="shared" si="25"/>
        <v>$L$122:L125</v>
      </c>
    </row>
    <row r="126" spans="1:21" x14ac:dyDescent="0.25">
      <c r="A126" s="20" t="str">
        <f t="shared" ca="1" si="18"/>
        <v>OneU13Boys5 LapsB</v>
      </c>
      <c r="B126" s="20" t="str">
        <f t="shared" si="19"/>
        <v>OneOswestryU13Boys5 LapsB</v>
      </c>
      <c r="C126" s="20" t="str">
        <f t="shared" si="20"/>
        <v>OneU13BoysTrack Event 3B</v>
      </c>
      <c r="D126" s="20" t="str">
        <f t="shared" si="26"/>
        <v>One</v>
      </c>
      <c r="E126" s="29" t="s">
        <v>5</v>
      </c>
      <c r="F126" s="29" t="s">
        <v>87</v>
      </c>
      <c r="G126" s="29" t="s">
        <v>62</v>
      </c>
      <c r="H126" s="29" t="s">
        <v>86</v>
      </c>
      <c r="I126" s="20" t="str">
        <f t="shared" si="27"/>
        <v>5 Laps</v>
      </c>
      <c r="J126" s="29" t="s">
        <v>232</v>
      </c>
      <c r="K126" s="20" t="str">
        <f>TEXT(INDEX('Track Results Entry'!$I$2:$I$500,MATCH(B126,'Track Results Entry'!$A$2:$A$500,0)),)</f>
        <v/>
      </c>
      <c r="L126" s="59" t="str">
        <f>IF(K126="","",INDEX('Track Results Entry'!$J$2:$J$500,MATCH(B126,'Track Results Entry'!$A$2:$A$500,0)))</f>
        <v/>
      </c>
      <c r="M126" s="22" t="str">
        <f t="shared" ca="1" si="21"/>
        <v/>
      </c>
      <c r="N126" s="23" t="str">
        <f ca="1">IFERROR(MAX(0,IF(J126="A",2*(No_Clubs-('Track Results Calc'!M126-1)),2*(No_Clubs-('Track Results Calc'!M126-1))-1)-(COUNTIF(INDIRECT(ADDRESS(IF($C126=$C125,MATCH($C126,$C$2:$C$500,0)+1,ROW()), COLUMN($M126)) &amp; ":"&amp;ADDRESS(IF($C126=$C125,MATCH(C126,$C$2:$C$500,0)+1,ROW())+COUNTIF($C$2:$C$500,D126&amp;$F126&amp;$G126&amp;$H126&amp;J126)-1, COLUMN($M126))),M126)-1)),"")</f>
        <v/>
      </c>
      <c r="O126" s="23" t="str">
        <f t="shared" ca="1" si="22"/>
        <v/>
      </c>
      <c r="Q126" s="52" t="str">
        <f ca="1">IFERROR(IF(J126="A",2*(No_Clubs-('Track Results Calc'!M126-1)),2*(No_Clubs-('Track Results Calc'!M126-1))-1),"")</f>
        <v/>
      </c>
      <c r="R126" s="53">
        <f t="shared" ca="1" si="28"/>
        <v>0</v>
      </c>
      <c r="S126" s="53">
        <f t="shared" ca="1" si="23"/>
        <v>3</v>
      </c>
      <c r="T126" s="53" t="str">
        <f t="shared" si="24"/>
        <v>$L$126:$L$129</v>
      </c>
      <c r="U126" s="53" t="str">
        <f t="shared" si="25"/>
        <v>$L$126:L126</v>
      </c>
    </row>
    <row r="127" spans="1:21" x14ac:dyDescent="0.25">
      <c r="A127" s="20" t="str">
        <f t="shared" ca="1" si="18"/>
        <v>OneU13Boys5 LapsB</v>
      </c>
      <c r="B127" s="20" t="str">
        <f t="shared" si="19"/>
        <v>OneTelfordU13Boys5 LapsB</v>
      </c>
      <c r="C127" s="20" t="str">
        <f t="shared" si="20"/>
        <v>OneU13BoysTrack Event 3B</v>
      </c>
      <c r="D127" s="20" t="str">
        <f t="shared" si="26"/>
        <v>One</v>
      </c>
      <c r="E127" s="29" t="s">
        <v>9</v>
      </c>
      <c r="F127" s="29" t="s">
        <v>87</v>
      </c>
      <c r="G127" s="29" t="s">
        <v>62</v>
      </c>
      <c r="H127" s="29" t="s">
        <v>86</v>
      </c>
      <c r="I127" s="20" t="str">
        <f t="shared" si="27"/>
        <v>5 Laps</v>
      </c>
      <c r="J127" s="29" t="s">
        <v>232</v>
      </c>
      <c r="K127" s="20" t="str">
        <f>TEXT(INDEX('Track Results Entry'!$I$2:$I$500,MATCH(B127,'Track Results Entry'!$A$2:$A$500,0)),)</f>
        <v/>
      </c>
      <c r="L127" s="59" t="str">
        <f>IF(K127="","",INDEX('Track Results Entry'!$J$2:$J$500,MATCH(B127,'Track Results Entry'!$A$2:$A$500,0)))</f>
        <v/>
      </c>
      <c r="M127" s="22" t="str">
        <f t="shared" ca="1" si="21"/>
        <v/>
      </c>
      <c r="N127" s="23" t="str">
        <f ca="1">IFERROR(MAX(0,IF(J127="A",2*(No_Clubs-('Track Results Calc'!M127-1)),2*(No_Clubs-('Track Results Calc'!M127-1))-1)-(COUNTIF(INDIRECT(ADDRESS(IF($C127=$C126,MATCH($C127,$C$2:$C$500,0)+1,ROW()), COLUMN($M127)) &amp; ":"&amp;ADDRESS(IF($C127=$C126,MATCH(C127,$C$2:$C$500,0)+1,ROW())+COUNTIF($C$2:$C$500,D127&amp;$F127&amp;$G127&amp;$H127&amp;J127)-1, COLUMN($M127))),M127)-1)),"")</f>
        <v/>
      </c>
      <c r="O127" s="23" t="str">
        <f t="shared" ca="1" si="22"/>
        <v/>
      </c>
      <c r="Q127" s="52" t="str">
        <f ca="1">IFERROR(IF(J127="A",2*(No_Clubs-('Track Results Calc'!M127-1)),2*(No_Clubs-('Track Results Calc'!M127-1))-1),"")</f>
        <v/>
      </c>
      <c r="R127" s="53">
        <f t="shared" ca="1" si="28"/>
        <v>1</v>
      </c>
      <c r="S127" s="53">
        <f t="shared" ca="1" si="23"/>
        <v>3</v>
      </c>
      <c r="T127" s="53" t="str">
        <f t="shared" si="24"/>
        <v>$L$126:$L$129</v>
      </c>
      <c r="U127" s="53" t="str">
        <f t="shared" si="25"/>
        <v>$L$126:L127</v>
      </c>
    </row>
    <row r="128" spans="1:21" x14ac:dyDescent="0.25">
      <c r="A128" s="20" t="str">
        <f t="shared" ca="1" si="18"/>
        <v>OneU13Boys5 LapsB1</v>
      </c>
      <c r="B128" s="20" t="str">
        <f t="shared" si="19"/>
        <v>OneWenlockU13Boys5 LapsB</v>
      </c>
      <c r="C128" s="20" t="str">
        <f t="shared" si="20"/>
        <v>OneU13BoysTrack Event 3B</v>
      </c>
      <c r="D128" s="20" t="str">
        <f t="shared" si="26"/>
        <v>One</v>
      </c>
      <c r="E128" s="29" t="s">
        <v>11</v>
      </c>
      <c r="F128" s="29" t="s">
        <v>87</v>
      </c>
      <c r="G128" s="29" t="s">
        <v>62</v>
      </c>
      <c r="H128" s="29" t="s">
        <v>86</v>
      </c>
      <c r="I128" s="20" t="str">
        <f t="shared" si="27"/>
        <v>5 Laps</v>
      </c>
      <c r="J128" s="29" t="s">
        <v>232</v>
      </c>
      <c r="K128" s="20" t="str">
        <f>TEXT(INDEX('Track Results Entry'!$I$2:$I$500,MATCH(B128,'Track Results Entry'!$A$2:$A$500,0)),)</f>
        <v>Sion Williams</v>
      </c>
      <c r="L128" s="59">
        <f>IF(K128="","",INDEX('Track Results Entry'!$J$2:$J$500,MATCH(B128,'Track Results Entry'!$A$2:$A$500,0)))</f>
        <v>8.8541666666666662E-4</v>
      </c>
      <c r="M128" s="22">
        <f t="shared" ca="1" si="21"/>
        <v>1</v>
      </c>
      <c r="N128" s="23">
        <f ca="1">IFERROR(MAX(0,IF(J128="A",2*(No_Clubs-('Track Results Calc'!M128-1)),2*(No_Clubs-('Track Results Calc'!M128-1))-1)-(COUNTIF(INDIRECT(ADDRESS(IF($C128=$C127,MATCH($C128,$C$2:$C$500,0)+1,ROW()), COLUMN($M128)) &amp; ":"&amp;ADDRESS(IF($C128=$C127,MATCH(C128,$C$2:$C$500,0)+1,ROW())+COUNTIF($C$2:$C$500,D128&amp;$F128&amp;$G128&amp;$H128&amp;J128)-1, COLUMN($M128))),M128)-1)),"")</f>
        <v>7</v>
      </c>
      <c r="O128" s="23">
        <f t="shared" ca="1" si="22"/>
        <v>1</v>
      </c>
      <c r="Q128" s="52">
        <f ca="1">IFERROR(IF(J128="A",2*(No_Clubs-('Track Results Calc'!M128-1)),2*(No_Clubs-('Track Results Calc'!M128-1))-1),"")</f>
        <v>7</v>
      </c>
      <c r="R128" s="53">
        <f t="shared" ca="1" si="28"/>
        <v>0</v>
      </c>
      <c r="S128" s="53">
        <f t="shared" ca="1" si="23"/>
        <v>1</v>
      </c>
      <c r="T128" s="53" t="str">
        <f t="shared" si="24"/>
        <v>$L$126:$L$129</v>
      </c>
      <c r="U128" s="53" t="str">
        <f t="shared" si="25"/>
        <v>$L$126:L128</v>
      </c>
    </row>
    <row r="129" spans="1:21" x14ac:dyDescent="0.25">
      <c r="A129" s="32" t="str">
        <f t="shared" ca="1" si="18"/>
        <v>OneU13Boys5 LapsB</v>
      </c>
      <c r="B129" s="32" t="str">
        <f t="shared" si="19"/>
        <v>OneShrewsburyU13Boys5 LapsB</v>
      </c>
      <c r="C129" s="32" t="str">
        <f t="shared" si="20"/>
        <v>OneU13BoysTrack Event 3B</v>
      </c>
      <c r="D129" s="32" t="str">
        <f t="shared" si="26"/>
        <v>One</v>
      </c>
      <c r="E129" s="33" t="s">
        <v>7</v>
      </c>
      <c r="F129" s="33" t="s">
        <v>87</v>
      </c>
      <c r="G129" s="33" t="s">
        <v>62</v>
      </c>
      <c r="H129" s="33" t="s">
        <v>86</v>
      </c>
      <c r="I129" s="32" t="str">
        <f t="shared" si="27"/>
        <v>5 Laps</v>
      </c>
      <c r="J129" s="33" t="s">
        <v>232</v>
      </c>
      <c r="K129" s="32" t="str">
        <f>TEXT(INDEX('Track Results Entry'!$I$2:$I$500,MATCH(B129,'Track Results Entry'!$A$2:$A$500,0)),)</f>
        <v/>
      </c>
      <c r="L129" s="60" t="str">
        <f>IF(K129="","",INDEX('Track Results Entry'!$J$2:$J$500,MATCH(B129,'Track Results Entry'!$A$2:$A$500,0)))</f>
        <v/>
      </c>
      <c r="M129" s="121" t="str">
        <f t="shared" ca="1" si="21"/>
        <v/>
      </c>
      <c r="N129" s="122" t="str">
        <f ca="1">IFERROR(MAX(0,IF(J129="A",2*(No_Clubs-('Track Results Calc'!M129-1)),2*(No_Clubs-('Track Results Calc'!M129-1))-1)-(COUNTIF(INDIRECT(ADDRESS(IF($C129=$C128,MATCH($C129,$C$2:$C$500,0)+1,ROW()), COLUMN($M129)) &amp; ":"&amp;ADDRESS(IF($C129=$C128,MATCH(C129,$C$2:$C$500,0)+1,ROW())+COUNTIF($C$2:$C$500,D129&amp;$F129&amp;$G129&amp;$H129&amp;J129)-1, COLUMN($M129))),M129)-1)),"")</f>
        <v/>
      </c>
      <c r="O129" s="122" t="str">
        <f t="shared" ca="1" si="22"/>
        <v/>
      </c>
      <c r="Q129" s="52" t="str">
        <f ca="1">IFERROR(IF(J129="A",2*(No_Clubs-('Track Results Calc'!M129-1)),2*(No_Clubs-('Track Results Calc'!M129-1))-1),"")</f>
        <v/>
      </c>
      <c r="R129" s="53">
        <f t="shared" ca="1" si="28"/>
        <v>2</v>
      </c>
      <c r="S129" s="53">
        <f t="shared" ca="1" si="23"/>
        <v>3</v>
      </c>
      <c r="T129" s="53" t="str">
        <f t="shared" si="24"/>
        <v>$L$126:$L$129</v>
      </c>
      <c r="U129" s="53" t="str">
        <f t="shared" si="25"/>
        <v>$L$126:L129</v>
      </c>
    </row>
    <row r="130" spans="1:21" x14ac:dyDescent="0.25">
      <c r="A130" s="20" t="str">
        <f t="shared" ca="1" si="18"/>
        <v>OneU15Girls5 LapsA2</v>
      </c>
      <c r="B130" s="20" t="str">
        <f t="shared" si="19"/>
        <v>OneOswestryU15Girls5 LapsA</v>
      </c>
      <c r="C130" s="20" t="str">
        <f t="shared" si="20"/>
        <v>OneU15GirlsTrack Event 3A</v>
      </c>
      <c r="D130" s="20" t="str">
        <f t="shared" ref="D130:D161" si="29">Match_number</f>
        <v>One</v>
      </c>
      <c r="E130" s="29" t="s">
        <v>5</v>
      </c>
      <c r="F130" s="29" t="s">
        <v>145</v>
      </c>
      <c r="G130" s="29" t="s">
        <v>46</v>
      </c>
      <c r="H130" s="29" t="s">
        <v>86</v>
      </c>
      <c r="I130" s="20" t="str">
        <f t="shared" ref="I130:I161" si="30">INDEX(All_events,MATCH(H130,Events_list,0),MATCH(F130 &amp;" "&amp;G130,Age_list,0))</f>
        <v>5 Laps</v>
      </c>
      <c r="J130" s="29" t="s">
        <v>228</v>
      </c>
      <c r="K130" s="20" t="str">
        <f>TEXT(INDEX('Track Results Entry'!$I$2:$I$500,MATCH(B130,'Track Results Entry'!$A$2:$A$500,0)),)</f>
        <v>Erin Woolcock</v>
      </c>
      <c r="L130" s="59">
        <f>IF(K130="","",INDEX('Track Results Entry'!$J$2:$J$500,MATCH(B130,'Track Results Entry'!$A$2:$A$500,0)))</f>
        <v>8.1018518518518516E-4</v>
      </c>
      <c r="M130" s="22">
        <f t="shared" ca="1" si="21"/>
        <v>2</v>
      </c>
      <c r="N130" s="23">
        <f ca="1">IFERROR(MAX(0,IF(J130="A",2*(No_Clubs-('Track Results Calc'!M130-1)),2*(No_Clubs-('Track Results Calc'!M130-1))-1)-(COUNTIF(INDIRECT(ADDRESS(IF($C130=$C129,MATCH($C130,$C$2:$C$500,0)+1,ROW()), COLUMN($M130)) &amp; ":"&amp;ADDRESS(IF($C130=$C129,MATCH(C130,$C$2:$C$500,0)+1,ROW())+COUNTIF($C$2:$C$500,D130&amp;$F130&amp;$G130&amp;$H130&amp;J130)-1, COLUMN($M130))),M130)-1)),"")</f>
        <v>6</v>
      </c>
      <c r="O130" s="23">
        <f t="shared" ca="1" si="22"/>
        <v>2</v>
      </c>
      <c r="Q130" s="52">
        <f ca="1">IFERROR(IF(J130="A",2*(No_Clubs-('Track Results Calc'!M130-1)),2*(No_Clubs-('Track Results Calc'!M130-1))-1),"")</f>
        <v>6</v>
      </c>
      <c r="R130" s="53">
        <f t="shared" ref="R130:R161" ca="1" si="31">COUNTIF(INDIRECT(ADDRESS(2+FLOOR((ROW()-2)/No_Clubs,1)*No_Clubs, COLUMN(L130)) &amp; ":"&amp;ADDRESS(ROW(), COLUMN(L130),4)),L130)-1</f>
        <v>0</v>
      </c>
      <c r="S130" s="53">
        <f t="shared" ca="1" si="23"/>
        <v>1</v>
      </c>
      <c r="T130" s="53" t="str">
        <f t="shared" si="24"/>
        <v>$L$130:$L$133</v>
      </c>
      <c r="U130" s="53" t="str">
        <f t="shared" si="25"/>
        <v>$L$130:L130</v>
      </c>
    </row>
    <row r="131" spans="1:21" x14ac:dyDescent="0.25">
      <c r="A131" s="20" t="str">
        <f t="shared" ref="A131:A169" ca="1" si="32">D131&amp;F131&amp;G131&amp;I131&amp;J131&amp;O131</f>
        <v>OneU15Girls5 LapsA3</v>
      </c>
      <c r="B131" s="20" t="str">
        <f t="shared" ref="B131:B169" si="33">D131&amp;E131&amp;F131&amp;G131&amp;I131&amp;J131</f>
        <v>OneTelfordU15Girls5 LapsA</v>
      </c>
      <c r="C131" s="20" t="str">
        <f t="shared" ref="C131:C169" si="34">D131&amp;F131&amp;G131&amp;H131&amp;J131</f>
        <v>OneU15GirlsTrack Event 3A</v>
      </c>
      <c r="D131" s="20" t="str">
        <f t="shared" si="29"/>
        <v>One</v>
      </c>
      <c r="E131" s="29" t="s">
        <v>9</v>
      </c>
      <c r="F131" s="29" t="s">
        <v>145</v>
      </c>
      <c r="G131" s="29" t="s">
        <v>46</v>
      </c>
      <c r="H131" s="29" t="s">
        <v>86</v>
      </c>
      <c r="I131" s="20" t="str">
        <f t="shared" si="30"/>
        <v>5 Laps</v>
      </c>
      <c r="J131" s="29" t="s">
        <v>228</v>
      </c>
      <c r="K131" s="20" t="str">
        <f>TEXT(INDEX('Track Results Entry'!$I$2:$I$500,MATCH(B131,'Track Results Entry'!$A$2:$A$500,0)),)</f>
        <v>Chizua Ude</v>
      </c>
      <c r="L131" s="59">
        <f>IF(K131="","",INDEX('Track Results Entry'!$J$2:$J$500,MATCH(B131,'Track Results Entry'!$A$2:$A$500,0)))</f>
        <v>8.3564814814814819E-4</v>
      </c>
      <c r="M131" s="22">
        <f t="shared" ref="M131:M169" ca="1" si="35">IFERROR(RANK(L131,INDIRECT(ADDRESS(IF($C131=$C130,MATCH($C131,$C$2:$C$500,0)+1,ROW()), COLUMN($L131)) &amp; ":"&amp;ADDRESS(IF($C131=$C130,MATCH(C131,$C$2:$C$500,0)+1,ROW())+COUNTIF($C$2:$C$500,D131&amp;$F131&amp;$G131&amp;$H131&amp;J131)-1, COLUMN($L131))),1),"")</f>
        <v>3</v>
      </c>
      <c r="N131" s="23">
        <f ca="1">IFERROR(MAX(0,IF(J131="A",2*(No_Clubs-('Track Results Calc'!M131-1)),2*(No_Clubs-('Track Results Calc'!M131-1))-1)-(COUNTIF(INDIRECT(ADDRESS(IF($C131=$C130,MATCH($C131,$C$2:$C$500,0)+1,ROW()), COLUMN($M131)) &amp; ":"&amp;ADDRESS(IF($C131=$C130,MATCH(C131,$C$2:$C$500,0)+1,ROW())+COUNTIF($C$2:$C$500,D131&amp;$F131&amp;$G131&amp;$H131&amp;J131)-1, COLUMN($M131))),M131)-1)),"")</f>
        <v>4</v>
      </c>
      <c r="O131" s="23">
        <f t="shared" ref="O131:O169" ca="1" si="36">IFERROR(M131+COUNTIF(INDIRECT(ADDRESS(IF($C131=$C130,MATCH($C131,$C$2:$C$500,0)+1,ROW()), COLUMN($L131)) &amp; ":"&amp;ADDRESS(ROW(), COLUMN($L131),4)),L131)-1,"")</f>
        <v>3</v>
      </c>
      <c r="Q131" s="52">
        <f ca="1">IFERROR(IF(J131="A",2*(No_Clubs-('Track Results Calc'!M131-1)),2*(No_Clubs-('Track Results Calc'!M131-1))-1),"")</f>
        <v>4</v>
      </c>
      <c r="R131" s="53">
        <f t="shared" ca="1" si="31"/>
        <v>0</v>
      </c>
      <c r="S131" s="53">
        <f t="shared" ref="S131:S169" ca="1" si="37">COUNTIF(INDIRECT(ADDRESS(IF($C131=$C130,MATCH($C131,$C$2:$C$500,0)+1,ROW()), COLUMN($M131)) &amp; ":"&amp;ADDRESS(IF($C131=$C130,MATCH(C131,$C$2:$C$500,0)+1,ROW())+COUNTIF($C$2:$C$500,D131&amp;$F131&amp;$G131&amp;$H131&amp;J131)-1, COLUMN($M131))),M131)</f>
        <v>1</v>
      </c>
      <c r="T131" s="53" t="str">
        <f t="shared" ref="T131:T169" si="38">ADDRESS(IF($C131=$C130,MATCH($C131,$C$2:$C$500,0)+1,ROW()), COLUMN($L131)) &amp; ":"&amp;ADDRESS(IF($C131=$C130,MATCH(C131,$C$2:$C$500,0)+1,ROW())+COUNTIF($C$2:$C$500,D131&amp;$F131&amp;$G131&amp;$H131&amp;J131)-1, COLUMN($L131))</f>
        <v>$L$130:$L$133</v>
      </c>
      <c r="U131" s="53" t="str">
        <f t="shared" ref="U131:U169" si="39">ADDRESS(IF($C131=$C130,MATCH($C131,$C$2:$C$500,0)+1,ROW()), COLUMN($L131)) &amp; ":"&amp;ADDRESS(ROW(), COLUMN($L131),4)</f>
        <v>$L$130:L131</v>
      </c>
    </row>
    <row r="132" spans="1:21" x14ac:dyDescent="0.25">
      <c r="A132" s="20" t="str">
        <f t="shared" ca="1" si="32"/>
        <v>OneU15Girls5 LapsA1</v>
      </c>
      <c r="B132" s="20" t="str">
        <f t="shared" si="33"/>
        <v>OneWenlockU15Girls5 LapsA</v>
      </c>
      <c r="C132" s="20" t="str">
        <f t="shared" si="34"/>
        <v>OneU15GirlsTrack Event 3A</v>
      </c>
      <c r="D132" s="20" t="str">
        <f t="shared" si="29"/>
        <v>One</v>
      </c>
      <c r="E132" s="29" t="s">
        <v>11</v>
      </c>
      <c r="F132" s="29" t="s">
        <v>145</v>
      </c>
      <c r="G132" s="29" t="s">
        <v>46</v>
      </c>
      <c r="H132" s="29" t="s">
        <v>86</v>
      </c>
      <c r="I132" s="20" t="str">
        <f t="shared" si="30"/>
        <v>5 Laps</v>
      </c>
      <c r="J132" s="29" t="s">
        <v>228</v>
      </c>
      <c r="K132" s="20" t="str">
        <f>TEXT(INDEX('Track Results Entry'!$I$2:$I$500,MATCH(B132,'Track Results Entry'!$A$2:$A$500,0)),)</f>
        <v>Sydney Purchase</v>
      </c>
      <c r="L132" s="59">
        <f>IF(K132="","",INDEX('Track Results Entry'!$J$2:$J$500,MATCH(B132,'Track Results Entry'!$A$2:$A$500,0)))</f>
        <v>8.0324074074074076E-4</v>
      </c>
      <c r="M132" s="22">
        <f t="shared" ca="1" si="35"/>
        <v>1</v>
      </c>
      <c r="N132" s="23">
        <f ca="1">IFERROR(MAX(0,IF(J132="A",2*(No_Clubs-('Track Results Calc'!M132-1)),2*(No_Clubs-('Track Results Calc'!M132-1))-1)-(COUNTIF(INDIRECT(ADDRESS(IF($C132=$C131,MATCH($C132,$C$2:$C$500,0)+1,ROW()), COLUMN($M132)) &amp; ":"&amp;ADDRESS(IF($C132=$C131,MATCH(C132,$C$2:$C$500,0)+1,ROW())+COUNTIF($C$2:$C$500,D132&amp;$F132&amp;$G132&amp;$H132&amp;J132)-1, COLUMN($M132))),M132)-1)),"")</f>
        <v>8</v>
      </c>
      <c r="O132" s="23">
        <f t="shared" ca="1" si="36"/>
        <v>1</v>
      </c>
      <c r="Q132" s="52">
        <f ca="1">IFERROR(IF(J132="A",2*(No_Clubs-('Track Results Calc'!M132-1)),2*(No_Clubs-('Track Results Calc'!M132-1))-1),"")</f>
        <v>8</v>
      </c>
      <c r="R132" s="53">
        <f t="shared" ca="1" si="31"/>
        <v>0</v>
      </c>
      <c r="S132" s="53">
        <f t="shared" ca="1" si="37"/>
        <v>1</v>
      </c>
      <c r="T132" s="53" t="str">
        <f t="shared" si="38"/>
        <v>$L$130:$L$133</v>
      </c>
      <c r="U132" s="53" t="str">
        <f t="shared" si="39"/>
        <v>$L$130:L132</v>
      </c>
    </row>
    <row r="133" spans="1:21" x14ac:dyDescent="0.25">
      <c r="A133" s="20" t="str">
        <f t="shared" ca="1" si="32"/>
        <v>OneU15Girls5 LapsA</v>
      </c>
      <c r="B133" s="20" t="str">
        <f t="shared" si="33"/>
        <v>OneShrewsburyU15Girls5 LapsA</v>
      </c>
      <c r="C133" s="20" t="str">
        <f t="shared" si="34"/>
        <v>OneU15GirlsTrack Event 3A</v>
      </c>
      <c r="D133" s="20" t="str">
        <f t="shared" si="29"/>
        <v>One</v>
      </c>
      <c r="E133" s="29" t="s">
        <v>7</v>
      </c>
      <c r="F133" s="29" t="s">
        <v>145</v>
      </c>
      <c r="G133" s="29" t="s">
        <v>46</v>
      </c>
      <c r="H133" s="29" t="s">
        <v>86</v>
      </c>
      <c r="I133" s="20" t="str">
        <f t="shared" si="30"/>
        <v>5 Laps</v>
      </c>
      <c r="J133" s="29" t="s">
        <v>228</v>
      </c>
      <c r="K133" s="20" t="str">
        <f>TEXT(INDEX('Track Results Entry'!$I$2:$I$500,MATCH(B133,'Track Results Entry'!$A$2:$A$500,0)),)</f>
        <v/>
      </c>
      <c r="L133" s="59" t="str">
        <f>IF(K133="","",INDEX('Track Results Entry'!$J$2:$J$500,MATCH(B133,'Track Results Entry'!$A$2:$A$500,0)))</f>
        <v/>
      </c>
      <c r="M133" s="22" t="str">
        <f t="shared" ca="1" si="35"/>
        <v/>
      </c>
      <c r="N133" s="23" t="str">
        <f ca="1">IFERROR(MAX(0,IF(J133="A",2*(No_Clubs-('Track Results Calc'!M133-1)),2*(No_Clubs-('Track Results Calc'!M133-1))-1)-(COUNTIF(INDIRECT(ADDRESS(IF($C133=$C132,MATCH($C133,$C$2:$C$500,0)+1,ROW()), COLUMN($M133)) &amp; ":"&amp;ADDRESS(IF($C133=$C132,MATCH(C133,$C$2:$C$500,0)+1,ROW())+COUNTIF($C$2:$C$500,D133&amp;$F133&amp;$G133&amp;$H133&amp;J133)-1, COLUMN($M133))),M133)-1)),"")</f>
        <v/>
      </c>
      <c r="O133" s="23" t="str">
        <f t="shared" ca="1" si="36"/>
        <v/>
      </c>
      <c r="Q133" s="52" t="str">
        <f ca="1">IFERROR(IF(J133="A",2*(No_Clubs-('Track Results Calc'!M133-1)),2*(No_Clubs-('Track Results Calc'!M133-1))-1),"")</f>
        <v/>
      </c>
      <c r="R133" s="53">
        <f t="shared" ca="1" si="31"/>
        <v>0</v>
      </c>
      <c r="S133" s="53">
        <f t="shared" ca="1" si="37"/>
        <v>1</v>
      </c>
      <c r="T133" s="53" t="str">
        <f t="shared" si="38"/>
        <v>$L$130:$L$133</v>
      </c>
      <c r="U133" s="53" t="str">
        <f t="shared" si="39"/>
        <v>$L$130:L133</v>
      </c>
    </row>
    <row r="134" spans="1:21" x14ac:dyDescent="0.25">
      <c r="A134" s="20" t="str">
        <f t="shared" ca="1" si="32"/>
        <v>OneU15Girls5 LapsB2</v>
      </c>
      <c r="B134" s="20" t="str">
        <f t="shared" si="33"/>
        <v>OneOswestryU15Girls5 LapsB</v>
      </c>
      <c r="C134" s="20" t="str">
        <f t="shared" si="34"/>
        <v>OneU15GirlsTrack Event 3B</v>
      </c>
      <c r="D134" s="20" t="str">
        <f t="shared" si="29"/>
        <v>One</v>
      </c>
      <c r="E134" s="29" t="s">
        <v>5</v>
      </c>
      <c r="F134" s="29" t="s">
        <v>145</v>
      </c>
      <c r="G134" s="29" t="s">
        <v>46</v>
      </c>
      <c r="H134" s="29" t="s">
        <v>86</v>
      </c>
      <c r="I134" s="20" t="str">
        <f t="shared" si="30"/>
        <v>5 Laps</v>
      </c>
      <c r="J134" s="29" t="s">
        <v>232</v>
      </c>
      <c r="K134" s="20" t="str">
        <f>TEXT(INDEX('Track Results Entry'!$I$2:$I$500,MATCH(B134,'Track Results Entry'!$A$2:$A$500,0)),)</f>
        <v>Jodie Addinall</v>
      </c>
      <c r="L134" s="59">
        <f>IF(K134="","",INDEX('Track Results Entry'!$J$2:$J$500,MATCH(B134,'Track Results Entry'!$A$2:$A$500,0)))</f>
        <v>8.4143518518518519E-4</v>
      </c>
      <c r="M134" s="22">
        <f t="shared" ca="1" si="35"/>
        <v>2</v>
      </c>
      <c r="N134" s="23">
        <f ca="1">IFERROR(MAX(0,IF(J134="A",2*(No_Clubs-('Track Results Calc'!M134-1)),2*(No_Clubs-('Track Results Calc'!M134-1))-1)-(COUNTIF(INDIRECT(ADDRESS(IF($C134=$C133,MATCH($C134,$C$2:$C$500,0)+1,ROW()), COLUMN($M134)) &amp; ":"&amp;ADDRESS(IF($C134=$C133,MATCH(C134,$C$2:$C$500,0)+1,ROW())+COUNTIF($C$2:$C$500,D134&amp;$F134&amp;$G134&amp;$H134&amp;J134)-1, COLUMN($M134))),M134)-1)),"")</f>
        <v>5</v>
      </c>
      <c r="O134" s="23">
        <f t="shared" ca="1" si="36"/>
        <v>2</v>
      </c>
      <c r="Q134" s="52">
        <f ca="1">IFERROR(IF(J134="A",2*(No_Clubs-('Track Results Calc'!M134-1)),2*(No_Clubs-('Track Results Calc'!M134-1))-1),"")</f>
        <v>5</v>
      </c>
      <c r="R134" s="53">
        <f t="shared" ca="1" si="31"/>
        <v>0</v>
      </c>
      <c r="S134" s="53">
        <f t="shared" ca="1" si="37"/>
        <v>1</v>
      </c>
      <c r="T134" s="53" t="str">
        <f t="shared" si="38"/>
        <v>$L$134:$L$137</v>
      </c>
      <c r="U134" s="53" t="str">
        <f t="shared" si="39"/>
        <v>$L$134:L134</v>
      </c>
    </row>
    <row r="135" spans="1:21" x14ac:dyDescent="0.25">
      <c r="A135" s="20" t="str">
        <f t="shared" ca="1" si="32"/>
        <v>OneU15Girls5 LapsB1</v>
      </c>
      <c r="B135" s="20" t="str">
        <f t="shared" si="33"/>
        <v>OneTelfordU15Girls5 LapsB</v>
      </c>
      <c r="C135" s="20" t="str">
        <f t="shared" si="34"/>
        <v>OneU15GirlsTrack Event 3B</v>
      </c>
      <c r="D135" s="20" t="str">
        <f t="shared" si="29"/>
        <v>One</v>
      </c>
      <c r="E135" s="29" t="s">
        <v>9</v>
      </c>
      <c r="F135" s="29" t="s">
        <v>145</v>
      </c>
      <c r="G135" s="29" t="s">
        <v>46</v>
      </c>
      <c r="H135" s="29" t="s">
        <v>86</v>
      </c>
      <c r="I135" s="20" t="str">
        <f t="shared" si="30"/>
        <v>5 Laps</v>
      </c>
      <c r="J135" s="29" t="s">
        <v>232</v>
      </c>
      <c r="K135" s="20" t="str">
        <f>TEXT(INDEX('Track Results Entry'!$I$2:$I$500,MATCH(B135,'Track Results Entry'!$A$2:$A$500,0)),)</f>
        <v>Kadisha Nwachukwa</v>
      </c>
      <c r="L135" s="59">
        <f>IF(K135="","",INDEX('Track Results Entry'!$J$2:$J$500,MATCH(B135,'Track Results Entry'!$A$2:$A$500,0)))</f>
        <v>8.1828703703703696E-4</v>
      </c>
      <c r="M135" s="22">
        <f t="shared" ca="1" si="35"/>
        <v>1</v>
      </c>
      <c r="N135" s="23">
        <f ca="1">IFERROR(MAX(0,IF(J135="A",2*(No_Clubs-('Track Results Calc'!M135-1)),2*(No_Clubs-('Track Results Calc'!M135-1))-1)-(COUNTIF(INDIRECT(ADDRESS(IF($C135=$C134,MATCH($C135,$C$2:$C$500,0)+1,ROW()), COLUMN($M135)) &amp; ":"&amp;ADDRESS(IF($C135=$C134,MATCH(C135,$C$2:$C$500,0)+1,ROW())+COUNTIF($C$2:$C$500,D135&amp;$F135&amp;$G135&amp;$H135&amp;J135)-1, COLUMN($M135))),M135)-1)),"")</f>
        <v>7</v>
      </c>
      <c r="O135" s="23">
        <f t="shared" ca="1" si="36"/>
        <v>1</v>
      </c>
      <c r="Q135" s="52">
        <f ca="1">IFERROR(IF(J135="A",2*(No_Clubs-('Track Results Calc'!M135-1)),2*(No_Clubs-('Track Results Calc'!M135-1))-1),"")</f>
        <v>7</v>
      </c>
      <c r="R135" s="53">
        <f t="shared" ca="1" si="31"/>
        <v>0</v>
      </c>
      <c r="S135" s="53">
        <f t="shared" ca="1" si="37"/>
        <v>1</v>
      </c>
      <c r="T135" s="53" t="str">
        <f t="shared" si="38"/>
        <v>$L$134:$L$137</v>
      </c>
      <c r="U135" s="53" t="str">
        <f t="shared" si="39"/>
        <v>$L$134:L135</v>
      </c>
    </row>
    <row r="136" spans="1:21" x14ac:dyDescent="0.25">
      <c r="A136" s="20" t="str">
        <f t="shared" ca="1" si="32"/>
        <v>OneU15Girls5 LapsB</v>
      </c>
      <c r="B136" s="20" t="str">
        <f t="shared" si="33"/>
        <v>OneWenlockU15Girls5 LapsB</v>
      </c>
      <c r="C136" s="20" t="str">
        <f t="shared" si="34"/>
        <v>OneU15GirlsTrack Event 3B</v>
      </c>
      <c r="D136" s="20" t="str">
        <f t="shared" si="29"/>
        <v>One</v>
      </c>
      <c r="E136" s="29" t="s">
        <v>11</v>
      </c>
      <c r="F136" s="29" t="s">
        <v>145</v>
      </c>
      <c r="G136" s="29" t="s">
        <v>46</v>
      </c>
      <c r="H136" s="29" t="s">
        <v>86</v>
      </c>
      <c r="I136" s="20" t="str">
        <f t="shared" si="30"/>
        <v>5 Laps</v>
      </c>
      <c r="J136" s="29" t="s">
        <v>232</v>
      </c>
      <c r="K136" s="20" t="str">
        <f>TEXT(INDEX('Track Results Entry'!$I$2:$I$500,MATCH(B136,'Track Results Entry'!$A$2:$A$500,0)),)</f>
        <v/>
      </c>
      <c r="L136" s="59" t="str">
        <f>IF(K136="","",INDEX('Track Results Entry'!$J$2:$J$500,MATCH(B136,'Track Results Entry'!$A$2:$A$500,0)))</f>
        <v/>
      </c>
      <c r="M136" s="22" t="str">
        <f t="shared" ca="1" si="35"/>
        <v/>
      </c>
      <c r="N136" s="23" t="str">
        <f ca="1">IFERROR(MAX(0,IF(J136="A",2*(No_Clubs-('Track Results Calc'!M136-1)),2*(No_Clubs-('Track Results Calc'!M136-1))-1)-(COUNTIF(INDIRECT(ADDRESS(IF($C136=$C135,MATCH($C136,$C$2:$C$500,0)+1,ROW()), COLUMN($M136)) &amp; ":"&amp;ADDRESS(IF($C136=$C135,MATCH(C136,$C$2:$C$500,0)+1,ROW())+COUNTIF($C$2:$C$500,D136&amp;$F136&amp;$G136&amp;$H136&amp;J136)-1, COLUMN($M136))),M136)-1)),"")</f>
        <v/>
      </c>
      <c r="O136" s="23" t="str">
        <f t="shared" ca="1" si="36"/>
        <v/>
      </c>
      <c r="Q136" s="52" t="str">
        <f ca="1">IFERROR(IF(J136="A",2*(No_Clubs-('Track Results Calc'!M136-1)),2*(No_Clubs-('Track Results Calc'!M136-1))-1),"")</f>
        <v/>
      </c>
      <c r="R136" s="53">
        <f t="shared" ca="1" si="31"/>
        <v>0</v>
      </c>
      <c r="S136" s="53">
        <f t="shared" ca="1" si="37"/>
        <v>2</v>
      </c>
      <c r="T136" s="53" t="str">
        <f t="shared" si="38"/>
        <v>$L$134:$L$137</v>
      </c>
      <c r="U136" s="53" t="str">
        <f t="shared" si="39"/>
        <v>$L$134:L136</v>
      </c>
    </row>
    <row r="137" spans="1:21" x14ac:dyDescent="0.25">
      <c r="A137" s="20" t="str">
        <f t="shared" ca="1" si="32"/>
        <v>OneU15Girls5 LapsB</v>
      </c>
      <c r="B137" s="20" t="str">
        <f t="shared" si="33"/>
        <v>OneShrewsburyU15Girls5 LapsB</v>
      </c>
      <c r="C137" s="20" t="str">
        <f t="shared" si="34"/>
        <v>OneU15GirlsTrack Event 3B</v>
      </c>
      <c r="D137" s="20" t="str">
        <f t="shared" si="29"/>
        <v>One</v>
      </c>
      <c r="E137" s="29" t="s">
        <v>7</v>
      </c>
      <c r="F137" s="29" t="s">
        <v>145</v>
      </c>
      <c r="G137" s="29" t="s">
        <v>46</v>
      </c>
      <c r="H137" s="29" t="s">
        <v>86</v>
      </c>
      <c r="I137" s="20" t="str">
        <f t="shared" si="30"/>
        <v>5 Laps</v>
      </c>
      <c r="J137" s="29" t="s">
        <v>232</v>
      </c>
      <c r="K137" s="20" t="str">
        <f>TEXT(INDEX('Track Results Entry'!$I$2:$I$500,MATCH(B137,'Track Results Entry'!$A$2:$A$500,0)),)</f>
        <v/>
      </c>
      <c r="L137" s="59" t="str">
        <f>IF(K137="","",INDEX('Track Results Entry'!$J$2:$J$500,MATCH(B137,'Track Results Entry'!$A$2:$A$500,0)))</f>
        <v/>
      </c>
      <c r="M137" s="22" t="str">
        <f t="shared" ca="1" si="35"/>
        <v/>
      </c>
      <c r="N137" s="23" t="str">
        <f ca="1">IFERROR(MAX(0,IF(J137="A",2*(No_Clubs-('Track Results Calc'!M137-1)),2*(No_Clubs-('Track Results Calc'!M137-1))-1)-(COUNTIF(INDIRECT(ADDRESS(IF($C137=$C136,MATCH($C137,$C$2:$C$500,0)+1,ROW()), COLUMN($M137)) &amp; ":"&amp;ADDRESS(IF($C137=$C136,MATCH(C137,$C$2:$C$500,0)+1,ROW())+COUNTIF($C$2:$C$500,D137&amp;$F137&amp;$G137&amp;$H137&amp;J137)-1, COLUMN($M137))),M137)-1)),"")</f>
        <v/>
      </c>
      <c r="O137" s="23" t="str">
        <f t="shared" ca="1" si="36"/>
        <v/>
      </c>
      <c r="Q137" s="52" t="str">
        <f ca="1">IFERROR(IF(J137="A",2*(No_Clubs-('Track Results Calc'!M137-1)),2*(No_Clubs-('Track Results Calc'!M137-1))-1),"")</f>
        <v/>
      </c>
      <c r="R137" s="53">
        <f t="shared" ca="1" si="31"/>
        <v>1</v>
      </c>
      <c r="S137" s="53">
        <f t="shared" ca="1" si="37"/>
        <v>2</v>
      </c>
      <c r="T137" s="53" t="str">
        <f t="shared" si="38"/>
        <v>$L$134:$L$137</v>
      </c>
      <c r="U137" s="53" t="str">
        <f t="shared" si="39"/>
        <v>$L$134:L137</v>
      </c>
    </row>
    <row r="138" spans="1:21" x14ac:dyDescent="0.25">
      <c r="A138" s="30" t="str">
        <f t="shared" ca="1" si="32"/>
        <v>OneU15Boys5 LapsA1</v>
      </c>
      <c r="B138" s="30" t="str">
        <f t="shared" si="33"/>
        <v>OneOswestryU15Boys5 LapsA</v>
      </c>
      <c r="C138" s="30" t="str">
        <f t="shared" si="34"/>
        <v>OneU15BoysTrack Event 3A</v>
      </c>
      <c r="D138" s="30" t="str">
        <f t="shared" si="29"/>
        <v>One</v>
      </c>
      <c r="E138" s="31" t="s">
        <v>5</v>
      </c>
      <c r="F138" s="31" t="s">
        <v>145</v>
      </c>
      <c r="G138" s="31" t="s">
        <v>62</v>
      </c>
      <c r="H138" s="31" t="s">
        <v>86</v>
      </c>
      <c r="I138" s="30" t="str">
        <f t="shared" si="30"/>
        <v>5 Laps</v>
      </c>
      <c r="J138" s="31" t="s">
        <v>228</v>
      </c>
      <c r="K138" s="30" t="str">
        <f>TEXT(INDEX('Track Results Entry'!$I$2:$I$500,MATCH(B138,'Track Results Entry'!$A$2:$A$500,0)),)</f>
        <v>Harry Tidridge</v>
      </c>
      <c r="L138" s="118">
        <f>IF(K138="","",INDEX('Track Results Entry'!$J$2:$J$500,MATCH(B138,'Track Results Entry'!$A$2:$A$500,0)))</f>
        <v>7.4189814814814821E-4</v>
      </c>
      <c r="M138" s="119">
        <f t="shared" ca="1" si="35"/>
        <v>1</v>
      </c>
      <c r="N138" s="120">
        <f ca="1">IFERROR(MAX(0,IF(J138="A",2*(No_Clubs-('Track Results Calc'!M138-1)),2*(No_Clubs-('Track Results Calc'!M138-1))-1)-(COUNTIF(INDIRECT(ADDRESS(IF($C138=$C137,MATCH($C138,$C$2:$C$500,0)+1,ROW()), COLUMN($M138)) &amp; ":"&amp;ADDRESS(IF($C138=$C137,MATCH(C138,$C$2:$C$500,0)+1,ROW())+COUNTIF($C$2:$C$500,D138&amp;$F138&amp;$G138&amp;$H138&amp;J138)-1, COLUMN($M138))),M138)-1)),"")</f>
        <v>8</v>
      </c>
      <c r="O138" s="120">
        <f t="shared" ca="1" si="36"/>
        <v>1</v>
      </c>
      <c r="Q138" s="52">
        <f ca="1">IFERROR(IF(J138="A",2*(No_Clubs-('Track Results Calc'!M138-1)),2*(No_Clubs-('Track Results Calc'!M138-1))-1),"")</f>
        <v>8</v>
      </c>
      <c r="R138" s="53">
        <f t="shared" ca="1" si="31"/>
        <v>0</v>
      </c>
      <c r="S138" s="53">
        <f t="shared" ca="1" si="37"/>
        <v>1</v>
      </c>
      <c r="T138" s="53" t="str">
        <f t="shared" si="38"/>
        <v>$L$138:$L$141</v>
      </c>
      <c r="U138" s="53" t="str">
        <f t="shared" si="39"/>
        <v>$L$138:L138</v>
      </c>
    </row>
    <row r="139" spans="1:21" x14ac:dyDescent="0.25">
      <c r="A139" s="20" t="str">
        <f t="shared" ca="1" si="32"/>
        <v>OneU15Boys5 LapsA</v>
      </c>
      <c r="B139" s="20" t="str">
        <f t="shared" si="33"/>
        <v>OneTelfordU15Boys5 LapsA</v>
      </c>
      <c r="C139" s="20" t="str">
        <f t="shared" si="34"/>
        <v>OneU15BoysTrack Event 3A</v>
      </c>
      <c r="D139" s="20" t="str">
        <f t="shared" si="29"/>
        <v>One</v>
      </c>
      <c r="E139" s="29" t="s">
        <v>9</v>
      </c>
      <c r="F139" s="29" t="s">
        <v>145</v>
      </c>
      <c r="G139" s="29" t="s">
        <v>62</v>
      </c>
      <c r="H139" s="29" t="s">
        <v>86</v>
      </c>
      <c r="I139" s="20" t="str">
        <f t="shared" si="30"/>
        <v>5 Laps</v>
      </c>
      <c r="J139" s="29" t="s">
        <v>228</v>
      </c>
      <c r="K139" s="20" t="str">
        <f>TEXT(INDEX('Track Results Entry'!$I$2:$I$500,MATCH(B139,'Track Results Entry'!$A$2:$A$500,0)),)</f>
        <v/>
      </c>
      <c r="L139" s="59" t="str">
        <f>IF(K139="","",INDEX('Track Results Entry'!$J$2:$J$500,MATCH(B139,'Track Results Entry'!$A$2:$A$500,0)))</f>
        <v/>
      </c>
      <c r="M139" s="22" t="str">
        <f t="shared" ca="1" si="35"/>
        <v/>
      </c>
      <c r="N139" s="23" t="str">
        <f ca="1">IFERROR(MAX(0,IF(J139="A",2*(No_Clubs-('Track Results Calc'!M139-1)),2*(No_Clubs-('Track Results Calc'!M139-1))-1)-(COUNTIF(INDIRECT(ADDRESS(IF($C139=$C138,MATCH($C139,$C$2:$C$500,0)+1,ROW()), COLUMN($M139)) &amp; ":"&amp;ADDRESS(IF($C139=$C138,MATCH(C139,$C$2:$C$500,0)+1,ROW())+COUNTIF($C$2:$C$500,D139&amp;$F139&amp;$G139&amp;$H139&amp;J139)-1, COLUMN($M139))),M139)-1)),"")</f>
        <v/>
      </c>
      <c r="O139" s="23" t="str">
        <f t="shared" ca="1" si="36"/>
        <v/>
      </c>
      <c r="Q139" s="52" t="str">
        <f ca="1">IFERROR(IF(J139="A",2*(No_Clubs-('Track Results Calc'!M139-1)),2*(No_Clubs-('Track Results Calc'!M139-1))-1),"")</f>
        <v/>
      </c>
      <c r="R139" s="53">
        <f t="shared" ca="1" si="31"/>
        <v>0</v>
      </c>
      <c r="S139" s="53">
        <f t="shared" ca="1" si="37"/>
        <v>3</v>
      </c>
      <c r="T139" s="53" t="str">
        <f t="shared" si="38"/>
        <v>$L$138:$L$141</v>
      </c>
      <c r="U139" s="53" t="str">
        <f t="shared" si="39"/>
        <v>$L$138:L139</v>
      </c>
    </row>
    <row r="140" spans="1:21" x14ac:dyDescent="0.25">
      <c r="A140" s="20" t="str">
        <f t="shared" ca="1" si="32"/>
        <v>OneU15Boys5 LapsA</v>
      </c>
      <c r="B140" s="20" t="str">
        <f t="shared" si="33"/>
        <v>OneWenlockU15Boys5 LapsA</v>
      </c>
      <c r="C140" s="20" t="str">
        <f t="shared" si="34"/>
        <v>OneU15BoysTrack Event 3A</v>
      </c>
      <c r="D140" s="20" t="str">
        <f t="shared" si="29"/>
        <v>One</v>
      </c>
      <c r="E140" s="29" t="s">
        <v>11</v>
      </c>
      <c r="F140" s="29" t="s">
        <v>145</v>
      </c>
      <c r="G140" s="29" t="s">
        <v>62</v>
      </c>
      <c r="H140" s="29" t="s">
        <v>86</v>
      </c>
      <c r="I140" s="20" t="str">
        <f t="shared" si="30"/>
        <v>5 Laps</v>
      </c>
      <c r="J140" s="29" t="s">
        <v>228</v>
      </c>
      <c r="K140" s="20" t="str">
        <f>TEXT(INDEX('Track Results Entry'!$I$2:$I$500,MATCH(B140,'Track Results Entry'!$A$2:$A$500,0)),)</f>
        <v/>
      </c>
      <c r="L140" s="59" t="str">
        <f>IF(K140="","",INDEX('Track Results Entry'!$J$2:$J$500,MATCH(B140,'Track Results Entry'!$A$2:$A$500,0)))</f>
        <v/>
      </c>
      <c r="M140" s="22" t="str">
        <f t="shared" ca="1" si="35"/>
        <v/>
      </c>
      <c r="N140" s="23" t="str">
        <f ca="1">IFERROR(MAX(0,IF(J140="A",2*(No_Clubs-('Track Results Calc'!M140-1)),2*(No_Clubs-('Track Results Calc'!M140-1))-1)-(COUNTIF(INDIRECT(ADDRESS(IF($C140=$C139,MATCH($C140,$C$2:$C$500,0)+1,ROW()), COLUMN($M140)) &amp; ":"&amp;ADDRESS(IF($C140=$C139,MATCH(C140,$C$2:$C$500,0)+1,ROW())+COUNTIF($C$2:$C$500,D140&amp;$F140&amp;$G140&amp;$H140&amp;J140)-1, COLUMN($M140))),M140)-1)),"")</f>
        <v/>
      </c>
      <c r="O140" s="23" t="str">
        <f t="shared" ca="1" si="36"/>
        <v/>
      </c>
      <c r="Q140" s="52" t="str">
        <f ca="1">IFERROR(IF(J140="A",2*(No_Clubs-('Track Results Calc'!M140-1)),2*(No_Clubs-('Track Results Calc'!M140-1))-1),"")</f>
        <v/>
      </c>
      <c r="R140" s="53">
        <f t="shared" ca="1" si="31"/>
        <v>1</v>
      </c>
      <c r="S140" s="53">
        <f t="shared" ca="1" si="37"/>
        <v>3</v>
      </c>
      <c r="T140" s="53" t="str">
        <f t="shared" si="38"/>
        <v>$L$138:$L$141</v>
      </c>
      <c r="U140" s="53" t="str">
        <f t="shared" si="39"/>
        <v>$L$138:L140</v>
      </c>
    </row>
    <row r="141" spans="1:21" x14ac:dyDescent="0.25">
      <c r="A141" s="20" t="str">
        <f t="shared" ca="1" si="32"/>
        <v>OneU15Boys5 LapsA</v>
      </c>
      <c r="B141" s="20" t="str">
        <f t="shared" si="33"/>
        <v>OneShrewsburyU15Boys5 LapsA</v>
      </c>
      <c r="C141" s="20" t="str">
        <f t="shared" si="34"/>
        <v>OneU15BoysTrack Event 3A</v>
      </c>
      <c r="D141" s="20" t="str">
        <f t="shared" si="29"/>
        <v>One</v>
      </c>
      <c r="E141" s="29" t="s">
        <v>7</v>
      </c>
      <c r="F141" s="29" t="s">
        <v>145</v>
      </c>
      <c r="G141" s="29" t="s">
        <v>62</v>
      </c>
      <c r="H141" s="29" t="s">
        <v>86</v>
      </c>
      <c r="I141" s="20" t="str">
        <f t="shared" si="30"/>
        <v>5 Laps</v>
      </c>
      <c r="J141" s="29" t="s">
        <v>228</v>
      </c>
      <c r="K141" s="20" t="str">
        <f>TEXT(INDEX('Track Results Entry'!$I$2:$I$500,MATCH(B141,'Track Results Entry'!$A$2:$A$500,0)),)</f>
        <v/>
      </c>
      <c r="L141" s="59" t="str">
        <f>IF(K141="","",INDEX('Track Results Entry'!$J$2:$J$500,MATCH(B141,'Track Results Entry'!$A$2:$A$500,0)))</f>
        <v/>
      </c>
      <c r="M141" s="22" t="str">
        <f t="shared" ca="1" si="35"/>
        <v/>
      </c>
      <c r="N141" s="23" t="str">
        <f ca="1">IFERROR(MAX(0,IF(J141="A",2*(No_Clubs-('Track Results Calc'!M141-1)),2*(No_Clubs-('Track Results Calc'!M141-1))-1)-(COUNTIF(INDIRECT(ADDRESS(IF($C141=$C140,MATCH($C141,$C$2:$C$500,0)+1,ROW()), COLUMN($M141)) &amp; ":"&amp;ADDRESS(IF($C141=$C140,MATCH(C141,$C$2:$C$500,0)+1,ROW())+COUNTIF($C$2:$C$500,D141&amp;$F141&amp;$G141&amp;$H141&amp;J141)-1, COLUMN($M141))),M141)-1)),"")</f>
        <v/>
      </c>
      <c r="O141" s="23" t="str">
        <f t="shared" ca="1" si="36"/>
        <v/>
      </c>
      <c r="Q141" s="52" t="str">
        <f ca="1">IFERROR(IF(J141="A",2*(No_Clubs-('Track Results Calc'!M141-1)),2*(No_Clubs-('Track Results Calc'!M141-1))-1),"")</f>
        <v/>
      </c>
      <c r="R141" s="53">
        <f t="shared" ca="1" si="31"/>
        <v>2</v>
      </c>
      <c r="S141" s="53">
        <f t="shared" ca="1" si="37"/>
        <v>3</v>
      </c>
      <c r="T141" s="53" t="str">
        <f t="shared" si="38"/>
        <v>$L$138:$L$141</v>
      </c>
      <c r="U141" s="53" t="str">
        <f t="shared" si="39"/>
        <v>$L$138:L141</v>
      </c>
    </row>
    <row r="142" spans="1:21" x14ac:dyDescent="0.25">
      <c r="A142" s="20" t="str">
        <f t="shared" ca="1" si="32"/>
        <v>OneU15Boys5 LapsB1</v>
      </c>
      <c r="B142" s="20" t="str">
        <f t="shared" si="33"/>
        <v>OneOswestryU15Boys5 LapsB</v>
      </c>
      <c r="C142" s="20" t="str">
        <f t="shared" si="34"/>
        <v>OneU15BoysTrack Event 3B</v>
      </c>
      <c r="D142" s="20" t="str">
        <f t="shared" si="29"/>
        <v>One</v>
      </c>
      <c r="E142" s="29" t="s">
        <v>5</v>
      </c>
      <c r="F142" s="29" t="s">
        <v>145</v>
      </c>
      <c r="G142" s="29" t="s">
        <v>62</v>
      </c>
      <c r="H142" s="29" t="s">
        <v>86</v>
      </c>
      <c r="I142" s="20" t="str">
        <f t="shared" si="30"/>
        <v>5 Laps</v>
      </c>
      <c r="J142" s="29" t="s">
        <v>232</v>
      </c>
      <c r="K142" s="20" t="str">
        <f>TEXT(INDEX('Track Results Entry'!$I$2:$I$500,MATCH(B142,'Track Results Entry'!$A$2:$A$500,0)),)</f>
        <v>William Jones</v>
      </c>
      <c r="L142" s="59">
        <f>IF(K142="","",INDEX('Track Results Entry'!$J$2:$J$500,MATCH(B142,'Track Results Entry'!$A$2:$A$500,0)))</f>
        <v>8.7847222222222233E-4</v>
      </c>
      <c r="M142" s="22">
        <f t="shared" ca="1" si="35"/>
        <v>1</v>
      </c>
      <c r="N142" s="23">
        <f ca="1">IFERROR(MAX(0,IF(J142="A",2*(No_Clubs-('Track Results Calc'!M142-1)),2*(No_Clubs-('Track Results Calc'!M142-1))-1)-(COUNTIF(INDIRECT(ADDRESS(IF($C142=$C141,MATCH($C142,$C$2:$C$500,0)+1,ROW()), COLUMN($M142)) &amp; ":"&amp;ADDRESS(IF($C142=$C141,MATCH(C142,$C$2:$C$500,0)+1,ROW())+COUNTIF($C$2:$C$500,D142&amp;$F142&amp;$G142&amp;$H142&amp;J142)-1, COLUMN($M142))),M142)-1)),"")</f>
        <v>7</v>
      </c>
      <c r="O142" s="23">
        <f t="shared" ca="1" si="36"/>
        <v>1</v>
      </c>
      <c r="Q142" s="52">
        <f ca="1">IFERROR(IF(J142="A",2*(No_Clubs-('Track Results Calc'!M142-1)),2*(No_Clubs-('Track Results Calc'!M142-1))-1),"")</f>
        <v>7</v>
      </c>
      <c r="R142" s="53">
        <f t="shared" ca="1" si="31"/>
        <v>0</v>
      </c>
      <c r="S142" s="53">
        <f t="shared" ca="1" si="37"/>
        <v>1</v>
      </c>
      <c r="T142" s="53" t="str">
        <f t="shared" si="38"/>
        <v>$L$142:$L$145</v>
      </c>
      <c r="U142" s="53" t="str">
        <f t="shared" si="39"/>
        <v>$L$142:L142</v>
      </c>
    </row>
    <row r="143" spans="1:21" x14ac:dyDescent="0.25">
      <c r="A143" s="20" t="str">
        <f t="shared" ca="1" si="32"/>
        <v>OneU15Boys5 LapsB</v>
      </c>
      <c r="B143" s="20" t="str">
        <f t="shared" si="33"/>
        <v>OneTelfordU15Boys5 LapsB</v>
      </c>
      <c r="C143" s="20" t="str">
        <f t="shared" si="34"/>
        <v>OneU15BoysTrack Event 3B</v>
      </c>
      <c r="D143" s="20" t="str">
        <f t="shared" si="29"/>
        <v>One</v>
      </c>
      <c r="E143" s="29" t="s">
        <v>9</v>
      </c>
      <c r="F143" s="29" t="s">
        <v>145</v>
      </c>
      <c r="G143" s="29" t="s">
        <v>62</v>
      </c>
      <c r="H143" s="29" t="s">
        <v>86</v>
      </c>
      <c r="I143" s="20" t="str">
        <f t="shared" si="30"/>
        <v>5 Laps</v>
      </c>
      <c r="J143" s="29" t="s">
        <v>232</v>
      </c>
      <c r="K143" s="20" t="str">
        <f>TEXT(INDEX('Track Results Entry'!$I$2:$I$500,MATCH(B143,'Track Results Entry'!$A$2:$A$500,0)),)</f>
        <v/>
      </c>
      <c r="L143" s="59" t="str">
        <f>IF(K143="","",INDEX('Track Results Entry'!$J$2:$J$500,MATCH(B143,'Track Results Entry'!$A$2:$A$500,0)))</f>
        <v/>
      </c>
      <c r="M143" s="22" t="str">
        <f t="shared" ca="1" si="35"/>
        <v/>
      </c>
      <c r="N143" s="23" t="str">
        <f ca="1">IFERROR(MAX(0,IF(J143="A",2*(No_Clubs-('Track Results Calc'!M143-1)),2*(No_Clubs-('Track Results Calc'!M143-1))-1)-(COUNTIF(INDIRECT(ADDRESS(IF($C143=$C142,MATCH($C143,$C$2:$C$500,0)+1,ROW()), COLUMN($M143)) &amp; ":"&amp;ADDRESS(IF($C143=$C142,MATCH(C143,$C$2:$C$500,0)+1,ROW())+COUNTIF($C$2:$C$500,D143&amp;$F143&amp;$G143&amp;$H143&amp;J143)-1, COLUMN($M143))),M143)-1)),"")</f>
        <v/>
      </c>
      <c r="O143" s="23" t="str">
        <f t="shared" ca="1" si="36"/>
        <v/>
      </c>
      <c r="Q143" s="52" t="str">
        <f ca="1">IFERROR(IF(J143="A",2*(No_Clubs-('Track Results Calc'!M143-1)),2*(No_Clubs-('Track Results Calc'!M143-1))-1),"")</f>
        <v/>
      </c>
      <c r="R143" s="53">
        <f t="shared" ca="1" si="31"/>
        <v>0</v>
      </c>
      <c r="S143" s="53">
        <f t="shared" ca="1" si="37"/>
        <v>3</v>
      </c>
      <c r="T143" s="53" t="str">
        <f t="shared" si="38"/>
        <v>$L$142:$L$145</v>
      </c>
      <c r="U143" s="53" t="str">
        <f t="shared" si="39"/>
        <v>$L$142:L143</v>
      </c>
    </row>
    <row r="144" spans="1:21" x14ac:dyDescent="0.25">
      <c r="A144" s="20" t="str">
        <f t="shared" ca="1" si="32"/>
        <v>OneU15Boys5 LapsB</v>
      </c>
      <c r="B144" s="20" t="str">
        <f t="shared" si="33"/>
        <v>OneWenlockU15Boys5 LapsB</v>
      </c>
      <c r="C144" s="20" t="str">
        <f t="shared" si="34"/>
        <v>OneU15BoysTrack Event 3B</v>
      </c>
      <c r="D144" s="20" t="str">
        <f t="shared" si="29"/>
        <v>One</v>
      </c>
      <c r="E144" s="29" t="s">
        <v>11</v>
      </c>
      <c r="F144" s="29" t="s">
        <v>145</v>
      </c>
      <c r="G144" s="29" t="s">
        <v>62</v>
      </c>
      <c r="H144" s="29" t="s">
        <v>86</v>
      </c>
      <c r="I144" s="20" t="str">
        <f t="shared" si="30"/>
        <v>5 Laps</v>
      </c>
      <c r="J144" s="29" t="s">
        <v>232</v>
      </c>
      <c r="K144" s="20" t="str">
        <f>TEXT(INDEX('Track Results Entry'!$I$2:$I$500,MATCH(B144,'Track Results Entry'!$A$2:$A$500,0)),)</f>
        <v/>
      </c>
      <c r="L144" s="59" t="str">
        <f>IF(K144="","",INDEX('Track Results Entry'!$J$2:$J$500,MATCH(B144,'Track Results Entry'!$A$2:$A$500,0)))</f>
        <v/>
      </c>
      <c r="M144" s="22" t="str">
        <f t="shared" ca="1" si="35"/>
        <v/>
      </c>
      <c r="N144" s="23" t="str">
        <f ca="1">IFERROR(MAX(0,IF(J144="A",2*(No_Clubs-('Track Results Calc'!M144-1)),2*(No_Clubs-('Track Results Calc'!M144-1))-1)-(COUNTIF(INDIRECT(ADDRESS(IF($C144=$C143,MATCH($C144,$C$2:$C$500,0)+1,ROW()), COLUMN($M144)) &amp; ":"&amp;ADDRESS(IF($C144=$C143,MATCH(C144,$C$2:$C$500,0)+1,ROW())+COUNTIF($C$2:$C$500,D144&amp;$F144&amp;$G144&amp;$H144&amp;J144)-1, COLUMN($M144))),M144)-1)),"")</f>
        <v/>
      </c>
      <c r="O144" s="23" t="str">
        <f t="shared" ca="1" si="36"/>
        <v/>
      </c>
      <c r="Q144" s="52" t="str">
        <f ca="1">IFERROR(IF(J144="A",2*(No_Clubs-('Track Results Calc'!M144-1)),2*(No_Clubs-('Track Results Calc'!M144-1))-1),"")</f>
        <v/>
      </c>
      <c r="R144" s="53">
        <f t="shared" ca="1" si="31"/>
        <v>1</v>
      </c>
      <c r="S144" s="53">
        <f t="shared" ca="1" si="37"/>
        <v>3</v>
      </c>
      <c r="T144" s="53" t="str">
        <f t="shared" si="38"/>
        <v>$L$142:$L$145</v>
      </c>
      <c r="U144" s="53" t="str">
        <f t="shared" si="39"/>
        <v>$L$142:L144</v>
      </c>
    </row>
    <row r="145" spans="1:21" x14ac:dyDescent="0.25">
      <c r="A145" s="32" t="str">
        <f t="shared" ca="1" si="32"/>
        <v>OneU15Boys5 LapsB</v>
      </c>
      <c r="B145" s="32" t="str">
        <f t="shared" si="33"/>
        <v>OneShrewsburyU15Boys5 LapsB</v>
      </c>
      <c r="C145" s="32" t="str">
        <f t="shared" si="34"/>
        <v>OneU15BoysTrack Event 3B</v>
      </c>
      <c r="D145" s="32" t="str">
        <f t="shared" si="29"/>
        <v>One</v>
      </c>
      <c r="E145" s="33" t="s">
        <v>7</v>
      </c>
      <c r="F145" s="33" t="s">
        <v>145</v>
      </c>
      <c r="G145" s="33" t="s">
        <v>62</v>
      </c>
      <c r="H145" s="33" t="s">
        <v>86</v>
      </c>
      <c r="I145" s="32" t="str">
        <f t="shared" si="30"/>
        <v>5 Laps</v>
      </c>
      <c r="J145" s="33" t="s">
        <v>232</v>
      </c>
      <c r="K145" s="32" t="str">
        <f>TEXT(INDEX('Track Results Entry'!$I$2:$I$500,MATCH(B145,'Track Results Entry'!$A$2:$A$500,0)),)</f>
        <v/>
      </c>
      <c r="L145" s="60" t="str">
        <f>IF(K145="","",INDEX('Track Results Entry'!$J$2:$J$500,MATCH(B145,'Track Results Entry'!$A$2:$A$500,0)))</f>
        <v/>
      </c>
      <c r="M145" s="121" t="str">
        <f t="shared" ca="1" si="35"/>
        <v/>
      </c>
      <c r="N145" s="122" t="str">
        <f ca="1">IFERROR(MAX(0,IF(J145="A",2*(No_Clubs-('Track Results Calc'!M145-1)),2*(No_Clubs-('Track Results Calc'!M145-1))-1)-(COUNTIF(INDIRECT(ADDRESS(IF($C145=$C144,MATCH($C145,$C$2:$C$500,0)+1,ROW()), COLUMN($M145)) &amp; ":"&amp;ADDRESS(IF($C145=$C144,MATCH(C145,$C$2:$C$500,0)+1,ROW())+COUNTIF($C$2:$C$500,D145&amp;$F145&amp;$G145&amp;$H145&amp;J145)-1, COLUMN($M145))),M145)-1)),"")</f>
        <v/>
      </c>
      <c r="O145" s="122" t="str">
        <f t="shared" ca="1" si="36"/>
        <v/>
      </c>
      <c r="Q145" s="52" t="str">
        <f ca="1">IFERROR(IF(J145="A",2*(No_Clubs-('Track Results Calc'!M145-1)),2*(No_Clubs-('Track Results Calc'!M145-1))-1),"")</f>
        <v/>
      </c>
      <c r="R145" s="53">
        <f t="shared" ca="1" si="31"/>
        <v>2</v>
      </c>
      <c r="S145" s="53">
        <f t="shared" ca="1" si="37"/>
        <v>3</v>
      </c>
      <c r="T145" s="53" t="str">
        <f t="shared" si="38"/>
        <v>$L$142:$L$145</v>
      </c>
      <c r="U145" s="53" t="str">
        <f t="shared" si="39"/>
        <v>$L$142:L145</v>
      </c>
    </row>
    <row r="146" spans="1:21" x14ac:dyDescent="0.25">
      <c r="A146" s="20" t="str">
        <f t="shared" ca="1" si="32"/>
        <v>OneU11Girls4x2 RelayA</v>
      </c>
      <c r="B146" s="20" t="str">
        <f t="shared" si="33"/>
        <v>OneOswestryU11Girls4x2 RelayA</v>
      </c>
      <c r="C146" s="20" t="str">
        <f t="shared" si="34"/>
        <v>OneU11GirlsTrack RelayA</v>
      </c>
      <c r="D146" s="20" t="str">
        <f t="shared" si="29"/>
        <v>One</v>
      </c>
      <c r="E146" s="29" t="s">
        <v>5</v>
      </c>
      <c r="F146" s="29" t="s">
        <v>45</v>
      </c>
      <c r="G146" s="29" t="s">
        <v>46</v>
      </c>
      <c r="H146" s="29" t="s">
        <v>96</v>
      </c>
      <c r="I146" s="20" t="str">
        <f t="shared" si="30"/>
        <v>4x2 Relay</v>
      </c>
      <c r="J146" s="29" t="s">
        <v>228</v>
      </c>
      <c r="K146" s="20" t="str">
        <f>TEXT(INDEX('Track Results Entry'!$I$2:$I$500,MATCH(B146,'Track Results Entry'!$A$2:$A$500,0)),)</f>
        <v/>
      </c>
      <c r="L146" s="59" t="str">
        <f>IF(K146="","",INDEX('Track Results Entry'!$J$2:$J$500,MATCH(B146,'Track Results Entry'!$A$2:$A$500,0)))</f>
        <v/>
      </c>
      <c r="M146" s="22" t="str">
        <f t="shared" ca="1" si="35"/>
        <v/>
      </c>
      <c r="N146" s="23" t="str">
        <f ca="1">IFERROR(MAX(0,IF(J146="A",2*(No_Clubs-('Track Results Calc'!M146-1)),2*(No_Clubs-('Track Results Calc'!M146-1))-1)-(COUNTIF(INDIRECT(ADDRESS(IF($C146=$C145,MATCH($C146,$C$2:$C$500,0)+1,ROW()), COLUMN($M146)) &amp; ":"&amp;ADDRESS(IF($C146=$C145,MATCH(C146,$C$2:$C$500,0)+1,ROW())+COUNTIF($C$2:$C$500,D146&amp;$F146&amp;$G146&amp;$H146&amp;J146)-1, COLUMN($M146))),M146)-1)),"")</f>
        <v/>
      </c>
      <c r="O146" s="23" t="str">
        <f t="shared" ca="1" si="36"/>
        <v/>
      </c>
      <c r="Q146" s="52" t="str">
        <f ca="1">IFERROR(IF(J146="A",2*(No_Clubs-('Track Results Calc'!M146-1)),2*(No_Clubs-('Track Results Calc'!M146-1))-1),"")</f>
        <v/>
      </c>
      <c r="R146" s="53">
        <f t="shared" ca="1" si="31"/>
        <v>0</v>
      </c>
      <c r="S146" s="53">
        <f t="shared" ca="1" si="37"/>
        <v>2</v>
      </c>
      <c r="T146" s="53" t="str">
        <f t="shared" si="38"/>
        <v>$L$146:$L$149</v>
      </c>
      <c r="U146" s="53" t="str">
        <f t="shared" si="39"/>
        <v>$L$146:L146</v>
      </c>
    </row>
    <row r="147" spans="1:21" x14ac:dyDescent="0.25">
      <c r="A147" s="20" t="str">
        <f t="shared" ca="1" si="32"/>
        <v>OneU11Girls4x2 RelayA1</v>
      </c>
      <c r="B147" s="20" t="str">
        <f t="shared" si="33"/>
        <v>OneTelfordU11Girls4x2 RelayA</v>
      </c>
      <c r="C147" s="20" t="str">
        <f t="shared" si="34"/>
        <v>OneU11GirlsTrack RelayA</v>
      </c>
      <c r="D147" s="20" t="str">
        <f t="shared" si="29"/>
        <v>One</v>
      </c>
      <c r="E147" s="29" t="s">
        <v>9</v>
      </c>
      <c r="F147" s="29" t="s">
        <v>45</v>
      </c>
      <c r="G147" s="29" t="s">
        <v>46</v>
      </c>
      <c r="H147" s="29" t="s">
        <v>96</v>
      </c>
      <c r="I147" s="20" t="str">
        <f t="shared" si="30"/>
        <v>4x2 Relay</v>
      </c>
      <c r="J147" s="29" t="s">
        <v>228</v>
      </c>
      <c r="K147" s="20" t="str">
        <f>TEXT(INDEX('Track Results Entry'!$I$2:$I$500,MATCH(B147,'Track Results Entry'!$A$2:$A$500,0)),)</f>
        <v>TelfordU11Girls</v>
      </c>
      <c r="L147" s="59">
        <f>IF(K147="","",INDEX('Track Results Entry'!$J$2:$J$500,MATCH(B147,'Track Results Entry'!$A$2:$A$500,0)))</f>
        <v>1.2430555555555556E-3</v>
      </c>
      <c r="M147" s="22">
        <f t="shared" ca="1" si="35"/>
        <v>1</v>
      </c>
      <c r="N147" s="23">
        <f ca="1">IFERROR(MAX(0,IF(J147="A",2*(No_Clubs-('Track Results Calc'!M147-1)),2*(No_Clubs-('Track Results Calc'!M147-1))-1)-(COUNTIF(INDIRECT(ADDRESS(IF($C147=$C146,MATCH($C147,$C$2:$C$500,0)+1,ROW()), COLUMN($M147)) &amp; ":"&amp;ADDRESS(IF($C147=$C146,MATCH(C147,$C$2:$C$500,0)+1,ROW())+COUNTIF($C$2:$C$500,D147&amp;$F147&amp;$G147&amp;$H147&amp;J147)-1, COLUMN($M147))),M147)-1)),"")</f>
        <v>8</v>
      </c>
      <c r="O147" s="23">
        <f t="shared" ca="1" si="36"/>
        <v>1</v>
      </c>
      <c r="Q147" s="52">
        <f ca="1">IFERROR(IF(J147="A",2*(No_Clubs-('Track Results Calc'!M147-1)),2*(No_Clubs-('Track Results Calc'!M147-1))-1),"")</f>
        <v>8</v>
      </c>
      <c r="R147" s="53">
        <f t="shared" ca="1" si="31"/>
        <v>0</v>
      </c>
      <c r="S147" s="53">
        <f t="shared" ca="1" si="37"/>
        <v>1</v>
      </c>
      <c r="T147" s="53" t="str">
        <f t="shared" si="38"/>
        <v>$L$146:$L$149</v>
      </c>
      <c r="U147" s="53" t="str">
        <f t="shared" si="39"/>
        <v>$L$146:L147</v>
      </c>
    </row>
    <row r="148" spans="1:21" x14ac:dyDescent="0.25">
      <c r="A148" s="20" t="str">
        <f t="shared" ca="1" si="32"/>
        <v>OneU11Girls4x2 RelayA</v>
      </c>
      <c r="B148" s="20" t="str">
        <f t="shared" si="33"/>
        <v>OneWenlockU11Girls4x2 RelayA</v>
      </c>
      <c r="C148" s="20" t="str">
        <f t="shared" si="34"/>
        <v>OneU11GirlsTrack RelayA</v>
      </c>
      <c r="D148" s="20" t="str">
        <f t="shared" si="29"/>
        <v>One</v>
      </c>
      <c r="E148" s="29" t="s">
        <v>11</v>
      </c>
      <c r="F148" s="29" t="s">
        <v>45</v>
      </c>
      <c r="G148" s="29" t="s">
        <v>46</v>
      </c>
      <c r="H148" s="29" t="s">
        <v>96</v>
      </c>
      <c r="I148" s="20" t="str">
        <f t="shared" si="30"/>
        <v>4x2 Relay</v>
      </c>
      <c r="J148" s="29" t="s">
        <v>228</v>
      </c>
      <c r="K148" s="20" t="str">
        <f>TEXT(INDEX('Track Results Entry'!$I$2:$I$500,MATCH(B148,'Track Results Entry'!$A$2:$A$500,0)),)</f>
        <v/>
      </c>
      <c r="L148" s="59" t="str">
        <f>IF(K148="","",INDEX('Track Results Entry'!$J$2:$J$500,MATCH(B148,'Track Results Entry'!$A$2:$A$500,0)))</f>
        <v/>
      </c>
      <c r="M148" s="22" t="str">
        <f t="shared" ca="1" si="35"/>
        <v/>
      </c>
      <c r="N148" s="23" t="str">
        <f ca="1">IFERROR(MAX(0,IF(J148="A",2*(No_Clubs-('Track Results Calc'!M148-1)),2*(No_Clubs-('Track Results Calc'!M148-1))-1)-(COUNTIF(INDIRECT(ADDRESS(IF($C148=$C147,MATCH($C148,$C$2:$C$500,0)+1,ROW()), COLUMN($M148)) &amp; ":"&amp;ADDRESS(IF($C148=$C147,MATCH(C148,$C$2:$C$500,0)+1,ROW())+COUNTIF($C$2:$C$500,D148&amp;$F148&amp;$G148&amp;$H148&amp;J148)-1, COLUMN($M148))),M148)-1)),"")</f>
        <v/>
      </c>
      <c r="O148" s="23" t="str">
        <f t="shared" ca="1" si="36"/>
        <v/>
      </c>
      <c r="Q148" s="52" t="str">
        <f ca="1">IFERROR(IF(J148="A",2*(No_Clubs-('Track Results Calc'!M148-1)),2*(No_Clubs-('Track Results Calc'!M148-1))-1),"")</f>
        <v/>
      </c>
      <c r="R148" s="53">
        <f t="shared" ca="1" si="31"/>
        <v>1</v>
      </c>
      <c r="S148" s="53">
        <f t="shared" ca="1" si="37"/>
        <v>2</v>
      </c>
      <c r="T148" s="53" t="str">
        <f t="shared" si="38"/>
        <v>$L$146:$L$149</v>
      </c>
      <c r="U148" s="53" t="str">
        <f t="shared" si="39"/>
        <v>$L$146:L148</v>
      </c>
    </row>
    <row r="149" spans="1:21" x14ac:dyDescent="0.25">
      <c r="A149" s="20" t="str">
        <f t="shared" ca="1" si="32"/>
        <v>OneU11Girls4x2 RelayA2</v>
      </c>
      <c r="B149" s="20" t="str">
        <f t="shared" si="33"/>
        <v>OneShrewsburyU11Girls4x2 RelayA</v>
      </c>
      <c r="C149" s="20" t="str">
        <f t="shared" si="34"/>
        <v>OneU11GirlsTrack RelayA</v>
      </c>
      <c r="D149" s="20" t="str">
        <f t="shared" si="29"/>
        <v>One</v>
      </c>
      <c r="E149" s="29" t="s">
        <v>7</v>
      </c>
      <c r="F149" s="29" t="s">
        <v>45</v>
      </c>
      <c r="G149" s="29" t="s">
        <v>46</v>
      </c>
      <c r="H149" s="29" t="s">
        <v>96</v>
      </c>
      <c r="I149" s="20" t="str">
        <f t="shared" si="30"/>
        <v>4x2 Relay</v>
      </c>
      <c r="J149" s="29" t="s">
        <v>228</v>
      </c>
      <c r="K149" s="20" t="str">
        <f ca="1">TEXT(INDEX('Track Results Entry'!$I$2:$I$500,MATCH(B149,'Track Results Entry'!$A$2:$A$500,0)),)</f>
        <v>ShrewsburyU11Girls</v>
      </c>
      <c r="L149" s="59">
        <f ca="1">IF(K149="","",INDEX('Track Results Entry'!$J$2:$J$500,MATCH(B149,'Track Results Entry'!$A$2:$A$500,0)))</f>
        <v>1.25E-3</v>
      </c>
      <c r="M149" s="22">
        <f t="shared" ca="1" si="35"/>
        <v>2</v>
      </c>
      <c r="N149" s="23">
        <f ca="1">IFERROR(MAX(0,IF(J149="A",2*(No_Clubs-('Track Results Calc'!M149-1)),2*(No_Clubs-('Track Results Calc'!M149-1))-1)-(COUNTIF(INDIRECT(ADDRESS(IF($C149=$C148,MATCH($C149,$C$2:$C$500,0)+1,ROW()), COLUMN($M149)) &amp; ":"&amp;ADDRESS(IF($C149=$C148,MATCH(C149,$C$2:$C$500,0)+1,ROW())+COUNTIF($C$2:$C$500,D149&amp;$F149&amp;$G149&amp;$H149&amp;J149)-1, COLUMN($M149))),M149)-1)),"")</f>
        <v>6</v>
      </c>
      <c r="O149" s="23">
        <f t="shared" ca="1" si="36"/>
        <v>2</v>
      </c>
      <c r="Q149" s="52">
        <f ca="1">IFERROR(IF(J149="A",2*(No_Clubs-('Track Results Calc'!M149-1)),2*(No_Clubs-('Track Results Calc'!M149-1))-1),"")</f>
        <v>6</v>
      </c>
      <c r="R149" s="53">
        <f t="shared" ca="1" si="31"/>
        <v>0</v>
      </c>
      <c r="S149" s="53">
        <f t="shared" ca="1" si="37"/>
        <v>1</v>
      </c>
      <c r="T149" s="53" t="str">
        <f t="shared" si="38"/>
        <v>$L$146:$L$149</v>
      </c>
      <c r="U149" s="53" t="str">
        <f t="shared" si="39"/>
        <v>$L$146:L149</v>
      </c>
    </row>
    <row r="150" spans="1:21" x14ac:dyDescent="0.25">
      <c r="A150" s="30" t="str">
        <f t="shared" ca="1" si="32"/>
        <v>OneU11Boys4x2 RelayA1</v>
      </c>
      <c r="B150" s="30" t="str">
        <f t="shared" si="33"/>
        <v>OneOswestryU11Boys4x2 RelayA</v>
      </c>
      <c r="C150" s="30" t="str">
        <f t="shared" si="34"/>
        <v>OneU11BoysTrack RelayA</v>
      </c>
      <c r="D150" s="30" t="str">
        <f t="shared" si="29"/>
        <v>One</v>
      </c>
      <c r="E150" s="31" t="s">
        <v>5</v>
      </c>
      <c r="F150" s="31" t="s">
        <v>45</v>
      </c>
      <c r="G150" s="31" t="s">
        <v>62</v>
      </c>
      <c r="H150" s="31" t="s">
        <v>96</v>
      </c>
      <c r="I150" s="30" t="str">
        <f t="shared" si="30"/>
        <v>4x2 Relay</v>
      </c>
      <c r="J150" s="31" t="s">
        <v>228</v>
      </c>
      <c r="K150" s="30" t="str">
        <f>TEXT(INDEX('Track Results Entry'!$I$2:$I$500,MATCH(B150,'Track Results Entry'!$A$2:$A$500,0)),)</f>
        <v>OswestryU11Boys</v>
      </c>
      <c r="L150" s="118">
        <f>IF(K150="","",INDEX('Track Results Entry'!$J$2:$J$500,MATCH(B150,'Track Results Entry'!$A$2:$A$500,0)))</f>
        <v>1.2372685185185186E-3</v>
      </c>
      <c r="M150" s="119">
        <f t="shared" ca="1" si="35"/>
        <v>1</v>
      </c>
      <c r="N150" s="120">
        <f ca="1">IFERROR(MAX(0,IF(J150="A",2*(No_Clubs-('Track Results Calc'!M150-1)),2*(No_Clubs-('Track Results Calc'!M150-1))-1)-(COUNTIF(INDIRECT(ADDRESS(IF($C150=$C149,MATCH($C150,$C$2:$C$500,0)+1,ROW()), COLUMN($M150)) &amp; ":"&amp;ADDRESS(IF($C150=$C149,MATCH(C150,$C$2:$C$500,0)+1,ROW())+COUNTIF($C$2:$C$500,D150&amp;$F150&amp;$G150&amp;$H150&amp;J150)-1, COLUMN($M150))),M150)-1)),"")</f>
        <v>8</v>
      </c>
      <c r="O150" s="120">
        <f t="shared" ca="1" si="36"/>
        <v>1</v>
      </c>
      <c r="Q150" s="52">
        <f ca="1">IFERROR(IF(J150="A",2*(No_Clubs-('Track Results Calc'!M150-1)),2*(No_Clubs-('Track Results Calc'!M150-1))-1),"")</f>
        <v>8</v>
      </c>
      <c r="R150" s="53">
        <f t="shared" ca="1" si="31"/>
        <v>0</v>
      </c>
      <c r="S150" s="53">
        <f t="shared" ca="1" si="37"/>
        <v>1</v>
      </c>
      <c r="T150" s="53" t="str">
        <f t="shared" si="38"/>
        <v>$L$150:$L$153</v>
      </c>
      <c r="U150" s="53" t="str">
        <f t="shared" si="39"/>
        <v>$L$150:L150</v>
      </c>
    </row>
    <row r="151" spans="1:21" x14ac:dyDescent="0.25">
      <c r="A151" s="20" t="str">
        <f t="shared" ca="1" si="32"/>
        <v>OneU11Boys4x2 RelayA</v>
      </c>
      <c r="B151" s="20" t="str">
        <f t="shared" si="33"/>
        <v>OneTelfordU11Boys4x2 RelayA</v>
      </c>
      <c r="C151" s="20" t="str">
        <f t="shared" si="34"/>
        <v>OneU11BoysTrack RelayA</v>
      </c>
      <c r="D151" s="20" t="str">
        <f t="shared" si="29"/>
        <v>One</v>
      </c>
      <c r="E151" s="29" t="s">
        <v>9</v>
      </c>
      <c r="F151" s="29" t="s">
        <v>45</v>
      </c>
      <c r="G151" s="29" t="s">
        <v>62</v>
      </c>
      <c r="H151" s="29" t="s">
        <v>96</v>
      </c>
      <c r="I151" s="20" t="str">
        <f t="shared" si="30"/>
        <v>4x2 Relay</v>
      </c>
      <c r="J151" s="29" t="s">
        <v>228</v>
      </c>
      <c r="K151" s="20" t="str">
        <f>TEXT(INDEX('Track Results Entry'!$I$2:$I$500,MATCH(B151,'Track Results Entry'!$A$2:$A$500,0)),)</f>
        <v/>
      </c>
      <c r="L151" s="59" t="str">
        <f>IF(K151="","",INDEX('Track Results Entry'!$J$2:$J$500,MATCH(B151,'Track Results Entry'!$A$2:$A$500,0)))</f>
        <v/>
      </c>
      <c r="M151" s="22" t="str">
        <f t="shared" ca="1" si="35"/>
        <v/>
      </c>
      <c r="N151" s="23" t="str">
        <f ca="1">IFERROR(MAX(0,IF(J151="A",2*(No_Clubs-('Track Results Calc'!M151-1)),2*(No_Clubs-('Track Results Calc'!M151-1))-1)-(COUNTIF(INDIRECT(ADDRESS(IF($C151=$C150,MATCH($C151,$C$2:$C$500,0)+1,ROW()), COLUMN($M151)) &amp; ":"&amp;ADDRESS(IF($C151=$C150,MATCH(C151,$C$2:$C$500,0)+1,ROW())+COUNTIF($C$2:$C$500,D151&amp;$F151&amp;$G151&amp;$H151&amp;J151)-1, COLUMN($M151))),M151)-1)),"")</f>
        <v/>
      </c>
      <c r="O151" s="23" t="str">
        <f t="shared" ca="1" si="36"/>
        <v/>
      </c>
      <c r="Q151" s="52" t="str">
        <f ca="1">IFERROR(IF(J151="A",2*(No_Clubs-('Track Results Calc'!M151-1)),2*(No_Clubs-('Track Results Calc'!M151-1))-1),"")</f>
        <v/>
      </c>
      <c r="R151" s="53">
        <f t="shared" ca="1" si="31"/>
        <v>0</v>
      </c>
      <c r="S151" s="53">
        <f t="shared" ca="1" si="37"/>
        <v>3</v>
      </c>
      <c r="T151" s="53" t="str">
        <f t="shared" si="38"/>
        <v>$L$150:$L$153</v>
      </c>
      <c r="U151" s="53" t="str">
        <f t="shared" si="39"/>
        <v>$L$150:L151</v>
      </c>
    </row>
    <row r="152" spans="1:21" x14ac:dyDescent="0.25">
      <c r="A152" s="20" t="str">
        <f t="shared" ca="1" si="32"/>
        <v>OneU11Boys4x2 RelayA</v>
      </c>
      <c r="B152" s="20" t="str">
        <f t="shared" si="33"/>
        <v>OneWenlockU11Boys4x2 RelayA</v>
      </c>
      <c r="C152" s="20" t="str">
        <f t="shared" si="34"/>
        <v>OneU11BoysTrack RelayA</v>
      </c>
      <c r="D152" s="20" t="str">
        <f t="shared" si="29"/>
        <v>One</v>
      </c>
      <c r="E152" s="29" t="s">
        <v>11</v>
      </c>
      <c r="F152" s="29" t="s">
        <v>45</v>
      </c>
      <c r="G152" s="29" t="s">
        <v>62</v>
      </c>
      <c r="H152" s="29" t="s">
        <v>96</v>
      </c>
      <c r="I152" s="20" t="str">
        <f t="shared" si="30"/>
        <v>4x2 Relay</v>
      </c>
      <c r="J152" s="29" t="s">
        <v>228</v>
      </c>
      <c r="K152" s="20" t="str">
        <f>TEXT(INDEX('Track Results Entry'!$I$2:$I$500,MATCH(B152,'Track Results Entry'!$A$2:$A$500,0)),)</f>
        <v/>
      </c>
      <c r="L152" s="59" t="str">
        <f>IF(K152="","",INDEX('Track Results Entry'!$J$2:$J$500,MATCH(B152,'Track Results Entry'!$A$2:$A$500,0)))</f>
        <v/>
      </c>
      <c r="M152" s="22" t="str">
        <f t="shared" ca="1" si="35"/>
        <v/>
      </c>
      <c r="N152" s="23" t="str">
        <f ca="1">IFERROR(MAX(0,IF(J152="A",2*(No_Clubs-('Track Results Calc'!M152-1)),2*(No_Clubs-('Track Results Calc'!M152-1))-1)-(COUNTIF(INDIRECT(ADDRESS(IF($C152=$C151,MATCH($C152,$C$2:$C$500,0)+1,ROW()), COLUMN($M152)) &amp; ":"&amp;ADDRESS(IF($C152=$C151,MATCH(C152,$C$2:$C$500,0)+1,ROW())+COUNTIF($C$2:$C$500,D152&amp;$F152&amp;$G152&amp;$H152&amp;J152)-1, COLUMN($M152))),M152)-1)),"")</f>
        <v/>
      </c>
      <c r="O152" s="23" t="str">
        <f t="shared" ca="1" si="36"/>
        <v/>
      </c>
      <c r="Q152" s="52" t="str">
        <f ca="1">IFERROR(IF(J152="A",2*(No_Clubs-('Track Results Calc'!M152-1)),2*(No_Clubs-('Track Results Calc'!M152-1))-1),"")</f>
        <v/>
      </c>
      <c r="R152" s="53">
        <f t="shared" ca="1" si="31"/>
        <v>1</v>
      </c>
      <c r="S152" s="53">
        <f t="shared" ca="1" si="37"/>
        <v>3</v>
      </c>
      <c r="T152" s="53" t="str">
        <f t="shared" si="38"/>
        <v>$L$150:$L$153</v>
      </c>
      <c r="U152" s="53" t="str">
        <f t="shared" si="39"/>
        <v>$L$150:L152</v>
      </c>
    </row>
    <row r="153" spans="1:21" x14ac:dyDescent="0.25">
      <c r="A153" s="32" t="str">
        <f t="shared" ca="1" si="32"/>
        <v>OneU11Boys4x2 RelayA</v>
      </c>
      <c r="B153" s="32" t="str">
        <f t="shared" si="33"/>
        <v>OneShrewsburyU11Boys4x2 RelayA</v>
      </c>
      <c r="C153" s="32" t="str">
        <f t="shared" si="34"/>
        <v>OneU11BoysTrack RelayA</v>
      </c>
      <c r="D153" s="32" t="str">
        <f t="shared" si="29"/>
        <v>One</v>
      </c>
      <c r="E153" s="33" t="s">
        <v>7</v>
      </c>
      <c r="F153" s="33" t="s">
        <v>45</v>
      </c>
      <c r="G153" s="33" t="s">
        <v>62</v>
      </c>
      <c r="H153" s="33" t="s">
        <v>96</v>
      </c>
      <c r="I153" s="32" t="str">
        <f t="shared" si="30"/>
        <v>4x2 Relay</v>
      </c>
      <c r="J153" s="33" t="s">
        <v>228</v>
      </c>
      <c r="K153" s="32" t="str">
        <f>TEXT(INDEX('Track Results Entry'!$I$2:$I$500,MATCH(B153,'Track Results Entry'!$A$2:$A$500,0)),)</f>
        <v/>
      </c>
      <c r="L153" s="60" t="str">
        <f>IF(K153="","",INDEX('Track Results Entry'!$J$2:$J$500,MATCH(B153,'Track Results Entry'!$A$2:$A$500,0)))</f>
        <v/>
      </c>
      <c r="M153" s="121" t="str">
        <f t="shared" ca="1" si="35"/>
        <v/>
      </c>
      <c r="N153" s="122" t="str">
        <f ca="1">IFERROR(MAX(0,IF(J153="A",2*(No_Clubs-('Track Results Calc'!M153-1)),2*(No_Clubs-('Track Results Calc'!M153-1))-1)-(COUNTIF(INDIRECT(ADDRESS(IF($C153=$C152,MATCH($C153,$C$2:$C$500,0)+1,ROW()), COLUMN($M153)) &amp; ":"&amp;ADDRESS(IF($C153=$C152,MATCH(C153,$C$2:$C$500,0)+1,ROW())+COUNTIF($C$2:$C$500,D153&amp;$F153&amp;$G153&amp;$H153&amp;J153)-1, COLUMN($M153))),M153)-1)),"")</f>
        <v/>
      </c>
      <c r="O153" s="122" t="str">
        <f t="shared" ca="1" si="36"/>
        <v/>
      </c>
      <c r="Q153" s="52" t="str">
        <f ca="1">IFERROR(IF(J153="A",2*(No_Clubs-('Track Results Calc'!M153-1)),2*(No_Clubs-('Track Results Calc'!M153-1))-1),"")</f>
        <v/>
      </c>
      <c r="R153" s="53">
        <f t="shared" ca="1" si="31"/>
        <v>2</v>
      </c>
      <c r="S153" s="53">
        <f t="shared" ca="1" si="37"/>
        <v>3</v>
      </c>
      <c r="T153" s="53" t="str">
        <f t="shared" si="38"/>
        <v>$L$150:$L$153</v>
      </c>
      <c r="U153" s="53" t="str">
        <f t="shared" si="39"/>
        <v>$L$150:L153</v>
      </c>
    </row>
    <row r="154" spans="1:21" x14ac:dyDescent="0.25">
      <c r="A154" s="20" t="str">
        <f t="shared" ca="1" si="32"/>
        <v>OneU13Girls4x2 RelayA2</v>
      </c>
      <c r="B154" s="20" t="str">
        <f t="shared" si="33"/>
        <v>OneOswestryU13Girls4x2 RelayA</v>
      </c>
      <c r="C154" s="20" t="str">
        <f t="shared" si="34"/>
        <v>OneU13GirlsTrack RelayA</v>
      </c>
      <c r="D154" s="20" t="str">
        <f t="shared" si="29"/>
        <v>One</v>
      </c>
      <c r="E154" s="29" t="s">
        <v>5</v>
      </c>
      <c r="F154" s="29" t="s">
        <v>87</v>
      </c>
      <c r="G154" s="29" t="s">
        <v>46</v>
      </c>
      <c r="H154" s="29" t="s">
        <v>96</v>
      </c>
      <c r="I154" s="20" t="str">
        <f t="shared" si="30"/>
        <v>4x2 Relay</v>
      </c>
      <c r="J154" s="29" t="s">
        <v>228</v>
      </c>
      <c r="K154" s="20" t="str">
        <f>TEXT(INDEX('Track Results Entry'!$I$2:$I$500,MATCH(B154,'Track Results Entry'!$A$2:$A$500,0)),)</f>
        <v>OswestryU13Girls</v>
      </c>
      <c r="L154" s="59">
        <f>IF(K154="","",INDEX('Track Results Entry'!$J$2:$J$500,MATCH(B154,'Track Results Entry'!$A$2:$A$500,0)))</f>
        <v>1.2060185185185186E-3</v>
      </c>
      <c r="M154" s="22">
        <f t="shared" ca="1" si="35"/>
        <v>2</v>
      </c>
      <c r="N154" s="23">
        <f ca="1">IFERROR(MAX(0,IF(J154="A",2*(No_Clubs-('Track Results Calc'!M154-1)),2*(No_Clubs-('Track Results Calc'!M154-1))-1)-(COUNTIF(INDIRECT(ADDRESS(IF($C154=$C153,MATCH($C154,$C$2:$C$500,0)+1,ROW()), COLUMN($M154)) &amp; ":"&amp;ADDRESS(IF($C154=$C153,MATCH(C154,$C$2:$C$500,0)+1,ROW())+COUNTIF($C$2:$C$500,D154&amp;$F154&amp;$G154&amp;$H154&amp;J154)-1, COLUMN($M154))),M154)-1)),"")</f>
        <v>6</v>
      </c>
      <c r="O154" s="23">
        <f t="shared" ca="1" si="36"/>
        <v>2</v>
      </c>
      <c r="Q154" s="52">
        <f ca="1">IFERROR(IF(J154="A",2*(No_Clubs-('Track Results Calc'!M154-1)),2*(No_Clubs-('Track Results Calc'!M154-1))-1),"")</f>
        <v>6</v>
      </c>
      <c r="R154" s="53">
        <f t="shared" ca="1" si="31"/>
        <v>0</v>
      </c>
      <c r="S154" s="53">
        <f t="shared" ca="1" si="37"/>
        <v>1</v>
      </c>
      <c r="T154" s="53" t="str">
        <f t="shared" si="38"/>
        <v>$L$154:$L$157</v>
      </c>
      <c r="U154" s="53" t="str">
        <f t="shared" si="39"/>
        <v>$L$154:L154</v>
      </c>
    </row>
    <row r="155" spans="1:21" x14ac:dyDescent="0.25">
      <c r="A155" s="20" t="str">
        <f t="shared" ca="1" si="32"/>
        <v>OneU13Girls4x2 RelayA1</v>
      </c>
      <c r="B155" s="20" t="str">
        <f t="shared" si="33"/>
        <v>OneTelfordU13Girls4x2 RelayA</v>
      </c>
      <c r="C155" s="20" t="str">
        <f t="shared" si="34"/>
        <v>OneU13GirlsTrack RelayA</v>
      </c>
      <c r="D155" s="20" t="str">
        <f t="shared" si="29"/>
        <v>One</v>
      </c>
      <c r="E155" s="29" t="s">
        <v>9</v>
      </c>
      <c r="F155" s="29" t="s">
        <v>87</v>
      </c>
      <c r="G155" s="29" t="s">
        <v>46</v>
      </c>
      <c r="H155" s="29" t="s">
        <v>96</v>
      </c>
      <c r="I155" s="20" t="str">
        <f t="shared" si="30"/>
        <v>4x2 Relay</v>
      </c>
      <c r="J155" s="29" t="s">
        <v>228</v>
      </c>
      <c r="K155" s="20" t="str">
        <f>TEXT(INDEX('Track Results Entry'!$I$2:$I$500,MATCH(B155,'Track Results Entry'!$A$2:$A$500,0)),)</f>
        <v>TelfordU13Girls</v>
      </c>
      <c r="L155" s="59">
        <f>IF(K155="","",INDEX('Track Results Entry'!$J$2:$J$500,MATCH(B155,'Track Results Entry'!$A$2:$A$500,0)))</f>
        <v>1.1782407407407408E-3</v>
      </c>
      <c r="M155" s="22">
        <f t="shared" ca="1" si="35"/>
        <v>1</v>
      </c>
      <c r="N155" s="23">
        <f ca="1">IFERROR(MAX(0,IF(J155="A",2*(No_Clubs-('Track Results Calc'!M155-1)),2*(No_Clubs-('Track Results Calc'!M155-1))-1)-(COUNTIF(INDIRECT(ADDRESS(IF($C155=$C154,MATCH($C155,$C$2:$C$500,0)+1,ROW()), COLUMN($M155)) &amp; ":"&amp;ADDRESS(IF($C155=$C154,MATCH(C155,$C$2:$C$500,0)+1,ROW())+COUNTIF($C$2:$C$500,D155&amp;$F155&amp;$G155&amp;$H155&amp;J155)-1, COLUMN($M155))),M155)-1)),"")</f>
        <v>8</v>
      </c>
      <c r="O155" s="23">
        <f t="shared" ca="1" si="36"/>
        <v>1</v>
      </c>
      <c r="Q155" s="52">
        <f ca="1">IFERROR(IF(J155="A",2*(No_Clubs-('Track Results Calc'!M155-1)),2*(No_Clubs-('Track Results Calc'!M155-1))-1),"")</f>
        <v>8</v>
      </c>
      <c r="R155" s="53">
        <f t="shared" ca="1" si="31"/>
        <v>0</v>
      </c>
      <c r="S155" s="53">
        <f t="shared" ca="1" si="37"/>
        <v>1</v>
      </c>
      <c r="T155" s="53" t="str">
        <f t="shared" si="38"/>
        <v>$L$154:$L$157</v>
      </c>
      <c r="U155" s="53" t="str">
        <f t="shared" si="39"/>
        <v>$L$154:L155</v>
      </c>
    </row>
    <row r="156" spans="1:21" x14ac:dyDescent="0.25">
      <c r="A156" s="20" t="str">
        <f t="shared" ca="1" si="32"/>
        <v>OneU13Girls4x2 RelayA</v>
      </c>
      <c r="B156" s="20" t="str">
        <f t="shared" si="33"/>
        <v>OneWenlockU13Girls4x2 RelayA</v>
      </c>
      <c r="C156" s="20" t="str">
        <f t="shared" si="34"/>
        <v>OneU13GirlsTrack RelayA</v>
      </c>
      <c r="D156" s="20" t="str">
        <f t="shared" si="29"/>
        <v>One</v>
      </c>
      <c r="E156" s="29" t="s">
        <v>11</v>
      </c>
      <c r="F156" s="29" t="s">
        <v>87</v>
      </c>
      <c r="G156" s="29" t="s">
        <v>46</v>
      </c>
      <c r="H156" s="29" t="s">
        <v>96</v>
      </c>
      <c r="I156" s="20" t="str">
        <f t="shared" si="30"/>
        <v>4x2 Relay</v>
      </c>
      <c r="J156" s="29" t="s">
        <v>228</v>
      </c>
      <c r="K156" s="20" t="str">
        <f>TEXT(INDEX('Track Results Entry'!$I$2:$I$500,MATCH(B156,'Track Results Entry'!$A$2:$A$500,0)),)</f>
        <v/>
      </c>
      <c r="L156" s="59" t="str">
        <f>IF(K156="","",INDEX('Track Results Entry'!$J$2:$J$500,MATCH(B156,'Track Results Entry'!$A$2:$A$500,0)))</f>
        <v/>
      </c>
      <c r="M156" s="22" t="str">
        <f t="shared" ca="1" si="35"/>
        <v/>
      </c>
      <c r="N156" s="23" t="str">
        <f ca="1">IFERROR(MAX(0,IF(J156="A",2*(No_Clubs-('Track Results Calc'!M156-1)),2*(No_Clubs-('Track Results Calc'!M156-1))-1)-(COUNTIF(INDIRECT(ADDRESS(IF($C156=$C155,MATCH($C156,$C$2:$C$500,0)+1,ROW()), COLUMN($M156)) &amp; ":"&amp;ADDRESS(IF($C156=$C155,MATCH(C156,$C$2:$C$500,0)+1,ROW())+COUNTIF($C$2:$C$500,D156&amp;$F156&amp;$G156&amp;$H156&amp;J156)-1, COLUMN($M156))),M156)-1)),"")</f>
        <v/>
      </c>
      <c r="O156" s="23" t="str">
        <f t="shared" ca="1" si="36"/>
        <v/>
      </c>
      <c r="Q156" s="52" t="str">
        <f ca="1">IFERROR(IF(J156="A",2*(No_Clubs-('Track Results Calc'!M156-1)),2*(No_Clubs-('Track Results Calc'!M156-1))-1),"")</f>
        <v/>
      </c>
      <c r="R156" s="53">
        <f t="shared" ca="1" si="31"/>
        <v>0</v>
      </c>
      <c r="S156" s="53">
        <f t="shared" ca="1" si="37"/>
        <v>2</v>
      </c>
      <c r="T156" s="53" t="str">
        <f t="shared" si="38"/>
        <v>$L$154:$L$157</v>
      </c>
      <c r="U156" s="53" t="str">
        <f t="shared" si="39"/>
        <v>$L$154:L156</v>
      </c>
    </row>
    <row r="157" spans="1:21" x14ac:dyDescent="0.25">
      <c r="A157" s="20" t="str">
        <f t="shared" ca="1" si="32"/>
        <v>OneU13Girls4x2 RelayA</v>
      </c>
      <c r="B157" s="20" t="str">
        <f t="shared" si="33"/>
        <v>OneShrewsburyU13Girls4x2 RelayA</v>
      </c>
      <c r="C157" s="20" t="str">
        <f t="shared" si="34"/>
        <v>OneU13GirlsTrack RelayA</v>
      </c>
      <c r="D157" s="20" t="str">
        <f t="shared" si="29"/>
        <v>One</v>
      </c>
      <c r="E157" s="29" t="s">
        <v>7</v>
      </c>
      <c r="F157" s="29" t="s">
        <v>87</v>
      </c>
      <c r="G157" s="29" t="s">
        <v>46</v>
      </c>
      <c r="H157" s="29" t="s">
        <v>96</v>
      </c>
      <c r="I157" s="20" t="str">
        <f t="shared" si="30"/>
        <v>4x2 Relay</v>
      </c>
      <c r="J157" s="29" t="s">
        <v>228</v>
      </c>
      <c r="K157" s="20" t="str">
        <f>TEXT(INDEX('Track Results Entry'!$I$2:$I$500,MATCH(B157,'Track Results Entry'!$A$2:$A$500,0)),)</f>
        <v/>
      </c>
      <c r="L157" s="59" t="str">
        <f>IF(K157="","",INDEX('Track Results Entry'!$J$2:$J$500,MATCH(B157,'Track Results Entry'!$A$2:$A$500,0)))</f>
        <v/>
      </c>
      <c r="M157" s="22" t="str">
        <f t="shared" ca="1" si="35"/>
        <v/>
      </c>
      <c r="N157" s="23" t="str">
        <f ca="1">IFERROR(MAX(0,IF(J157="A",2*(No_Clubs-('Track Results Calc'!M157-1)),2*(No_Clubs-('Track Results Calc'!M157-1))-1)-(COUNTIF(INDIRECT(ADDRESS(IF($C157=$C156,MATCH($C157,$C$2:$C$500,0)+1,ROW()), COLUMN($M157)) &amp; ":"&amp;ADDRESS(IF($C157=$C156,MATCH(C157,$C$2:$C$500,0)+1,ROW())+COUNTIF($C$2:$C$500,D157&amp;$F157&amp;$G157&amp;$H157&amp;J157)-1, COLUMN($M157))),M157)-1)),"")</f>
        <v/>
      </c>
      <c r="O157" s="23" t="str">
        <f t="shared" ca="1" si="36"/>
        <v/>
      </c>
      <c r="Q157" s="52" t="str">
        <f ca="1">IFERROR(IF(J157="A",2*(No_Clubs-('Track Results Calc'!M157-1)),2*(No_Clubs-('Track Results Calc'!M157-1))-1),"")</f>
        <v/>
      </c>
      <c r="R157" s="53">
        <f t="shared" ca="1" si="31"/>
        <v>1</v>
      </c>
      <c r="S157" s="53">
        <f t="shared" ca="1" si="37"/>
        <v>2</v>
      </c>
      <c r="T157" s="53" t="str">
        <f t="shared" si="38"/>
        <v>$L$154:$L$157</v>
      </c>
      <c r="U157" s="53" t="str">
        <f t="shared" si="39"/>
        <v>$L$154:L157</v>
      </c>
    </row>
    <row r="158" spans="1:21" x14ac:dyDescent="0.25">
      <c r="A158" s="30" t="str">
        <f t="shared" ca="1" si="32"/>
        <v>OneU13Boys4x2 RelayA</v>
      </c>
      <c r="B158" s="30" t="str">
        <f t="shared" si="33"/>
        <v>OneOswestryU13Boys4x2 RelayA</v>
      </c>
      <c r="C158" s="30" t="str">
        <f t="shared" si="34"/>
        <v>OneU13BoysTrack RelayA</v>
      </c>
      <c r="D158" s="30" t="str">
        <f t="shared" si="29"/>
        <v>One</v>
      </c>
      <c r="E158" s="31" t="s">
        <v>5</v>
      </c>
      <c r="F158" s="31" t="s">
        <v>87</v>
      </c>
      <c r="G158" s="31" t="s">
        <v>62</v>
      </c>
      <c r="H158" s="31" t="s">
        <v>96</v>
      </c>
      <c r="I158" s="30" t="str">
        <f t="shared" si="30"/>
        <v>4x2 Relay</v>
      </c>
      <c r="J158" s="31" t="s">
        <v>228</v>
      </c>
      <c r="K158" s="30" t="str">
        <f>TEXT(INDEX('Track Results Entry'!$I$2:$I$500,MATCH(B158,'Track Results Entry'!$A$2:$A$500,0)),)</f>
        <v/>
      </c>
      <c r="L158" s="118" t="str">
        <f>IF(K158="","",INDEX('Track Results Entry'!$J$2:$J$500,MATCH(B158,'Track Results Entry'!$A$2:$A$500,0)))</f>
        <v/>
      </c>
      <c r="M158" s="119" t="str">
        <f t="shared" ca="1" si="35"/>
        <v/>
      </c>
      <c r="N158" s="120" t="str">
        <f ca="1">IFERROR(MAX(0,IF(J158="A",2*(No_Clubs-('Track Results Calc'!M158-1)),2*(No_Clubs-('Track Results Calc'!M158-1))-1)-(COUNTIF(INDIRECT(ADDRESS(IF($C158=$C157,MATCH($C158,$C$2:$C$500,0)+1,ROW()), COLUMN($M158)) &amp; ":"&amp;ADDRESS(IF($C158=$C157,MATCH(C158,$C$2:$C$500,0)+1,ROW())+COUNTIF($C$2:$C$500,D158&amp;$F158&amp;$G158&amp;$H158&amp;J158)-1, COLUMN($M158))),M158)-1)),"")</f>
        <v/>
      </c>
      <c r="O158" s="120" t="str">
        <f t="shared" ca="1" si="36"/>
        <v/>
      </c>
      <c r="Q158" s="52" t="str">
        <f ca="1">IFERROR(IF(J158="A",2*(No_Clubs-('Track Results Calc'!M158-1)),2*(No_Clubs-('Track Results Calc'!M158-1))-1),"")</f>
        <v/>
      </c>
      <c r="R158" s="53">
        <f t="shared" ca="1" si="31"/>
        <v>0</v>
      </c>
      <c r="S158" s="53">
        <f t="shared" ca="1" si="37"/>
        <v>3</v>
      </c>
      <c r="T158" s="53" t="str">
        <f t="shared" si="38"/>
        <v>$L$158:$L$161</v>
      </c>
      <c r="U158" s="53" t="str">
        <f t="shared" si="39"/>
        <v>$L$158:L158</v>
      </c>
    </row>
    <row r="159" spans="1:21" x14ac:dyDescent="0.25">
      <c r="A159" s="20" t="str">
        <f t="shared" ca="1" si="32"/>
        <v>OneU13Boys4x2 RelayA1</v>
      </c>
      <c r="B159" s="20" t="str">
        <f t="shared" si="33"/>
        <v>OneTelfordU13Boys4x2 RelayA</v>
      </c>
      <c r="C159" s="20" t="str">
        <f t="shared" si="34"/>
        <v>OneU13BoysTrack RelayA</v>
      </c>
      <c r="D159" s="20" t="str">
        <f t="shared" si="29"/>
        <v>One</v>
      </c>
      <c r="E159" s="29" t="s">
        <v>9</v>
      </c>
      <c r="F159" s="29" t="s">
        <v>87</v>
      </c>
      <c r="G159" s="29" t="s">
        <v>62</v>
      </c>
      <c r="H159" s="29" t="s">
        <v>96</v>
      </c>
      <c r="I159" s="20" t="str">
        <f t="shared" si="30"/>
        <v>4x2 Relay</v>
      </c>
      <c r="J159" s="29" t="s">
        <v>228</v>
      </c>
      <c r="K159" s="20" t="str">
        <f ca="1">TEXT(INDEX('Track Results Entry'!$I$2:$I$500,MATCH(B159,'Track Results Entry'!$A$2:$A$500,0)),)</f>
        <v>TelfordU13Boys</v>
      </c>
      <c r="L159" s="59">
        <f ca="1">IF(K159="","",INDEX('Track Results Entry'!$J$2:$J$500,MATCH(B159,'Track Results Entry'!$A$2:$A$500,0)))</f>
        <v>1.1886574074074074E-3</v>
      </c>
      <c r="M159" s="22">
        <f t="shared" ca="1" si="35"/>
        <v>1</v>
      </c>
      <c r="N159" s="23">
        <f ca="1">IFERROR(MAX(0,IF(J159="A",2*(No_Clubs-('Track Results Calc'!M159-1)),2*(No_Clubs-('Track Results Calc'!M159-1))-1)-(COUNTIF(INDIRECT(ADDRESS(IF($C159=$C158,MATCH($C159,$C$2:$C$500,0)+1,ROW()), COLUMN($M159)) &amp; ":"&amp;ADDRESS(IF($C159=$C158,MATCH(C159,$C$2:$C$500,0)+1,ROW())+COUNTIF($C$2:$C$500,D159&amp;$F159&amp;$G159&amp;$H159&amp;J159)-1, COLUMN($M159))),M159)-1)),"")</f>
        <v>8</v>
      </c>
      <c r="O159" s="23">
        <f t="shared" ca="1" si="36"/>
        <v>1</v>
      </c>
      <c r="Q159" s="52">
        <f ca="1">IFERROR(IF(J159="A",2*(No_Clubs-('Track Results Calc'!M159-1)),2*(No_Clubs-('Track Results Calc'!M159-1))-1),"")</f>
        <v>8</v>
      </c>
      <c r="R159" s="53">
        <f t="shared" ca="1" si="31"/>
        <v>0</v>
      </c>
      <c r="S159" s="53">
        <f t="shared" ca="1" si="37"/>
        <v>1</v>
      </c>
      <c r="T159" s="53" t="str">
        <f t="shared" si="38"/>
        <v>$L$158:$L$161</v>
      </c>
      <c r="U159" s="53" t="str">
        <f t="shared" si="39"/>
        <v>$L$158:L159</v>
      </c>
    </row>
    <row r="160" spans="1:21" x14ac:dyDescent="0.25">
      <c r="A160" s="20" t="str">
        <f t="shared" ca="1" si="32"/>
        <v>OneU13Boys4x2 RelayA</v>
      </c>
      <c r="B160" s="20" t="str">
        <f t="shared" si="33"/>
        <v>OneWenlockU13Boys4x2 RelayA</v>
      </c>
      <c r="C160" s="20" t="str">
        <f t="shared" si="34"/>
        <v>OneU13BoysTrack RelayA</v>
      </c>
      <c r="D160" s="20" t="str">
        <f t="shared" si="29"/>
        <v>One</v>
      </c>
      <c r="E160" s="29" t="s">
        <v>11</v>
      </c>
      <c r="F160" s="29" t="s">
        <v>87</v>
      </c>
      <c r="G160" s="29" t="s">
        <v>62</v>
      </c>
      <c r="H160" s="29" t="s">
        <v>96</v>
      </c>
      <c r="I160" s="20" t="str">
        <f t="shared" si="30"/>
        <v>4x2 Relay</v>
      </c>
      <c r="J160" s="29" t="s">
        <v>228</v>
      </c>
      <c r="K160" s="20" t="str">
        <f>TEXT(INDEX('Track Results Entry'!$I$2:$I$500,MATCH(B160,'Track Results Entry'!$A$2:$A$500,0)),)</f>
        <v/>
      </c>
      <c r="L160" s="59" t="str">
        <f>IF(K160="","",INDEX('Track Results Entry'!$J$2:$J$500,MATCH(B160,'Track Results Entry'!$A$2:$A$500,0)))</f>
        <v/>
      </c>
      <c r="M160" s="22" t="str">
        <f t="shared" ca="1" si="35"/>
        <v/>
      </c>
      <c r="N160" s="23" t="str">
        <f ca="1">IFERROR(MAX(0,IF(J160="A",2*(No_Clubs-('Track Results Calc'!M160-1)),2*(No_Clubs-('Track Results Calc'!M160-1))-1)-(COUNTIF(INDIRECT(ADDRESS(IF($C160=$C159,MATCH($C160,$C$2:$C$500,0)+1,ROW()), COLUMN($M160)) &amp; ":"&amp;ADDRESS(IF($C160=$C159,MATCH(C160,$C$2:$C$500,0)+1,ROW())+COUNTIF($C$2:$C$500,D160&amp;$F160&amp;$G160&amp;$H160&amp;J160)-1, COLUMN($M160))),M160)-1)),"")</f>
        <v/>
      </c>
      <c r="O160" s="23" t="str">
        <f t="shared" ca="1" si="36"/>
        <v/>
      </c>
      <c r="Q160" s="52" t="str">
        <f ca="1">IFERROR(IF(J160="A",2*(No_Clubs-('Track Results Calc'!M160-1)),2*(No_Clubs-('Track Results Calc'!M160-1))-1),"")</f>
        <v/>
      </c>
      <c r="R160" s="53">
        <f t="shared" ca="1" si="31"/>
        <v>1</v>
      </c>
      <c r="S160" s="53">
        <f t="shared" ca="1" si="37"/>
        <v>3</v>
      </c>
      <c r="T160" s="53" t="str">
        <f t="shared" si="38"/>
        <v>$L$158:$L$161</v>
      </c>
      <c r="U160" s="53" t="str">
        <f t="shared" si="39"/>
        <v>$L$158:L160</v>
      </c>
    </row>
    <row r="161" spans="1:21" x14ac:dyDescent="0.25">
      <c r="A161" s="32" t="str">
        <f t="shared" ca="1" si="32"/>
        <v>OneU13Boys4x2 RelayA</v>
      </c>
      <c r="B161" s="32" t="str">
        <f t="shared" si="33"/>
        <v>OneShrewsburyU13Boys4x2 RelayA</v>
      </c>
      <c r="C161" s="32" t="str">
        <f t="shared" si="34"/>
        <v>OneU13BoysTrack RelayA</v>
      </c>
      <c r="D161" s="32" t="str">
        <f t="shared" si="29"/>
        <v>One</v>
      </c>
      <c r="E161" s="33" t="s">
        <v>7</v>
      </c>
      <c r="F161" s="33" t="s">
        <v>87</v>
      </c>
      <c r="G161" s="33" t="s">
        <v>62</v>
      </c>
      <c r="H161" s="33" t="s">
        <v>96</v>
      </c>
      <c r="I161" s="32" t="str">
        <f t="shared" si="30"/>
        <v>4x2 Relay</v>
      </c>
      <c r="J161" s="33" t="s">
        <v>228</v>
      </c>
      <c r="K161" s="32" t="str">
        <f>TEXT(INDEX('Track Results Entry'!$I$2:$I$500,MATCH(B161,'Track Results Entry'!$A$2:$A$500,0)),)</f>
        <v/>
      </c>
      <c r="L161" s="60" t="str">
        <f>IF(K161="","",INDEX('Track Results Entry'!$J$2:$J$500,MATCH(B161,'Track Results Entry'!$A$2:$A$500,0)))</f>
        <v/>
      </c>
      <c r="M161" s="121" t="str">
        <f t="shared" ca="1" si="35"/>
        <v/>
      </c>
      <c r="N161" s="122" t="str">
        <f ca="1">IFERROR(MAX(0,IF(J161="A",2*(No_Clubs-('Track Results Calc'!M161-1)),2*(No_Clubs-('Track Results Calc'!M161-1))-1)-(COUNTIF(INDIRECT(ADDRESS(IF($C161=$C160,MATCH($C161,$C$2:$C$500,0)+1,ROW()), COLUMN($M161)) &amp; ":"&amp;ADDRESS(IF($C161=$C160,MATCH(C161,$C$2:$C$500,0)+1,ROW())+COUNTIF($C$2:$C$500,D161&amp;$F161&amp;$G161&amp;$H161&amp;J161)-1, COLUMN($M161))),M161)-1)),"")</f>
        <v/>
      </c>
      <c r="O161" s="122" t="str">
        <f t="shared" ca="1" si="36"/>
        <v/>
      </c>
      <c r="Q161" s="52" t="str">
        <f ca="1">IFERROR(IF(J161="A",2*(No_Clubs-('Track Results Calc'!M161-1)),2*(No_Clubs-('Track Results Calc'!M161-1))-1),"")</f>
        <v/>
      </c>
      <c r="R161" s="53">
        <f t="shared" ca="1" si="31"/>
        <v>2</v>
      </c>
      <c r="S161" s="53">
        <f t="shared" ca="1" si="37"/>
        <v>3</v>
      </c>
      <c r="T161" s="53" t="str">
        <f t="shared" si="38"/>
        <v>$L$158:$L$161</v>
      </c>
      <c r="U161" s="53" t="str">
        <f t="shared" si="39"/>
        <v>$L$158:L161</v>
      </c>
    </row>
    <row r="162" spans="1:21" x14ac:dyDescent="0.25">
      <c r="A162" s="20" t="str">
        <f t="shared" ca="1" si="32"/>
        <v>OneU15Girls4x2 RelayA1</v>
      </c>
      <c r="B162" s="20" t="str">
        <f t="shared" si="33"/>
        <v>OneOswestryU15Girls4x2 RelayA</v>
      </c>
      <c r="C162" s="20" t="str">
        <f t="shared" si="34"/>
        <v>OneU15GirlsTrack RelayA</v>
      </c>
      <c r="D162" s="20" t="str">
        <f t="shared" ref="D162:D169" si="40">Match_number</f>
        <v>One</v>
      </c>
      <c r="E162" s="29" t="s">
        <v>5</v>
      </c>
      <c r="F162" s="29" t="s">
        <v>145</v>
      </c>
      <c r="G162" s="29" t="s">
        <v>46</v>
      </c>
      <c r="H162" s="29" t="s">
        <v>96</v>
      </c>
      <c r="I162" s="20" t="str">
        <f t="shared" ref="I162:I169" si="41">INDEX(All_events,MATCH(H162,Events_list,0),MATCH(F162 &amp;" "&amp;G162,Age_list,0))</f>
        <v>4x2 Relay</v>
      </c>
      <c r="J162" s="29" t="s">
        <v>228</v>
      </c>
      <c r="K162" s="20" t="str">
        <f>TEXT(INDEX('Track Results Entry'!$I$2:$I$500,MATCH(B162,'Track Results Entry'!$A$2:$A$500,0)),)</f>
        <v>OswestryU15Girls</v>
      </c>
      <c r="L162" s="59">
        <f>IF(K162="","",INDEX('Track Results Entry'!$J$2:$J$500,MATCH(B162,'Track Results Entry'!$A$2:$A$500,0)))</f>
        <v>1.170138888888889E-3</v>
      </c>
      <c r="M162" s="22">
        <f t="shared" ca="1" si="35"/>
        <v>1</v>
      </c>
      <c r="N162" s="23">
        <f ca="1">IFERROR(MAX(0,IF(J162="A",2*(No_Clubs-('Track Results Calc'!M162-1)),2*(No_Clubs-('Track Results Calc'!M162-1))-1)-(COUNTIF(INDIRECT(ADDRESS(IF($C162=$C161,MATCH($C162,$C$2:$C$500,0)+1,ROW()), COLUMN($M162)) &amp; ":"&amp;ADDRESS(IF($C162=$C161,MATCH(C162,$C$2:$C$500,0)+1,ROW())+COUNTIF($C$2:$C$500,D162&amp;$F162&amp;$G162&amp;$H162&amp;J162)-1, COLUMN($M162))),M162)-1)),"")</f>
        <v>8</v>
      </c>
      <c r="O162" s="23">
        <f t="shared" ca="1" si="36"/>
        <v>1</v>
      </c>
      <c r="Q162" s="52">
        <f ca="1">IFERROR(IF(J162="A",2*(No_Clubs-('Track Results Calc'!M162-1)),2*(No_Clubs-('Track Results Calc'!M162-1))-1),"")</f>
        <v>8</v>
      </c>
      <c r="R162" s="53">
        <f t="shared" ref="R162:R169" ca="1" si="42">COUNTIF(INDIRECT(ADDRESS(2+FLOOR((ROW()-2)/No_Clubs,1)*No_Clubs, COLUMN(L162)) &amp; ":"&amp;ADDRESS(ROW(), COLUMN(L162),4)),L162)-1</f>
        <v>0</v>
      </c>
      <c r="S162" s="53">
        <f t="shared" ca="1" si="37"/>
        <v>1</v>
      </c>
      <c r="T162" s="53" t="str">
        <f t="shared" si="38"/>
        <v>$L$162:$L$165</v>
      </c>
      <c r="U162" s="53" t="str">
        <f t="shared" si="39"/>
        <v>$L$162:L162</v>
      </c>
    </row>
    <row r="163" spans="1:21" x14ac:dyDescent="0.25">
      <c r="A163" s="20" t="str">
        <f t="shared" ca="1" si="32"/>
        <v>OneU15Girls4x2 RelayA2</v>
      </c>
      <c r="B163" s="20" t="str">
        <f t="shared" si="33"/>
        <v>OneTelfordU15Girls4x2 RelayA</v>
      </c>
      <c r="C163" s="20" t="str">
        <f t="shared" si="34"/>
        <v>OneU15GirlsTrack RelayA</v>
      </c>
      <c r="D163" s="20" t="str">
        <f t="shared" si="40"/>
        <v>One</v>
      </c>
      <c r="E163" s="29" t="s">
        <v>9</v>
      </c>
      <c r="F163" s="29" t="s">
        <v>145</v>
      </c>
      <c r="G163" s="29" t="s">
        <v>46</v>
      </c>
      <c r="H163" s="29" t="s">
        <v>96</v>
      </c>
      <c r="I163" s="20" t="str">
        <f t="shared" si="41"/>
        <v>4x2 Relay</v>
      </c>
      <c r="J163" s="29" t="s">
        <v>228</v>
      </c>
      <c r="K163" s="20" t="str">
        <f>TEXT(INDEX('Track Results Entry'!$I$2:$I$500,MATCH(B163,'Track Results Entry'!$A$2:$A$500,0)),)</f>
        <v>TelfordU15Girls</v>
      </c>
      <c r="L163" s="59">
        <f>IF(K163="","",INDEX('Track Results Entry'!$J$2:$J$500,MATCH(B163,'Track Results Entry'!$A$2:$A$500,0)))</f>
        <v>1.1967592592592592E-3</v>
      </c>
      <c r="M163" s="22">
        <f t="shared" ca="1" si="35"/>
        <v>2</v>
      </c>
      <c r="N163" s="23">
        <f ca="1">IFERROR(MAX(0,IF(J163="A",2*(No_Clubs-('Track Results Calc'!M163-1)),2*(No_Clubs-('Track Results Calc'!M163-1))-1)-(COUNTIF(INDIRECT(ADDRESS(IF($C163=$C162,MATCH($C163,$C$2:$C$500,0)+1,ROW()), COLUMN($M163)) &amp; ":"&amp;ADDRESS(IF($C163=$C162,MATCH(C163,$C$2:$C$500,0)+1,ROW())+COUNTIF($C$2:$C$500,D163&amp;$F163&amp;$G163&amp;$H163&amp;J163)-1, COLUMN($M163))),M163)-1)),"")</f>
        <v>6</v>
      </c>
      <c r="O163" s="23">
        <f t="shared" ca="1" si="36"/>
        <v>2</v>
      </c>
      <c r="Q163" s="52">
        <f ca="1">IFERROR(IF(J163="A",2*(No_Clubs-('Track Results Calc'!M163-1)),2*(No_Clubs-('Track Results Calc'!M163-1))-1),"")</f>
        <v>6</v>
      </c>
      <c r="R163" s="53">
        <f t="shared" ca="1" si="42"/>
        <v>0</v>
      </c>
      <c r="S163" s="53">
        <f t="shared" ca="1" si="37"/>
        <v>1</v>
      </c>
      <c r="T163" s="53" t="str">
        <f t="shared" si="38"/>
        <v>$L$162:$L$165</v>
      </c>
      <c r="U163" s="53" t="str">
        <f t="shared" si="39"/>
        <v>$L$162:L163</v>
      </c>
    </row>
    <row r="164" spans="1:21" x14ac:dyDescent="0.25">
      <c r="A164" s="20" t="str">
        <f t="shared" ca="1" si="32"/>
        <v>OneU15Girls4x2 RelayA</v>
      </c>
      <c r="B164" s="20" t="str">
        <f t="shared" si="33"/>
        <v>OneWenlockU15Girls4x2 RelayA</v>
      </c>
      <c r="C164" s="20" t="str">
        <f t="shared" si="34"/>
        <v>OneU15GirlsTrack RelayA</v>
      </c>
      <c r="D164" s="20" t="str">
        <f t="shared" si="40"/>
        <v>One</v>
      </c>
      <c r="E164" s="29" t="s">
        <v>11</v>
      </c>
      <c r="F164" s="29" t="s">
        <v>145</v>
      </c>
      <c r="G164" s="29" t="s">
        <v>46</v>
      </c>
      <c r="H164" s="29" t="s">
        <v>96</v>
      </c>
      <c r="I164" s="20" t="str">
        <f t="shared" si="41"/>
        <v>4x2 Relay</v>
      </c>
      <c r="J164" s="29" t="s">
        <v>228</v>
      </c>
      <c r="K164" s="20" t="str">
        <f>TEXT(INDEX('Track Results Entry'!$I$2:$I$500,MATCH(B164,'Track Results Entry'!$A$2:$A$500,0)),)</f>
        <v/>
      </c>
      <c r="L164" s="59" t="str">
        <f>IF(K164="","",INDEX('Track Results Entry'!$J$2:$J$500,MATCH(B164,'Track Results Entry'!$A$2:$A$500,0)))</f>
        <v/>
      </c>
      <c r="M164" s="22" t="str">
        <f t="shared" ca="1" si="35"/>
        <v/>
      </c>
      <c r="N164" s="23" t="str">
        <f ca="1">IFERROR(MAX(0,IF(J164="A",2*(No_Clubs-('Track Results Calc'!M164-1)),2*(No_Clubs-('Track Results Calc'!M164-1))-1)-(COUNTIF(INDIRECT(ADDRESS(IF($C164=$C163,MATCH($C164,$C$2:$C$500,0)+1,ROW()), COLUMN($M164)) &amp; ":"&amp;ADDRESS(IF($C164=$C163,MATCH(C164,$C$2:$C$500,0)+1,ROW())+COUNTIF($C$2:$C$500,D164&amp;$F164&amp;$G164&amp;$H164&amp;J164)-1, COLUMN($M164))),M164)-1)),"")</f>
        <v/>
      </c>
      <c r="O164" s="23" t="str">
        <f t="shared" ca="1" si="36"/>
        <v/>
      </c>
      <c r="Q164" s="52" t="str">
        <f ca="1">IFERROR(IF(J164="A",2*(No_Clubs-('Track Results Calc'!M164-1)),2*(No_Clubs-('Track Results Calc'!M164-1))-1),"")</f>
        <v/>
      </c>
      <c r="R164" s="53">
        <f t="shared" ca="1" si="42"/>
        <v>0</v>
      </c>
      <c r="S164" s="53">
        <f t="shared" ca="1" si="37"/>
        <v>2</v>
      </c>
      <c r="T164" s="53" t="str">
        <f t="shared" si="38"/>
        <v>$L$162:$L$165</v>
      </c>
      <c r="U164" s="53" t="str">
        <f t="shared" si="39"/>
        <v>$L$162:L164</v>
      </c>
    </row>
    <row r="165" spans="1:21" x14ac:dyDescent="0.25">
      <c r="A165" s="20" t="str">
        <f t="shared" ca="1" si="32"/>
        <v>OneU15Girls4x2 RelayA</v>
      </c>
      <c r="B165" s="20" t="str">
        <f t="shared" si="33"/>
        <v>OneShrewsburyU15Girls4x2 RelayA</v>
      </c>
      <c r="C165" s="20" t="str">
        <f t="shared" si="34"/>
        <v>OneU15GirlsTrack RelayA</v>
      </c>
      <c r="D165" s="20" t="str">
        <f t="shared" si="40"/>
        <v>One</v>
      </c>
      <c r="E165" s="29" t="s">
        <v>7</v>
      </c>
      <c r="F165" s="29" t="s">
        <v>145</v>
      </c>
      <c r="G165" s="29" t="s">
        <v>46</v>
      </c>
      <c r="H165" s="29" t="s">
        <v>96</v>
      </c>
      <c r="I165" s="20" t="str">
        <f t="shared" si="41"/>
        <v>4x2 Relay</v>
      </c>
      <c r="J165" s="29" t="s">
        <v>228</v>
      </c>
      <c r="K165" s="20" t="str">
        <f>TEXT(INDEX('Track Results Entry'!$I$2:$I$500,MATCH(B165,'Track Results Entry'!$A$2:$A$500,0)),)</f>
        <v/>
      </c>
      <c r="L165" s="59" t="str">
        <f>IF(K165="","",INDEX('Track Results Entry'!$J$2:$J$500,MATCH(B165,'Track Results Entry'!$A$2:$A$500,0)))</f>
        <v/>
      </c>
      <c r="M165" s="22" t="str">
        <f t="shared" ca="1" si="35"/>
        <v/>
      </c>
      <c r="N165" s="23" t="str">
        <f ca="1">IFERROR(MAX(0,IF(J165="A",2*(No_Clubs-('Track Results Calc'!M165-1)),2*(No_Clubs-('Track Results Calc'!M165-1))-1)-(COUNTIF(INDIRECT(ADDRESS(IF($C165=$C164,MATCH($C165,$C$2:$C$500,0)+1,ROW()), COLUMN($M165)) &amp; ":"&amp;ADDRESS(IF($C165=$C164,MATCH(C165,$C$2:$C$500,0)+1,ROW())+COUNTIF($C$2:$C$500,D165&amp;$F165&amp;$G165&amp;$H165&amp;J165)-1, COLUMN($M165))),M165)-1)),"")</f>
        <v/>
      </c>
      <c r="O165" s="23" t="str">
        <f t="shared" ca="1" si="36"/>
        <v/>
      </c>
      <c r="Q165" s="52" t="str">
        <f ca="1">IFERROR(IF(J165="A",2*(No_Clubs-('Track Results Calc'!M165-1)),2*(No_Clubs-('Track Results Calc'!M165-1))-1),"")</f>
        <v/>
      </c>
      <c r="R165" s="53">
        <f t="shared" ca="1" si="42"/>
        <v>1</v>
      </c>
      <c r="S165" s="53">
        <f t="shared" ca="1" si="37"/>
        <v>2</v>
      </c>
      <c r="T165" s="53" t="str">
        <f t="shared" si="38"/>
        <v>$L$162:$L$165</v>
      </c>
      <c r="U165" s="53" t="str">
        <f t="shared" si="39"/>
        <v>$L$162:L165</v>
      </c>
    </row>
    <row r="166" spans="1:21" x14ac:dyDescent="0.25">
      <c r="A166" s="30" t="str">
        <f t="shared" ca="1" si="32"/>
        <v>OneU15Boys4x2 RelayA</v>
      </c>
      <c r="B166" s="30" t="str">
        <f t="shared" si="33"/>
        <v>OneOswestryU15Boys4x2 RelayA</v>
      </c>
      <c r="C166" s="30" t="str">
        <f t="shared" si="34"/>
        <v>OneU15BoysTrack RelayA</v>
      </c>
      <c r="D166" s="30" t="str">
        <f t="shared" si="40"/>
        <v>One</v>
      </c>
      <c r="E166" s="31" t="s">
        <v>5</v>
      </c>
      <c r="F166" s="31" t="s">
        <v>145</v>
      </c>
      <c r="G166" s="31" t="s">
        <v>62</v>
      </c>
      <c r="H166" s="31" t="s">
        <v>96</v>
      </c>
      <c r="I166" s="30" t="str">
        <f t="shared" si="41"/>
        <v>4x2 Relay</v>
      </c>
      <c r="J166" s="31" t="s">
        <v>228</v>
      </c>
      <c r="K166" s="30" t="str">
        <f>TEXT(INDEX('Track Results Entry'!$I$2:$I$500,MATCH(B166,'Track Results Entry'!$A$2:$A$500,0)),)</f>
        <v/>
      </c>
      <c r="L166" s="118" t="str">
        <f>IF(K166="","",INDEX('Track Results Entry'!$J$2:$J$500,MATCH(B166,'Track Results Entry'!$A$2:$A$500,0)))</f>
        <v/>
      </c>
      <c r="M166" s="119" t="str">
        <f t="shared" ca="1" si="35"/>
        <v/>
      </c>
      <c r="N166" s="120" t="str">
        <f ca="1">IFERROR(MAX(0,IF(J166="A",2*(No_Clubs-('Track Results Calc'!M166-1)),2*(No_Clubs-('Track Results Calc'!M166-1))-1)-(COUNTIF(INDIRECT(ADDRESS(IF($C166=$C165,MATCH($C166,$C$2:$C$500,0)+1,ROW()), COLUMN($M166)) &amp; ":"&amp;ADDRESS(IF($C166=$C165,MATCH(C166,$C$2:$C$500,0)+1,ROW())+COUNTIF($C$2:$C$500,D166&amp;$F166&amp;$G166&amp;$H166&amp;J166)-1, COLUMN($M166))),M166)-1)),"")</f>
        <v/>
      </c>
      <c r="O166" s="120" t="str">
        <f t="shared" ca="1" si="36"/>
        <v/>
      </c>
      <c r="Q166" s="52" t="str">
        <f ca="1">IFERROR(IF(J166="A",2*(No_Clubs-('Track Results Calc'!M166-1)),2*(No_Clubs-('Track Results Calc'!M166-1))-1),"")</f>
        <v/>
      </c>
      <c r="R166" s="53">
        <f t="shared" ca="1" si="42"/>
        <v>0</v>
      </c>
      <c r="S166" s="53">
        <f t="shared" ca="1" si="37"/>
        <v>4</v>
      </c>
      <c r="T166" s="53" t="str">
        <f t="shared" si="38"/>
        <v>$L$166:$L$169</v>
      </c>
      <c r="U166" s="53" t="str">
        <f t="shared" si="39"/>
        <v>$L$166:L166</v>
      </c>
    </row>
    <row r="167" spans="1:21" x14ac:dyDescent="0.25">
      <c r="A167" s="20" t="str">
        <f t="shared" ca="1" si="32"/>
        <v>OneU15Boys4x2 RelayA</v>
      </c>
      <c r="B167" s="20" t="str">
        <f t="shared" si="33"/>
        <v>OneTelfordU15Boys4x2 RelayA</v>
      </c>
      <c r="C167" s="20" t="str">
        <f t="shared" si="34"/>
        <v>OneU15BoysTrack RelayA</v>
      </c>
      <c r="D167" s="20" t="str">
        <f t="shared" si="40"/>
        <v>One</v>
      </c>
      <c r="E167" s="29" t="s">
        <v>9</v>
      </c>
      <c r="F167" s="29" t="s">
        <v>145</v>
      </c>
      <c r="G167" s="29" t="s">
        <v>62</v>
      </c>
      <c r="H167" s="29" t="s">
        <v>96</v>
      </c>
      <c r="I167" s="20" t="str">
        <f t="shared" si="41"/>
        <v>4x2 Relay</v>
      </c>
      <c r="J167" s="29" t="s">
        <v>228</v>
      </c>
      <c r="K167" s="20" t="str">
        <f>TEXT(INDEX('Track Results Entry'!$I$2:$I$500,MATCH(B167,'Track Results Entry'!$A$2:$A$500,0)),)</f>
        <v/>
      </c>
      <c r="L167" s="59" t="str">
        <f>IF(K167="","",INDEX('Track Results Entry'!$J$2:$J$500,MATCH(B167,'Track Results Entry'!$A$2:$A$500,0)))</f>
        <v/>
      </c>
      <c r="M167" s="22" t="str">
        <f t="shared" ca="1" si="35"/>
        <v/>
      </c>
      <c r="N167" s="23" t="str">
        <f ca="1">IFERROR(MAX(0,IF(J167="A",2*(No_Clubs-('Track Results Calc'!M167-1)),2*(No_Clubs-('Track Results Calc'!M167-1))-1)-(COUNTIF(INDIRECT(ADDRESS(IF($C167=$C166,MATCH($C167,$C$2:$C$500,0)+1,ROW()), COLUMN($M167)) &amp; ":"&amp;ADDRESS(IF($C167=$C166,MATCH(C167,$C$2:$C$500,0)+1,ROW())+COUNTIF($C$2:$C$500,D167&amp;$F167&amp;$G167&amp;$H167&amp;J167)-1, COLUMN($M167))),M167)-1)),"")</f>
        <v/>
      </c>
      <c r="O167" s="23" t="str">
        <f t="shared" ca="1" si="36"/>
        <v/>
      </c>
      <c r="Q167" s="52" t="str">
        <f ca="1">IFERROR(IF(J167="A",2*(No_Clubs-('Track Results Calc'!M167-1)),2*(No_Clubs-('Track Results Calc'!M167-1))-1),"")</f>
        <v/>
      </c>
      <c r="R167" s="53">
        <f t="shared" ca="1" si="42"/>
        <v>1</v>
      </c>
      <c r="S167" s="53">
        <f t="shared" ca="1" si="37"/>
        <v>4</v>
      </c>
      <c r="T167" s="53" t="str">
        <f t="shared" si="38"/>
        <v>$L$166:$L$169</v>
      </c>
      <c r="U167" s="53" t="str">
        <f t="shared" si="39"/>
        <v>$L$166:L167</v>
      </c>
    </row>
    <row r="168" spans="1:21" x14ac:dyDescent="0.25">
      <c r="A168" s="20" t="str">
        <f t="shared" ca="1" si="32"/>
        <v>OneU15Boys4x2 RelayA</v>
      </c>
      <c r="B168" s="20" t="str">
        <f t="shared" si="33"/>
        <v>OneWenlockU15Boys4x2 RelayA</v>
      </c>
      <c r="C168" s="20" t="str">
        <f t="shared" si="34"/>
        <v>OneU15BoysTrack RelayA</v>
      </c>
      <c r="D168" s="20" t="str">
        <f t="shared" si="40"/>
        <v>One</v>
      </c>
      <c r="E168" s="29" t="s">
        <v>11</v>
      </c>
      <c r="F168" s="29" t="s">
        <v>145</v>
      </c>
      <c r="G168" s="29" t="s">
        <v>62</v>
      </c>
      <c r="H168" s="29" t="s">
        <v>96</v>
      </c>
      <c r="I168" s="20" t="str">
        <f t="shared" si="41"/>
        <v>4x2 Relay</v>
      </c>
      <c r="J168" s="29" t="s">
        <v>228</v>
      </c>
      <c r="K168" s="20" t="str">
        <f>TEXT(INDEX('Track Results Entry'!$I$2:$I$500,MATCH(B168,'Track Results Entry'!$A$2:$A$500,0)),)</f>
        <v/>
      </c>
      <c r="L168" s="59" t="str">
        <f>IF(K168="","",INDEX('Track Results Entry'!$J$2:$J$500,MATCH(B168,'Track Results Entry'!$A$2:$A$500,0)))</f>
        <v/>
      </c>
      <c r="M168" s="22" t="str">
        <f t="shared" ca="1" si="35"/>
        <v/>
      </c>
      <c r="N168" s="23" t="str">
        <f ca="1">IFERROR(MAX(0,IF(J168="A",2*(No_Clubs-('Track Results Calc'!M168-1)),2*(No_Clubs-('Track Results Calc'!M168-1))-1)-(COUNTIF(INDIRECT(ADDRESS(IF($C168=$C167,MATCH($C168,$C$2:$C$500,0)+1,ROW()), COLUMN($M168)) &amp; ":"&amp;ADDRESS(IF($C168=$C167,MATCH(C168,$C$2:$C$500,0)+1,ROW())+COUNTIF($C$2:$C$500,D168&amp;$F168&amp;$G168&amp;$H168&amp;J168)-1, COLUMN($M168))),M168)-1)),"")</f>
        <v/>
      </c>
      <c r="O168" s="23" t="str">
        <f t="shared" ca="1" si="36"/>
        <v/>
      </c>
      <c r="Q168" s="52" t="str">
        <f ca="1">IFERROR(IF(J168="A",2*(No_Clubs-('Track Results Calc'!M168-1)),2*(No_Clubs-('Track Results Calc'!M168-1))-1),"")</f>
        <v/>
      </c>
      <c r="R168" s="53">
        <f t="shared" ca="1" si="42"/>
        <v>2</v>
      </c>
      <c r="S168" s="53">
        <f t="shared" ca="1" si="37"/>
        <v>4</v>
      </c>
      <c r="T168" s="53" t="str">
        <f t="shared" si="38"/>
        <v>$L$166:$L$169</v>
      </c>
      <c r="U168" s="53" t="str">
        <f t="shared" si="39"/>
        <v>$L$166:L168</v>
      </c>
    </row>
    <row r="169" spans="1:21" x14ac:dyDescent="0.25">
      <c r="A169" s="32" t="str">
        <f t="shared" ca="1" si="32"/>
        <v>OneU15Boys4x2 RelayA</v>
      </c>
      <c r="B169" s="32" t="str">
        <f t="shared" si="33"/>
        <v>OneShrewsburyU15Boys4x2 RelayA</v>
      </c>
      <c r="C169" s="32" t="str">
        <f t="shared" si="34"/>
        <v>OneU15BoysTrack RelayA</v>
      </c>
      <c r="D169" s="32" t="str">
        <f t="shared" si="40"/>
        <v>One</v>
      </c>
      <c r="E169" s="33" t="s">
        <v>7</v>
      </c>
      <c r="F169" s="33" t="s">
        <v>145</v>
      </c>
      <c r="G169" s="33" t="s">
        <v>62</v>
      </c>
      <c r="H169" s="33" t="s">
        <v>96</v>
      </c>
      <c r="I169" s="32" t="str">
        <f t="shared" si="41"/>
        <v>4x2 Relay</v>
      </c>
      <c r="J169" s="33" t="s">
        <v>228</v>
      </c>
      <c r="K169" s="32" t="str">
        <f>TEXT(INDEX('Track Results Entry'!$I$2:$I$500,MATCH(B169,'Track Results Entry'!$A$2:$A$500,0)),)</f>
        <v/>
      </c>
      <c r="L169" s="60" t="str">
        <f>IF(K169="","",INDEX('Track Results Entry'!$J$2:$J$500,MATCH(B169,'Track Results Entry'!$A$2:$A$500,0)))</f>
        <v/>
      </c>
      <c r="M169" s="121" t="str">
        <f t="shared" ca="1" si="35"/>
        <v/>
      </c>
      <c r="N169" s="122" t="str">
        <f ca="1">IFERROR(MAX(0,IF(J169="A",2*(No_Clubs-('Track Results Calc'!M169-1)),2*(No_Clubs-('Track Results Calc'!M169-1))-1)-(COUNTIF(INDIRECT(ADDRESS(IF($C169=$C168,MATCH($C169,$C$2:$C$500,0)+1,ROW()), COLUMN($M169)) &amp; ":"&amp;ADDRESS(IF($C169=$C168,MATCH(C169,$C$2:$C$500,0)+1,ROW())+COUNTIF($C$2:$C$500,D169&amp;$F169&amp;$G169&amp;$H169&amp;J169)-1, COLUMN($M169))),M169)-1)),"")</f>
        <v/>
      </c>
      <c r="O169" s="122" t="str">
        <f t="shared" ca="1" si="36"/>
        <v/>
      </c>
      <c r="Q169" s="52" t="str">
        <f ca="1">IFERROR(IF(J169="A",2*(No_Clubs-('Track Results Calc'!M169-1)),2*(No_Clubs-('Track Results Calc'!M169-1))-1),"")</f>
        <v/>
      </c>
      <c r="R169" s="53">
        <f t="shared" ca="1" si="42"/>
        <v>3</v>
      </c>
      <c r="S169" s="53">
        <f t="shared" ca="1" si="37"/>
        <v>4</v>
      </c>
      <c r="T169" s="53" t="str">
        <f t="shared" si="38"/>
        <v>$L$166:$L$169</v>
      </c>
      <c r="U169" s="53" t="str">
        <f t="shared" si="39"/>
        <v>$L$166:L169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2A8F-FE69-43F7-8D52-0917BA995A77}">
  <sheetPr>
    <tabColor theme="4"/>
  </sheetPr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DB6E-C9F2-4AC9-9065-E8186E2A24B0}">
  <dimension ref="B2:AS68"/>
  <sheetViews>
    <sheetView view="pageBreakPreview" zoomScale="60" zoomScaleNormal="100" workbookViewId="0">
      <selection activeCell="E5" sqref="E5"/>
    </sheetView>
  </sheetViews>
  <sheetFormatPr defaultRowHeight="15" x14ac:dyDescent="0.25"/>
  <cols>
    <col min="2" max="2" width="4.42578125" bestFit="1" customWidth="1"/>
    <col min="3" max="3" width="7.7109375" bestFit="1" customWidth="1"/>
    <col min="4" max="4" width="11.42578125" bestFit="1" customWidth="1"/>
    <col min="5" max="14" width="9" style="136" customWidth="1"/>
    <col min="15" max="15" width="12.5703125" style="138" bestFit="1" customWidth="1"/>
    <col min="16" max="16" width="11.42578125" bestFit="1" customWidth="1"/>
    <col min="17" max="17" width="4.42578125" customWidth="1"/>
    <col min="18" max="20" width="6.5703125" customWidth="1"/>
    <col min="21" max="26" width="8.28515625" customWidth="1"/>
    <col min="28" max="28" width="11.42578125" bestFit="1" customWidth="1"/>
    <col min="29" max="29" width="7.7109375" bestFit="1" customWidth="1"/>
    <col min="30" max="32" width="6.5703125" bestFit="1" customWidth="1"/>
    <col min="33" max="33" width="15.5703125" customWidth="1"/>
    <col min="34" max="34" width="15.5703125" hidden="1" customWidth="1"/>
    <col min="35" max="36" width="15.5703125" customWidth="1"/>
    <col min="44" max="44" width="13.5703125" customWidth="1"/>
    <col min="45" max="45" width="10.42578125" hidden="1" customWidth="1"/>
    <col min="46" max="46" width="12.28515625" customWidth="1"/>
    <col min="47" max="47" width="11.85546875" customWidth="1"/>
  </cols>
  <sheetData>
    <row r="2" spans="2:19" ht="22.5" x14ac:dyDescent="0.25">
      <c r="B2" s="161" t="str">
        <f>"SHROPSHIRE SPORTSHALL LEAGUE "&amp;'Clubs and events'!$C$1</f>
        <v>SHROPSHIRE SPORTSHALL LEAGUE 2023/2024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</row>
    <row r="3" spans="2:19" x14ac:dyDescent="0.25">
      <c r="B3" s="160" t="s">
        <v>41</v>
      </c>
      <c r="C3" s="160" t="s">
        <v>42</v>
      </c>
      <c r="D3" s="160" t="s">
        <v>40</v>
      </c>
      <c r="E3" s="164" t="s">
        <v>248</v>
      </c>
      <c r="F3" s="164"/>
      <c r="G3" s="164" t="s">
        <v>249</v>
      </c>
      <c r="H3" s="164"/>
      <c r="I3" s="164" t="s">
        <v>250</v>
      </c>
      <c r="J3" s="164"/>
      <c r="K3" s="164" t="s">
        <v>251</v>
      </c>
      <c r="L3" s="164"/>
      <c r="M3" s="164" t="s">
        <v>252</v>
      </c>
      <c r="N3" s="164"/>
      <c r="O3" s="163" t="s">
        <v>237</v>
      </c>
      <c r="P3" s="160" t="s">
        <v>40</v>
      </c>
      <c r="Q3" t="s">
        <v>253</v>
      </c>
    </row>
    <row r="4" spans="2:19" ht="30" x14ac:dyDescent="0.25">
      <c r="B4" s="160"/>
      <c r="C4" s="160"/>
      <c r="D4" s="160"/>
      <c r="E4" s="139" t="s">
        <v>254</v>
      </c>
      <c r="F4" s="139" t="s">
        <v>255</v>
      </c>
      <c r="G4" s="139" t="s">
        <v>254</v>
      </c>
      <c r="H4" s="139" t="s">
        <v>255</v>
      </c>
      <c r="I4" s="139" t="s">
        <v>254</v>
      </c>
      <c r="J4" s="139" t="s">
        <v>255</v>
      </c>
      <c r="K4" s="139" t="s">
        <v>254</v>
      </c>
      <c r="L4" s="139" t="s">
        <v>255</v>
      </c>
      <c r="M4" s="139" t="s">
        <v>254</v>
      </c>
      <c r="N4" s="139" t="s">
        <v>255</v>
      </c>
      <c r="O4" s="163"/>
      <c r="P4" s="160"/>
      <c r="Q4" s="137" t="s">
        <v>256</v>
      </c>
      <c r="R4" t="s">
        <v>257</v>
      </c>
      <c r="S4" t="s">
        <v>258</v>
      </c>
    </row>
    <row r="5" spans="2:19" x14ac:dyDescent="0.25">
      <c r="B5" s="102" t="s">
        <v>45</v>
      </c>
      <c r="C5" s="102" t="s">
        <v>46</v>
      </c>
      <c r="D5" s="102" t="s">
        <v>5</v>
      </c>
      <c r="E5" s="140">
        <f ca="1">INDEX(INDIRECT($E$3&amp;"_results!$H$2:$H$25"),MATCH($D5&amp;$B5&amp;$C5,INDIRECT($E$3&amp;"_results!$B$2:$B$25"),0))</f>
        <v>34</v>
      </c>
      <c r="F5" s="140">
        <f ca="1">INDEX(INDIRECT($E$3&amp;"_results!$j$2:$j$25"),MATCH($D5&amp;$B5&amp;$C5,INDIRECT($E$3&amp;"_results!$B$2:$B$25"),0))</f>
        <v>2</v>
      </c>
      <c r="G5" s="140">
        <f ca="1">INDEX(INDIRECT($G$3&amp;"_results!$H$2:$H$25"),MATCH($D5&amp;$B5&amp;$C5,INDIRECT($G$3&amp;"_results!$B$2:$B$25"),0))</f>
        <v>40</v>
      </c>
      <c r="H5" s="140">
        <f ca="1">INDEX(INDIRECT($G$3&amp;"_results!$j$2:$j$25"),MATCH($D5&amp;$B5&amp;$C5,INDIRECT($G$3&amp;"_results!$B$2:$B$25"),0))</f>
        <v>2</v>
      </c>
      <c r="I5" s="140">
        <f ca="1">INDEX(INDIRECT($I$3&amp;"_results!$H$2:$H$25"),MATCH($D5&amp;$B5&amp;$C5,INDIRECT($I$3&amp;"_results!$B$2:$B$25"),0))</f>
        <v>26.5</v>
      </c>
      <c r="J5" s="140">
        <f ca="1">INDEX(INDIRECT($I$3&amp;"_results!$j$2:$j$25"),MATCH($D5&amp;$B5&amp;$C5,INDIRECT($I$3&amp;"_results!$B$2:$B$25"),0))</f>
        <v>1</v>
      </c>
      <c r="K5" s="140">
        <f ca="1">INDEX(INDIRECT($K$3&amp;"_results!$H$2:$H$25"),MATCH($D5&amp;$B5&amp;$C5,INDIRECT($K$3&amp;"_results!$B$2:$B$25"),0))</f>
        <v>0</v>
      </c>
      <c r="L5" s="140">
        <f ca="1">INDEX(INDIRECT($K$3&amp;"_results!$j$2:$j$25"),MATCH($D5&amp;$B5&amp;$C5,INDIRECT($K$3&amp;"_results!$B$2:$B$25"),0))</f>
        <v>0</v>
      </c>
      <c r="M5" s="140">
        <f t="shared" ref="M5:N8" ca="1" si="0">K5+I5+G5+E5</f>
        <v>100.5</v>
      </c>
      <c r="N5" s="140">
        <f t="shared" ca="1" si="0"/>
        <v>5</v>
      </c>
      <c r="O5" s="142">
        <f ca="1">RANK(S5,$S$5:$S$8,1)</f>
        <v>3</v>
      </c>
      <c r="P5" s="102" t="s">
        <v>5</v>
      </c>
      <c r="Q5">
        <f ca="1">10*RANK(N5,$N$5:$N$8)</f>
        <v>30</v>
      </c>
      <c r="R5">
        <f ca="1">RANK(M5,$M$5:$M$8)</f>
        <v>4</v>
      </c>
      <c r="S5">
        <f ca="1">Q5+R5</f>
        <v>34</v>
      </c>
    </row>
    <row r="6" spans="2:19" x14ac:dyDescent="0.25">
      <c r="B6" s="102" t="s">
        <v>45</v>
      </c>
      <c r="C6" s="102" t="s">
        <v>46</v>
      </c>
      <c r="D6" s="102" t="s">
        <v>7</v>
      </c>
      <c r="E6" s="140">
        <f t="shared" ref="E6:E8" ca="1" si="1">INDEX(INDIRECT($E$3&amp;"_results!$H$2:$H$25"),MATCH($D6&amp;$B6&amp;$C6,INDIRECT($E$3&amp;"_results!$B$2:$B$25"),0))</f>
        <v>72</v>
      </c>
      <c r="F6" s="140">
        <f ca="1">INDEX(INDIRECT($E$3&amp;"_results!$j$2:$j$25"),MATCH($D6&amp;$B6&amp;$C6,INDIRECT($E$3&amp;"_results!$B$2:$B$25"),0))</f>
        <v>4</v>
      </c>
      <c r="G6" s="140">
        <f ca="1">INDEX(INDIRECT($G$3&amp;"_results!$H$2:$H$25"),MATCH($D6&amp;$B6&amp;$C6,INDIRECT($G$3&amp;"_results!$B$2:$B$25"),0))</f>
        <v>49</v>
      </c>
      <c r="H6" s="140">
        <f ca="1">INDEX(INDIRECT($G$3&amp;"_results!$j$2:$j$25"),MATCH($D6&amp;$B6&amp;$C6,INDIRECT($G$3&amp;"_results!$B$2:$B$25"),0))</f>
        <v>3</v>
      </c>
      <c r="I6" s="140">
        <f ca="1">INDEX(INDIRECT($I$3&amp;"_results!$H$2:$H$25"),MATCH($D6&amp;$B6&amp;$C6,INDIRECT($I$3&amp;"_results!$B$2:$B$25"),0))</f>
        <v>70</v>
      </c>
      <c r="J6" s="140">
        <f ca="1">INDEX(INDIRECT($I$3&amp;"_results!$j$2:$j$25"),MATCH($D6&amp;$B6&amp;$C6,INDIRECT($I$3&amp;"_results!$B$2:$B$25"),0))</f>
        <v>4</v>
      </c>
      <c r="K6" s="140">
        <f t="shared" ref="K6:K8" ca="1" si="2">INDEX(INDIRECT($K$3&amp;"_results!$H$2:$H$25"),MATCH($D6&amp;$B6&amp;$C6,INDIRECT($K$3&amp;"_results!$B$2:$B$25"),0))</f>
        <v>0</v>
      </c>
      <c r="L6" s="140">
        <f ca="1">INDEX(INDIRECT($K$3&amp;"_results!$j$2:$j$25"),MATCH($D6&amp;$B6&amp;$C6,INDIRECT($K$3&amp;"_results!$B$2:$B$25"),0))</f>
        <v>0</v>
      </c>
      <c r="M6" s="140">
        <f t="shared" ca="1" si="0"/>
        <v>191</v>
      </c>
      <c r="N6" s="140">
        <f t="shared" ca="1" si="0"/>
        <v>11</v>
      </c>
      <c r="O6" s="142">
        <f t="shared" ref="O6:O8" ca="1" si="3">RANK(S6,$S$5:$S$8,1)</f>
        <v>1</v>
      </c>
      <c r="P6" s="102" t="s">
        <v>7</v>
      </c>
      <c r="Q6">
        <f t="shared" ref="Q6:Q8" ca="1" si="4">10*RANK(N6,$N$5:$N$8)</f>
        <v>10</v>
      </c>
      <c r="R6">
        <f t="shared" ref="R6:R8" ca="1" si="5">RANK(M6,$M$5:$M$8)</f>
        <v>1</v>
      </c>
      <c r="S6">
        <f t="shared" ref="S6:S8" ca="1" si="6">Q6+R6</f>
        <v>11</v>
      </c>
    </row>
    <row r="7" spans="2:19" x14ac:dyDescent="0.25">
      <c r="B7" s="102" t="s">
        <v>45</v>
      </c>
      <c r="C7" s="102" t="s">
        <v>46</v>
      </c>
      <c r="D7" s="102" t="s">
        <v>9</v>
      </c>
      <c r="E7" s="140">
        <f t="shared" ca="1" si="1"/>
        <v>62</v>
      </c>
      <c r="F7" s="140">
        <f ca="1">INDEX(INDIRECT($E$3&amp;"_results!$j$2:$j$25"),MATCH($D7&amp;$B7&amp;$C7,INDIRECT($E$3&amp;"_results!$B$2:$B$25"),0))</f>
        <v>3</v>
      </c>
      <c r="G7" s="140">
        <f ca="1">INDEX(INDIRECT($G$3&amp;"_results!$H$2:$H$25"),MATCH($D7&amp;$B7&amp;$C7,INDIRECT($G$3&amp;"_results!$B$2:$B$25"),0))</f>
        <v>59</v>
      </c>
      <c r="H7" s="140">
        <f ca="1">INDEX(INDIRECT($G$3&amp;"_results!$j$2:$j$25"),MATCH($D7&amp;$B7&amp;$C7,INDIRECT($G$3&amp;"_results!$B$2:$B$25"),0))</f>
        <v>4</v>
      </c>
      <c r="I7" s="140">
        <f ca="1">INDEX(INDIRECT($I$3&amp;"_results!$H$2:$H$25"),MATCH($D7&amp;$B7&amp;$C7,INDIRECT($I$3&amp;"_results!$B$2:$B$25"),0))</f>
        <v>58</v>
      </c>
      <c r="J7" s="140">
        <f ca="1">INDEX(INDIRECT($I$3&amp;"_results!$j$2:$j$25"),MATCH($D7&amp;$B7&amp;$C7,INDIRECT($I$3&amp;"_results!$B$2:$B$25"),0))</f>
        <v>3</v>
      </c>
      <c r="K7" s="140">
        <f t="shared" ca="1" si="2"/>
        <v>0</v>
      </c>
      <c r="L7" s="140">
        <f ca="1">INDEX(INDIRECT($K$3&amp;"_results!$j$2:$j$25"),MATCH($D7&amp;$B7&amp;$C7,INDIRECT($K$3&amp;"_results!$B$2:$B$25"),0))</f>
        <v>0</v>
      </c>
      <c r="M7" s="140">
        <f t="shared" ca="1" si="0"/>
        <v>179</v>
      </c>
      <c r="N7" s="140">
        <f t="shared" ca="1" si="0"/>
        <v>10</v>
      </c>
      <c r="O7" s="142">
        <f t="shared" ca="1" si="3"/>
        <v>2</v>
      </c>
      <c r="P7" s="102" t="s">
        <v>9</v>
      </c>
      <c r="Q7">
        <f t="shared" ca="1" si="4"/>
        <v>20</v>
      </c>
      <c r="R7">
        <f t="shared" ca="1" si="5"/>
        <v>2</v>
      </c>
      <c r="S7">
        <f t="shared" ca="1" si="6"/>
        <v>22</v>
      </c>
    </row>
    <row r="8" spans="2:19" x14ac:dyDescent="0.25">
      <c r="B8" s="102" t="s">
        <v>45</v>
      </c>
      <c r="C8" s="102" t="s">
        <v>46</v>
      </c>
      <c r="D8" s="102" t="s">
        <v>11</v>
      </c>
      <c r="E8" s="140">
        <f t="shared" ca="1" si="1"/>
        <v>30</v>
      </c>
      <c r="F8" s="140">
        <f ca="1">INDEX(INDIRECT($E$3&amp;"_results!$j$2:$j$25"),MATCH($D8&amp;$B8&amp;$C8,INDIRECT($E$3&amp;"_results!$B$2:$B$25"),0))</f>
        <v>1</v>
      </c>
      <c r="G8" s="140">
        <f ca="1">INDEX(INDIRECT($G$3&amp;"_results!$H$2:$H$25"),MATCH($D8&amp;$B8&amp;$C8,INDIRECT($G$3&amp;"_results!$B$2:$B$25"),0))</f>
        <v>34</v>
      </c>
      <c r="H8" s="140">
        <f ca="1">INDEX(INDIRECT($G$3&amp;"_results!$j$2:$j$25"),MATCH($D8&amp;$B8&amp;$C8,INDIRECT($G$3&amp;"_results!$B$2:$B$25"),0))</f>
        <v>1</v>
      </c>
      <c r="I8" s="140">
        <f ca="1">INDEX(INDIRECT($I$3&amp;"_results!$H$2:$H$25"),MATCH($D8&amp;$B8&amp;$C8,INDIRECT($I$3&amp;"_results!$B$2:$B$25"),0))</f>
        <v>45.5</v>
      </c>
      <c r="J8" s="140">
        <f ca="1">INDEX(INDIRECT($I$3&amp;"_results!$j$2:$j$25"),MATCH($D8&amp;$B8&amp;$C8,INDIRECT($I$3&amp;"_results!$B$2:$B$25"),0))</f>
        <v>2</v>
      </c>
      <c r="K8" s="140">
        <f t="shared" ca="1" si="2"/>
        <v>0</v>
      </c>
      <c r="L8" s="140">
        <f ca="1">INDEX(INDIRECT($K$3&amp;"_results!$j$2:$j$25"),MATCH($D8&amp;$B8&amp;$C8,INDIRECT($K$3&amp;"_results!$B$2:$B$25"),0))</f>
        <v>0</v>
      </c>
      <c r="M8" s="140">
        <f t="shared" ca="1" si="0"/>
        <v>109.5</v>
      </c>
      <c r="N8" s="140">
        <f t="shared" ca="1" si="0"/>
        <v>4</v>
      </c>
      <c r="O8" s="142">
        <f t="shared" ca="1" si="3"/>
        <v>4</v>
      </c>
      <c r="P8" s="102" t="s">
        <v>11</v>
      </c>
      <c r="Q8">
        <f t="shared" ca="1" si="4"/>
        <v>40</v>
      </c>
      <c r="R8">
        <f t="shared" ca="1" si="5"/>
        <v>3</v>
      </c>
      <c r="S8">
        <f t="shared" ca="1" si="6"/>
        <v>43</v>
      </c>
    </row>
    <row r="10" spans="2:19" x14ac:dyDescent="0.25">
      <c r="B10" s="160" t="s">
        <v>41</v>
      </c>
      <c r="C10" s="160" t="s">
        <v>42</v>
      </c>
      <c r="D10" s="160" t="s">
        <v>40</v>
      </c>
      <c r="E10" s="164" t="str">
        <f>E3</f>
        <v>Match1</v>
      </c>
      <c r="F10" s="164"/>
      <c r="G10" s="164" t="str">
        <f>G3</f>
        <v>Match2</v>
      </c>
      <c r="H10" s="164"/>
      <c r="I10" s="164" t="str">
        <f>I3</f>
        <v>Match3</v>
      </c>
      <c r="J10" s="164"/>
      <c r="K10" s="164" t="str">
        <f>K3</f>
        <v>Match4</v>
      </c>
      <c r="L10" s="164"/>
      <c r="M10" s="164" t="s">
        <v>252</v>
      </c>
      <c r="N10" s="164"/>
      <c r="O10" s="163" t="s">
        <v>237</v>
      </c>
      <c r="P10" s="160" t="s">
        <v>40</v>
      </c>
    </row>
    <row r="11" spans="2:19" ht="30" x14ac:dyDescent="0.25">
      <c r="B11" s="160"/>
      <c r="C11" s="160"/>
      <c r="D11" s="160"/>
      <c r="E11" s="139" t="s">
        <v>254</v>
      </c>
      <c r="F11" s="139" t="s">
        <v>255</v>
      </c>
      <c r="G11" s="139" t="s">
        <v>254</v>
      </c>
      <c r="H11" s="139" t="s">
        <v>255</v>
      </c>
      <c r="I11" s="139" t="s">
        <v>254</v>
      </c>
      <c r="J11" s="139" t="s">
        <v>255</v>
      </c>
      <c r="K11" s="139" t="s">
        <v>254</v>
      </c>
      <c r="L11" s="139" t="s">
        <v>255</v>
      </c>
      <c r="M11" s="139" t="s">
        <v>254</v>
      </c>
      <c r="N11" s="139" t="s">
        <v>255</v>
      </c>
      <c r="O11" s="163"/>
      <c r="P11" s="160"/>
      <c r="Q11" s="137" t="s">
        <v>256</v>
      </c>
      <c r="R11" t="s">
        <v>257</v>
      </c>
      <c r="S11" t="s">
        <v>258</v>
      </c>
    </row>
    <row r="12" spans="2:19" x14ac:dyDescent="0.25">
      <c r="B12" s="102" t="s">
        <v>87</v>
      </c>
      <c r="C12" s="102" t="s">
        <v>46</v>
      </c>
      <c r="D12" s="102" t="s">
        <v>5</v>
      </c>
      <c r="E12" s="140">
        <f ca="1">INDEX(INDIRECT($E$3&amp;"_results!$H$2:$H$25"),MATCH($D12&amp;$B12&amp;$C12,INDIRECT($E$3&amp;"_results!$B$2:$B$25"),0))</f>
        <v>61.5</v>
      </c>
      <c r="F12" s="140">
        <f ca="1">INDEX(INDIRECT($E$3&amp;"_results!$j$2:$j$25"),MATCH($D12&amp;$B12&amp;$C12,INDIRECT($E$3&amp;"_results!$B$2:$B$25"),0))</f>
        <v>3</v>
      </c>
      <c r="G12" s="140">
        <f ca="1">INDEX(INDIRECT($G$3&amp;"_results!$H$2:$H$25"),MATCH($D12&amp;$B12&amp;$C12,INDIRECT($G$3&amp;"_results!$B$2:$B$25"),0))</f>
        <v>62</v>
      </c>
      <c r="H12" s="140">
        <f ca="1">INDEX(INDIRECT($G$3&amp;"_results!$j$2:$j$25"),MATCH($D12&amp;$B12&amp;$C12,INDIRECT($G$3&amp;"_results!$B$2:$B$25"),0))</f>
        <v>4</v>
      </c>
      <c r="I12" s="140">
        <f ca="1">INDEX(INDIRECT($I$3&amp;"_results!$H$2:$H$25"),MATCH($D12&amp;$B12&amp;$C12,INDIRECT($I$3&amp;"_results!$B$2:$B$25"),0))</f>
        <v>62</v>
      </c>
      <c r="J12" s="140">
        <f ca="1">INDEX(INDIRECT($I$3&amp;"_results!$j$2:$j$25"),MATCH($D12&amp;$B12&amp;$C12,INDIRECT($I$3&amp;"_results!$B$2:$B$25"),0))</f>
        <v>4</v>
      </c>
      <c r="K12" s="140">
        <f ca="1">INDEX(INDIRECT($K$3&amp;"_results!$H$2:$H$25"),MATCH($D12&amp;$B12&amp;$C12,INDIRECT($K$3&amp;"_results!$B$2:$B$25"),0))</f>
        <v>0</v>
      </c>
      <c r="L12" s="140">
        <f ca="1">INDEX(INDIRECT($K$3&amp;"_results!$j$2:$j$25"),MATCH($D12&amp;$B12&amp;$C12,INDIRECT($K$3&amp;"_results!$B$2:$B$25"),0))</f>
        <v>0</v>
      </c>
      <c r="M12" s="140">
        <f t="shared" ref="M12:M15" ca="1" si="7">K12+I12+G12+E12</f>
        <v>185.5</v>
      </c>
      <c r="N12" s="140">
        <f t="shared" ref="N12:N15" ca="1" si="8">L12+J12+H12+F12</f>
        <v>11</v>
      </c>
      <c r="O12" s="142">
        <f ca="1">RANK(S12,$S$12:$S$15,1)</f>
        <v>1</v>
      </c>
      <c r="P12" s="102" t="s">
        <v>5</v>
      </c>
      <c r="Q12">
        <f ca="1">10*RANK(N12,$N$12:$N$15)</f>
        <v>10</v>
      </c>
      <c r="R12">
        <f ca="1">RANK(M12,$M$12:$M$15)</f>
        <v>1</v>
      </c>
      <c r="S12">
        <f ca="1">Q12+R12</f>
        <v>11</v>
      </c>
    </row>
    <row r="13" spans="2:19" x14ac:dyDescent="0.25">
      <c r="B13" s="102" t="s">
        <v>87</v>
      </c>
      <c r="C13" s="102" t="s">
        <v>46</v>
      </c>
      <c r="D13" s="102" t="s">
        <v>7</v>
      </c>
      <c r="E13" s="140">
        <f t="shared" ref="E13:E15" ca="1" si="9">INDEX(INDIRECT($E$3&amp;"_results!$H$2:$H$25"),MATCH($D13&amp;$B13&amp;$C13,INDIRECT($E$3&amp;"_results!$B$2:$B$25"),0))</f>
        <v>68.5</v>
      </c>
      <c r="F13" s="140">
        <f t="shared" ref="F13:F14" ca="1" si="10">INDEX(INDIRECT($E$3&amp;"_results!$j$2:$j$25"),MATCH($D13&amp;$B13&amp;$C13,INDIRECT($E$3&amp;"_results!$B$2:$B$25"),0))</f>
        <v>4</v>
      </c>
      <c r="G13" s="140">
        <f t="shared" ref="G13:G14" ca="1" si="11">INDEX(INDIRECT($G$3&amp;"_results!$H$2:$H$25"),MATCH($D13&amp;$B13&amp;$C13,INDIRECT($G$3&amp;"_results!$B$2:$B$25"),0))</f>
        <v>50</v>
      </c>
      <c r="H13" s="140">
        <f t="shared" ref="H13:H14" ca="1" si="12">INDEX(INDIRECT($G$3&amp;"_results!$j$2:$j$25"),MATCH($D13&amp;$B13&amp;$C13,INDIRECT($G$3&amp;"_results!$B$2:$B$25"),0))</f>
        <v>3</v>
      </c>
      <c r="I13" s="140">
        <f t="shared" ref="I13:I14" ca="1" si="13">INDEX(INDIRECT($I$3&amp;"_results!$H$2:$H$25"),MATCH($D13&amp;$B13&amp;$C13,INDIRECT($I$3&amp;"_results!$B$2:$B$25"),0))</f>
        <v>51</v>
      </c>
      <c r="J13" s="140">
        <f t="shared" ref="J13:J14" ca="1" si="14">INDEX(INDIRECT($I$3&amp;"_results!$j$2:$j$25"),MATCH($D13&amp;$B13&amp;$C13,INDIRECT($I$3&amp;"_results!$B$2:$B$25"),0))</f>
        <v>2</v>
      </c>
      <c r="K13" s="140">
        <f t="shared" ref="K13:K15" ca="1" si="15">INDEX(INDIRECT($K$3&amp;"_results!$H$2:$H$25"),MATCH($D13&amp;$B13&amp;$C13,INDIRECT($K$3&amp;"_results!$B$2:$B$25"),0))</f>
        <v>0</v>
      </c>
      <c r="L13" s="140">
        <f t="shared" ref="L13:L14" ca="1" si="16">INDEX(INDIRECT($K$3&amp;"_results!$j$2:$j$25"),MATCH($D13&amp;$B13&amp;$C13,INDIRECT($K$3&amp;"_results!$B$2:$B$25"),0))</f>
        <v>0</v>
      </c>
      <c r="M13" s="140">
        <f t="shared" ca="1" si="7"/>
        <v>169.5</v>
      </c>
      <c r="N13" s="140">
        <f t="shared" ca="1" si="8"/>
        <v>9</v>
      </c>
      <c r="O13" s="142">
        <f t="shared" ref="O13:O15" ca="1" si="17">RANK(S13,$S$12:$S$15,1)</f>
        <v>2</v>
      </c>
      <c r="P13" s="102" t="s">
        <v>7</v>
      </c>
      <c r="Q13">
        <f t="shared" ref="Q13:Q15" ca="1" si="18">10*RANK(N13,$N$12:$N$15)</f>
        <v>20</v>
      </c>
      <c r="R13">
        <f t="shared" ref="R13:R15" ca="1" si="19">RANK(M13,$M$12:$M$15)</f>
        <v>2</v>
      </c>
      <c r="S13">
        <f t="shared" ref="S13:S15" ca="1" si="20">Q13+R13</f>
        <v>22</v>
      </c>
    </row>
    <row r="14" spans="2:19" x14ac:dyDescent="0.25">
      <c r="B14" s="102" t="s">
        <v>87</v>
      </c>
      <c r="C14" s="102" t="s">
        <v>46</v>
      </c>
      <c r="D14" s="102" t="s">
        <v>9</v>
      </c>
      <c r="E14" s="140">
        <f t="shared" ca="1" si="9"/>
        <v>0</v>
      </c>
      <c r="F14" s="140">
        <f t="shared" ca="1" si="10"/>
        <v>0</v>
      </c>
      <c r="G14" s="140">
        <f t="shared" ca="1" si="11"/>
        <v>13.5</v>
      </c>
      <c r="H14" s="140">
        <f t="shared" ca="1" si="12"/>
        <v>1</v>
      </c>
      <c r="I14" s="140">
        <f t="shared" ca="1" si="13"/>
        <v>15</v>
      </c>
      <c r="J14" s="140">
        <f t="shared" ca="1" si="14"/>
        <v>1</v>
      </c>
      <c r="K14" s="140">
        <f t="shared" ca="1" si="15"/>
        <v>0</v>
      </c>
      <c r="L14" s="140">
        <f t="shared" ca="1" si="16"/>
        <v>0</v>
      </c>
      <c r="M14" s="140">
        <f t="shared" ca="1" si="7"/>
        <v>28.5</v>
      </c>
      <c r="N14" s="140">
        <f t="shared" ca="1" si="8"/>
        <v>2</v>
      </c>
      <c r="O14" s="142">
        <f t="shared" ca="1" si="17"/>
        <v>4</v>
      </c>
      <c r="P14" s="102" t="s">
        <v>9</v>
      </c>
      <c r="Q14">
        <f t="shared" ca="1" si="18"/>
        <v>40</v>
      </c>
      <c r="R14">
        <f t="shared" ca="1" si="19"/>
        <v>4</v>
      </c>
      <c r="S14">
        <f t="shared" ca="1" si="20"/>
        <v>44</v>
      </c>
    </row>
    <row r="15" spans="2:19" x14ac:dyDescent="0.25">
      <c r="B15" s="102" t="s">
        <v>87</v>
      </c>
      <c r="C15" s="102" t="s">
        <v>46</v>
      </c>
      <c r="D15" s="102" t="s">
        <v>11</v>
      </c>
      <c r="E15" s="140">
        <f t="shared" ca="1" si="9"/>
        <v>46</v>
      </c>
      <c r="F15" s="140">
        <f ca="1">INDEX(INDIRECT($E$3&amp;"_results!$j$2:$j$25"),MATCH($D15&amp;$B15&amp;$C15,INDIRECT($E$3&amp;"_results!$B$2:$B$25"),0))</f>
        <v>2</v>
      </c>
      <c r="G15" s="140">
        <f ca="1">INDEX(INDIRECT($G$3&amp;"_results!$H$2:$H$25"),MATCH($D15&amp;$B15&amp;$C15,INDIRECT($G$3&amp;"_results!$B$2:$B$25"),0))</f>
        <v>33.5</v>
      </c>
      <c r="H15" s="140">
        <f ca="1">INDEX(INDIRECT($G$3&amp;"_results!$j$2:$j$25"),MATCH($D15&amp;$B15&amp;$C15,INDIRECT($G$3&amp;"_results!$B$2:$B$25"),0))</f>
        <v>2</v>
      </c>
      <c r="I15" s="140">
        <f ca="1">INDEX(INDIRECT($I$3&amp;"_results!$H$2:$H$25"),MATCH($D15&amp;$B15&amp;$C15,INDIRECT($I$3&amp;"_results!$B$2:$B$25"),0))</f>
        <v>54</v>
      </c>
      <c r="J15" s="140">
        <f ca="1">INDEX(INDIRECT($I$3&amp;"_results!$j$2:$j$25"),MATCH($D15&amp;$B15&amp;$C15,INDIRECT($I$3&amp;"_results!$B$2:$B$25"),0))</f>
        <v>3</v>
      </c>
      <c r="K15" s="140">
        <f t="shared" ca="1" si="15"/>
        <v>0</v>
      </c>
      <c r="L15" s="140">
        <f ca="1">INDEX(INDIRECT($K$3&amp;"_results!$j$2:$j$25"),MATCH($D15&amp;$B15&amp;$C15,INDIRECT($K$3&amp;"_results!$B$2:$B$25"),0))</f>
        <v>0</v>
      </c>
      <c r="M15" s="140">
        <f t="shared" ca="1" si="7"/>
        <v>133.5</v>
      </c>
      <c r="N15" s="140">
        <f t="shared" ca="1" si="8"/>
        <v>7</v>
      </c>
      <c r="O15" s="142">
        <f t="shared" ca="1" si="17"/>
        <v>3</v>
      </c>
      <c r="P15" s="102" t="s">
        <v>11</v>
      </c>
      <c r="Q15">
        <f t="shared" ca="1" si="18"/>
        <v>30</v>
      </c>
      <c r="R15">
        <f t="shared" ca="1" si="19"/>
        <v>3</v>
      </c>
      <c r="S15">
        <f t="shared" ca="1" si="20"/>
        <v>33</v>
      </c>
    </row>
    <row r="17" spans="2:19" x14ac:dyDescent="0.25">
      <c r="B17" s="160" t="s">
        <v>41</v>
      </c>
      <c r="C17" s="160" t="s">
        <v>42</v>
      </c>
      <c r="D17" s="160" t="s">
        <v>40</v>
      </c>
      <c r="E17" s="164" t="str">
        <f>E10</f>
        <v>Match1</v>
      </c>
      <c r="F17" s="164"/>
      <c r="G17" s="164" t="str">
        <f>G10</f>
        <v>Match2</v>
      </c>
      <c r="H17" s="164"/>
      <c r="I17" s="164" t="str">
        <f>I10</f>
        <v>Match3</v>
      </c>
      <c r="J17" s="164"/>
      <c r="K17" s="164" t="str">
        <f>K10</f>
        <v>Match4</v>
      </c>
      <c r="L17" s="164"/>
      <c r="M17" s="164" t="s">
        <v>252</v>
      </c>
      <c r="N17" s="164"/>
      <c r="O17" s="163" t="s">
        <v>237</v>
      </c>
      <c r="P17" s="160" t="s">
        <v>40</v>
      </c>
    </row>
    <row r="18" spans="2:19" ht="30" x14ac:dyDescent="0.25">
      <c r="B18" s="160"/>
      <c r="C18" s="160"/>
      <c r="D18" s="160"/>
      <c r="E18" s="139" t="s">
        <v>254</v>
      </c>
      <c r="F18" s="139" t="s">
        <v>255</v>
      </c>
      <c r="G18" s="139" t="s">
        <v>254</v>
      </c>
      <c r="H18" s="139" t="s">
        <v>255</v>
      </c>
      <c r="I18" s="139" t="s">
        <v>254</v>
      </c>
      <c r="J18" s="139" t="s">
        <v>255</v>
      </c>
      <c r="K18" s="139" t="s">
        <v>254</v>
      </c>
      <c r="L18" s="139" t="s">
        <v>255</v>
      </c>
      <c r="M18" s="139" t="s">
        <v>254</v>
      </c>
      <c r="N18" s="139" t="s">
        <v>255</v>
      </c>
      <c r="O18" s="163"/>
      <c r="P18" s="160"/>
      <c r="Q18" s="137" t="s">
        <v>256</v>
      </c>
      <c r="R18" t="s">
        <v>257</v>
      </c>
      <c r="S18" t="s">
        <v>258</v>
      </c>
    </row>
    <row r="19" spans="2:19" x14ac:dyDescent="0.25">
      <c r="B19" s="102" t="s">
        <v>145</v>
      </c>
      <c r="C19" s="102" t="s">
        <v>46</v>
      </c>
      <c r="D19" s="102" t="s">
        <v>5</v>
      </c>
      <c r="E19" s="140">
        <f ca="1">INDEX(INDIRECT($E$3&amp;"_results!$H$2:$H$25"),MATCH($D19&amp;$B19&amp;$C19,INDIRECT($E$3&amp;"_results!$B$2:$B$25"),0))</f>
        <v>0</v>
      </c>
      <c r="F19" s="140">
        <f ca="1">INDEX(INDIRECT($E$3&amp;"_results!$j$2:$j$25"),MATCH($D19&amp;$B19&amp;$C19,INDIRECT($E$3&amp;"_results!$B$2:$B$25"),0))</f>
        <v>0</v>
      </c>
      <c r="G19" s="140">
        <f ca="1">INDEX(INDIRECT($G$3&amp;"_results!$H$2:$H$25"),MATCH($D19&amp;$B19&amp;$C19,INDIRECT($G$3&amp;"_results!$B$2:$B$25"),0))</f>
        <v>0</v>
      </c>
      <c r="H19" s="140">
        <f ca="1">INDEX(INDIRECT($G$3&amp;"_results!$j$2:$j$25"),MATCH($D19&amp;$B19&amp;$C19,INDIRECT($G$3&amp;"_results!$B$2:$B$25"),0))</f>
        <v>0</v>
      </c>
      <c r="I19" s="140">
        <f ca="1">INDEX(INDIRECT($I$3&amp;"_results!$H$2:$H$25"),MATCH($D19&amp;$B19&amp;$C19,INDIRECT($I$3&amp;"_results!$B$2:$B$25"),0))</f>
        <v>6</v>
      </c>
      <c r="J19" s="140">
        <f ca="1">INDEX(INDIRECT($I$3&amp;"_results!$j$2:$j$25"),MATCH($D19&amp;$B19&amp;$C19,INDIRECT($I$3&amp;"_results!$B$2:$B$25"),0))</f>
        <v>1</v>
      </c>
      <c r="K19" s="140">
        <f ca="1">INDEX(INDIRECT($K$3&amp;"_results!$H$2:$H$25"),MATCH($D19&amp;$B19&amp;$C19,INDIRECT($K$3&amp;"_results!$B$2:$B$25"),0))</f>
        <v>0</v>
      </c>
      <c r="L19" s="140">
        <f ca="1">INDEX(INDIRECT($K$3&amp;"_results!$j$2:$j$25"),MATCH($D19&amp;$B19&amp;$C19,INDIRECT($K$3&amp;"_results!$B$2:$B$25"),0))</f>
        <v>0</v>
      </c>
      <c r="M19" s="140">
        <f t="shared" ref="M19:M22" ca="1" si="21">K19+I19+G19+E19</f>
        <v>6</v>
      </c>
      <c r="N19" s="140">
        <f t="shared" ref="N19:N22" ca="1" si="22">L19+J19+H19+F19</f>
        <v>1</v>
      </c>
      <c r="O19" s="142">
        <f ca="1">RANK(S19,$S$19:$S$22,1)</f>
        <v>4</v>
      </c>
      <c r="P19" s="102" t="s">
        <v>5</v>
      </c>
      <c r="Q19">
        <f ca="1">10*RANK(N19,$N$19:$N$22)</f>
        <v>40</v>
      </c>
      <c r="R19">
        <f ca="1">RANK(M19,$M$19:$M$22)</f>
        <v>4</v>
      </c>
      <c r="S19">
        <f ca="1">Q19+R19</f>
        <v>44</v>
      </c>
    </row>
    <row r="20" spans="2:19" x14ac:dyDescent="0.25">
      <c r="B20" s="102" t="s">
        <v>145</v>
      </c>
      <c r="C20" s="102" t="s">
        <v>46</v>
      </c>
      <c r="D20" s="102" t="s">
        <v>7</v>
      </c>
      <c r="E20" s="140">
        <f t="shared" ref="E20:E22" ca="1" si="23">INDEX(INDIRECT($E$3&amp;"_results!$H$2:$H$25"),MATCH($D20&amp;$B20&amp;$C20,INDIRECT($E$3&amp;"_results!$B$2:$B$25"),0))</f>
        <v>76</v>
      </c>
      <c r="F20" s="140">
        <f t="shared" ref="F20:F21" ca="1" si="24">INDEX(INDIRECT($E$3&amp;"_results!$j$2:$j$25"),MATCH($D20&amp;$B20&amp;$C20,INDIRECT($E$3&amp;"_results!$B$2:$B$25"),0))</f>
        <v>4</v>
      </c>
      <c r="G20" s="140">
        <f t="shared" ref="G20:G21" ca="1" si="25">INDEX(INDIRECT($G$3&amp;"_results!$H$2:$H$25"),MATCH($D20&amp;$B20&amp;$C20,INDIRECT($G$3&amp;"_results!$B$2:$B$25"),0))</f>
        <v>70</v>
      </c>
      <c r="H20" s="140">
        <f t="shared" ref="H20:H21" ca="1" si="26">INDEX(INDIRECT($G$3&amp;"_results!$j$2:$j$25"),MATCH($D20&amp;$B20&amp;$C20,INDIRECT($G$3&amp;"_results!$B$2:$B$25"),0))</f>
        <v>4</v>
      </c>
      <c r="I20" s="140">
        <f t="shared" ref="I20:I21" ca="1" si="27">INDEX(INDIRECT($I$3&amp;"_results!$H$2:$H$25"),MATCH($D20&amp;$B20&amp;$C20,INDIRECT($I$3&amp;"_results!$B$2:$B$25"),0))</f>
        <v>79</v>
      </c>
      <c r="J20" s="140">
        <f t="shared" ref="J20:J21" ca="1" si="28">INDEX(INDIRECT($I$3&amp;"_results!$j$2:$j$25"),MATCH($D20&amp;$B20&amp;$C20,INDIRECT($I$3&amp;"_results!$B$2:$B$25"),0))</f>
        <v>4</v>
      </c>
      <c r="K20" s="140">
        <f t="shared" ref="K20:K22" ca="1" si="29">INDEX(INDIRECT($K$3&amp;"_results!$H$2:$H$25"),MATCH($D20&amp;$B20&amp;$C20,INDIRECT($K$3&amp;"_results!$B$2:$B$25"),0))</f>
        <v>0</v>
      </c>
      <c r="L20" s="140">
        <f t="shared" ref="L20:L21" ca="1" si="30">INDEX(INDIRECT($K$3&amp;"_results!$j$2:$j$25"),MATCH($D20&amp;$B20&amp;$C20,INDIRECT($K$3&amp;"_results!$B$2:$B$25"),0))</f>
        <v>0</v>
      </c>
      <c r="M20" s="140">
        <f t="shared" ca="1" si="21"/>
        <v>225</v>
      </c>
      <c r="N20" s="140">
        <f t="shared" ca="1" si="22"/>
        <v>12</v>
      </c>
      <c r="O20" s="142">
        <f t="shared" ref="O20:O22" ca="1" si="31">RANK(S20,$S$19:$S$22,1)</f>
        <v>1</v>
      </c>
      <c r="P20" s="102" t="s">
        <v>7</v>
      </c>
      <c r="Q20">
        <f t="shared" ref="Q20:Q22" ca="1" si="32">10*RANK(N20,$N$19:$N$22)</f>
        <v>10</v>
      </c>
      <c r="R20">
        <f t="shared" ref="R20:R22" ca="1" si="33">RANK(M20,$M$19:$M$22)</f>
        <v>1</v>
      </c>
      <c r="S20">
        <f t="shared" ref="S20:S22" ca="1" si="34">Q20+R20</f>
        <v>11</v>
      </c>
    </row>
    <row r="21" spans="2:19" x14ac:dyDescent="0.25">
      <c r="B21" s="102" t="s">
        <v>145</v>
      </c>
      <c r="C21" s="102" t="s">
        <v>46</v>
      </c>
      <c r="D21" s="102" t="s">
        <v>9</v>
      </c>
      <c r="E21" s="140">
        <f t="shared" ca="1" si="23"/>
        <v>58</v>
      </c>
      <c r="F21" s="140">
        <f t="shared" ca="1" si="24"/>
        <v>3</v>
      </c>
      <c r="G21" s="140">
        <f t="shared" ca="1" si="25"/>
        <v>47</v>
      </c>
      <c r="H21" s="140">
        <f t="shared" ca="1" si="26"/>
        <v>3</v>
      </c>
      <c r="I21" s="140">
        <f t="shared" ca="1" si="27"/>
        <v>46</v>
      </c>
      <c r="J21" s="140">
        <f t="shared" ca="1" si="28"/>
        <v>2.5</v>
      </c>
      <c r="K21" s="140">
        <f t="shared" ca="1" si="29"/>
        <v>0</v>
      </c>
      <c r="L21" s="140">
        <f t="shared" ca="1" si="30"/>
        <v>0</v>
      </c>
      <c r="M21" s="140">
        <f t="shared" ca="1" si="21"/>
        <v>151</v>
      </c>
      <c r="N21" s="140">
        <f t="shared" ca="1" si="22"/>
        <v>8.5</v>
      </c>
      <c r="O21" s="142">
        <f t="shared" ca="1" si="31"/>
        <v>2</v>
      </c>
      <c r="P21" s="102" t="s">
        <v>9</v>
      </c>
      <c r="Q21">
        <f t="shared" ca="1" si="32"/>
        <v>20</v>
      </c>
      <c r="R21">
        <f t="shared" ca="1" si="33"/>
        <v>2</v>
      </c>
      <c r="S21">
        <f t="shared" ca="1" si="34"/>
        <v>22</v>
      </c>
    </row>
    <row r="22" spans="2:19" x14ac:dyDescent="0.25">
      <c r="B22" s="102" t="s">
        <v>145</v>
      </c>
      <c r="C22" s="102" t="s">
        <v>46</v>
      </c>
      <c r="D22" s="102" t="s">
        <v>11</v>
      </c>
      <c r="E22" s="140">
        <f t="shared" ca="1" si="23"/>
        <v>46</v>
      </c>
      <c r="F22" s="140">
        <f ca="1">INDEX(INDIRECT($E$3&amp;"_results!$j$2:$j$25"),MATCH($D22&amp;$B22&amp;$C22,INDIRECT($E$3&amp;"_results!$B$2:$B$25"),0))</f>
        <v>2</v>
      </c>
      <c r="G22" s="140">
        <f ca="1">INDEX(INDIRECT($G$3&amp;"_results!$H$2:$H$25"),MATCH($D22&amp;$B22&amp;$C22,INDIRECT($G$3&amp;"_results!$B$2:$B$25"),0))</f>
        <v>38</v>
      </c>
      <c r="H22" s="140">
        <f ca="1">INDEX(INDIRECT($G$3&amp;"_results!$j$2:$j$25"),MATCH($D22&amp;$B22&amp;$C22,INDIRECT($G$3&amp;"_results!$B$2:$B$25"),0))</f>
        <v>2</v>
      </c>
      <c r="I22" s="140">
        <f ca="1">INDEX(INDIRECT($I$3&amp;"_results!$H$2:$H$25"),MATCH($D22&amp;$B22&amp;$C22,INDIRECT($I$3&amp;"_results!$B$2:$B$25"),0))</f>
        <v>46</v>
      </c>
      <c r="J22" s="140">
        <f ca="1">INDEX(INDIRECT($I$3&amp;"_results!$j$2:$j$25"),MATCH($D22&amp;$B22&amp;$C22,INDIRECT($I$3&amp;"_results!$B$2:$B$25"),0))</f>
        <v>2.5</v>
      </c>
      <c r="K22" s="140">
        <f t="shared" ca="1" si="29"/>
        <v>0</v>
      </c>
      <c r="L22" s="140">
        <f ca="1">INDEX(INDIRECT($K$3&amp;"_results!$j$2:$j$25"),MATCH($D22&amp;$B22&amp;$C22,INDIRECT($K$3&amp;"_results!$B$2:$B$25"),0))</f>
        <v>0</v>
      </c>
      <c r="M22" s="140">
        <f t="shared" ca="1" si="21"/>
        <v>130</v>
      </c>
      <c r="N22" s="140">
        <f t="shared" ca="1" si="22"/>
        <v>6.5</v>
      </c>
      <c r="O22" s="142">
        <f t="shared" ca="1" si="31"/>
        <v>3</v>
      </c>
      <c r="P22" s="102" t="s">
        <v>11</v>
      </c>
      <c r="Q22">
        <f t="shared" ca="1" si="32"/>
        <v>30</v>
      </c>
      <c r="R22">
        <f t="shared" ca="1" si="33"/>
        <v>3</v>
      </c>
      <c r="S22">
        <f t="shared" ca="1" si="34"/>
        <v>33</v>
      </c>
    </row>
    <row r="23" spans="2:19" ht="16.5" customHeight="1" x14ac:dyDescent="0.25"/>
    <row r="25" spans="2:19" ht="22.5" x14ac:dyDescent="0.25">
      <c r="B25" s="161" t="str">
        <f>"SHROPSHIRE SPORTSHALL LEAGUE "&amp;'Clubs and events'!$C$1</f>
        <v>SHROPSHIRE SPORTSHALL LEAGUE 2023/2024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</row>
    <row r="26" spans="2:19" x14ac:dyDescent="0.25">
      <c r="B26" s="160" t="s">
        <v>41</v>
      </c>
      <c r="C26" s="160" t="s">
        <v>42</v>
      </c>
      <c r="D26" s="160" t="s">
        <v>40</v>
      </c>
      <c r="E26" s="164" t="s">
        <v>248</v>
      </c>
      <c r="F26" s="164"/>
      <c r="G26" s="164" t="s">
        <v>249</v>
      </c>
      <c r="H26" s="164"/>
      <c r="I26" s="164" t="s">
        <v>250</v>
      </c>
      <c r="J26" s="164"/>
      <c r="K26" s="164" t="s">
        <v>251</v>
      </c>
      <c r="L26" s="164"/>
      <c r="M26" s="164" t="s">
        <v>252</v>
      </c>
      <c r="N26" s="164"/>
      <c r="O26" s="163" t="s">
        <v>237</v>
      </c>
      <c r="P26" s="160" t="s">
        <v>40</v>
      </c>
    </row>
    <row r="27" spans="2:19" ht="30" x14ac:dyDescent="0.25">
      <c r="B27" s="160"/>
      <c r="C27" s="160"/>
      <c r="D27" s="160"/>
      <c r="E27" s="139" t="s">
        <v>254</v>
      </c>
      <c r="F27" s="139" t="s">
        <v>255</v>
      </c>
      <c r="G27" s="139" t="s">
        <v>254</v>
      </c>
      <c r="H27" s="139" t="s">
        <v>255</v>
      </c>
      <c r="I27" s="139" t="s">
        <v>254</v>
      </c>
      <c r="J27" s="139" t="s">
        <v>255</v>
      </c>
      <c r="K27" s="139" t="s">
        <v>254</v>
      </c>
      <c r="L27" s="139" t="s">
        <v>255</v>
      </c>
      <c r="M27" s="139" t="s">
        <v>254</v>
      </c>
      <c r="N27" s="139" t="s">
        <v>255</v>
      </c>
      <c r="O27" s="163"/>
      <c r="P27" s="160"/>
      <c r="Q27" s="137" t="s">
        <v>256</v>
      </c>
      <c r="R27" t="s">
        <v>257</v>
      </c>
      <c r="S27" t="s">
        <v>258</v>
      </c>
    </row>
    <row r="28" spans="2:19" x14ac:dyDescent="0.25">
      <c r="B28" s="102" t="s">
        <v>45</v>
      </c>
      <c r="C28" s="102" t="s">
        <v>62</v>
      </c>
      <c r="D28" s="102" t="s">
        <v>5</v>
      </c>
      <c r="E28" s="140">
        <f ca="1">INDEX(INDIRECT($E$3&amp;"_results!$H$2:$H$25"),MATCH($D28&amp;$B28&amp;$C28,INDIRECT($E$3&amp;"_results!$B$2:$B$25"),0))</f>
        <v>60</v>
      </c>
      <c r="F28" s="140">
        <f ca="1">INDEX(INDIRECT($E$3&amp;"_results!$j$2:$j$25"),MATCH($D28&amp;$B28&amp;$C28,INDIRECT($E$3&amp;"_results!$B$2:$B$25"),0))</f>
        <v>3</v>
      </c>
      <c r="G28" s="140">
        <f ca="1">INDEX(INDIRECT($G$3&amp;"_results!$H$2:$H$25"),MATCH($D28&amp;$B28&amp;$C28,INDIRECT($G$3&amp;"_results!$B$2:$B$25"),0))</f>
        <v>55</v>
      </c>
      <c r="H28" s="140">
        <f ca="1">INDEX(INDIRECT($G$3&amp;"_results!$j$2:$j$25"),MATCH($D28&amp;$B28&amp;$C28,INDIRECT($G$3&amp;"_results!$B$2:$B$25"),0))</f>
        <v>4</v>
      </c>
      <c r="I28" s="140">
        <f ca="1">INDEX(INDIRECT($I$3&amp;"_results!$H$2:$H$25"),MATCH($D28&amp;$B28&amp;$C28,INDIRECT($I$3&amp;"_results!$B$2:$B$25"),0))</f>
        <v>39</v>
      </c>
      <c r="J28" s="140">
        <f ca="1">INDEX(INDIRECT($I$3&amp;"_results!$j$2:$j$25"),MATCH($D28&amp;$B28&amp;$C28,INDIRECT($I$3&amp;"_results!$B$2:$B$25"),0))</f>
        <v>2</v>
      </c>
      <c r="K28" s="140">
        <f ca="1">INDEX(INDIRECT($K$3&amp;"_results!$H$2:$H$25"),MATCH($D28&amp;$B28&amp;$C28,INDIRECT($K$3&amp;"_results!$B$2:$B$25"),0))</f>
        <v>0</v>
      </c>
      <c r="L28" s="140">
        <f ca="1">INDEX(INDIRECT($K$3&amp;"_results!$j$2:$j$25"),MATCH($D28&amp;$B28&amp;$C28,INDIRECT($K$3&amp;"_results!$B$2:$B$25"),0))</f>
        <v>0</v>
      </c>
      <c r="M28" s="140">
        <f t="shared" ref="M28:M31" ca="1" si="35">K28+I28+G28+E28</f>
        <v>154</v>
      </c>
      <c r="N28" s="140">
        <f t="shared" ref="N28:N31" ca="1" si="36">L28+J28+H28+F28</f>
        <v>9</v>
      </c>
      <c r="O28" s="142">
        <f ca="1">RANK(S28,$S$28:$S$31,1)</f>
        <v>2</v>
      </c>
      <c r="P28" s="102" t="s">
        <v>5</v>
      </c>
      <c r="Q28">
        <f ca="1">10*RANK(N28,$N$28:$N$31)</f>
        <v>20</v>
      </c>
      <c r="R28">
        <f ca="1">RANK(M28,$M$28:$M$31)</f>
        <v>2</v>
      </c>
      <c r="S28">
        <f ca="1">Q28+R28</f>
        <v>22</v>
      </c>
    </row>
    <row r="29" spans="2:19" x14ac:dyDescent="0.25">
      <c r="B29" s="102" t="s">
        <v>45</v>
      </c>
      <c r="C29" s="102" t="s">
        <v>62</v>
      </c>
      <c r="D29" s="102" t="s">
        <v>7</v>
      </c>
      <c r="E29" s="140">
        <f t="shared" ref="E29:E31" ca="1" si="37">INDEX(INDIRECT($E$3&amp;"_results!$H$2:$H$25"),MATCH($D29&amp;$B29&amp;$C29,INDIRECT($E$3&amp;"_results!$B$2:$B$25"),0))</f>
        <v>43.5</v>
      </c>
      <c r="F29" s="140">
        <f ca="1">INDEX(INDIRECT($E$3&amp;"_results!$j$2:$j$25"),MATCH($D29&amp;$B29&amp;$C29,INDIRECT($E$3&amp;"_results!$B$2:$B$25"),0))</f>
        <v>2</v>
      </c>
      <c r="G29" s="140">
        <f ca="1">INDEX(INDIRECT($G$3&amp;"_results!$H$2:$H$25"),MATCH($D29&amp;$B29&amp;$C29,INDIRECT($G$3&amp;"_results!$B$2:$B$25"),0))</f>
        <v>21</v>
      </c>
      <c r="H29" s="140">
        <f ca="1">INDEX(INDIRECT($G$3&amp;"_results!$j$2:$j$25"),MATCH($D29&amp;$B29&amp;$C29,INDIRECT($G$3&amp;"_results!$B$2:$B$25"),0))</f>
        <v>1</v>
      </c>
      <c r="I29" s="140">
        <f ca="1">INDEX(INDIRECT($I$3&amp;"_results!$H$2:$H$25"),MATCH($D29&amp;$B29&amp;$C29,INDIRECT($I$3&amp;"_results!$B$2:$B$25"),0))</f>
        <v>29</v>
      </c>
      <c r="J29" s="140">
        <f ca="1">INDEX(INDIRECT($I$3&amp;"_results!$j$2:$j$25"),MATCH($D29&amp;$B29&amp;$C29,INDIRECT($I$3&amp;"_results!$B$2:$B$25"),0))</f>
        <v>1</v>
      </c>
      <c r="K29" s="140">
        <f t="shared" ref="K29:K31" ca="1" si="38">INDEX(INDIRECT($K$3&amp;"_results!$H$2:$H$25"),MATCH($D29&amp;$B29&amp;$C29,INDIRECT($K$3&amp;"_results!$B$2:$B$25"),0))</f>
        <v>0</v>
      </c>
      <c r="L29" s="140">
        <f ca="1">INDEX(INDIRECT($K$3&amp;"_results!$j$2:$j$25"),MATCH($D29&amp;$B29&amp;$C29,INDIRECT($K$3&amp;"_results!$B$2:$B$25"),0))</f>
        <v>0</v>
      </c>
      <c r="M29" s="140">
        <f t="shared" ca="1" si="35"/>
        <v>93.5</v>
      </c>
      <c r="N29" s="140">
        <f t="shared" ca="1" si="36"/>
        <v>4</v>
      </c>
      <c r="O29" s="142">
        <f t="shared" ref="O29:O31" ca="1" si="39">RANK(S29,$S$28:$S$31,1)</f>
        <v>4</v>
      </c>
      <c r="P29" s="102" t="s">
        <v>7</v>
      </c>
      <c r="Q29">
        <f t="shared" ref="Q29:Q31" ca="1" si="40">10*RANK(N29,$N$28:$N$31)</f>
        <v>40</v>
      </c>
      <c r="R29">
        <f t="shared" ref="R29:R31" ca="1" si="41">RANK(M29,$M$28:$M$31)</f>
        <v>4</v>
      </c>
      <c r="S29">
        <f t="shared" ref="S29:S31" ca="1" si="42">Q29+R29</f>
        <v>44</v>
      </c>
    </row>
    <row r="30" spans="2:19" x14ac:dyDescent="0.25">
      <c r="B30" s="102" t="s">
        <v>45</v>
      </c>
      <c r="C30" s="102" t="s">
        <v>62</v>
      </c>
      <c r="D30" s="102" t="s">
        <v>9</v>
      </c>
      <c r="E30" s="140">
        <f t="shared" ca="1" si="37"/>
        <v>12</v>
      </c>
      <c r="F30" s="140">
        <f ca="1">INDEX(INDIRECT($E$3&amp;"_results!$j$2:$j$25"),MATCH($D30&amp;$B30&amp;$C30,INDIRECT($E$3&amp;"_results!$B$2:$B$25"),0))</f>
        <v>1</v>
      </c>
      <c r="G30" s="140">
        <f ca="1">INDEX(INDIRECT($G$3&amp;"_results!$H$2:$H$25"),MATCH($D30&amp;$B30&amp;$C30,INDIRECT($G$3&amp;"_results!$B$2:$B$25"),0))</f>
        <v>48</v>
      </c>
      <c r="H30" s="140">
        <f ca="1">INDEX(INDIRECT($G$3&amp;"_results!$j$2:$j$25"),MATCH($D30&amp;$B30&amp;$C30,INDIRECT($G$3&amp;"_results!$B$2:$B$25"),0))</f>
        <v>2</v>
      </c>
      <c r="I30" s="140">
        <f ca="1">INDEX(INDIRECT($I$3&amp;"_results!$H$2:$H$25"),MATCH($D30&amp;$B30&amp;$C30,INDIRECT($I$3&amp;"_results!$B$2:$B$25"),0))</f>
        <v>60</v>
      </c>
      <c r="J30" s="140">
        <f ca="1">INDEX(INDIRECT($I$3&amp;"_results!$j$2:$j$25"),MATCH($D30&amp;$B30&amp;$C30,INDIRECT($I$3&amp;"_results!$B$2:$B$25"),0))</f>
        <v>3</v>
      </c>
      <c r="K30" s="140">
        <f t="shared" ca="1" si="38"/>
        <v>0</v>
      </c>
      <c r="L30" s="140">
        <f ca="1">INDEX(INDIRECT($K$3&amp;"_results!$j$2:$j$25"),MATCH($D30&amp;$B30&amp;$C30,INDIRECT($K$3&amp;"_results!$B$2:$B$25"),0))</f>
        <v>0</v>
      </c>
      <c r="M30" s="140">
        <f t="shared" ca="1" si="35"/>
        <v>120</v>
      </c>
      <c r="N30" s="140">
        <f t="shared" ca="1" si="36"/>
        <v>6</v>
      </c>
      <c r="O30" s="142">
        <f t="shared" ca="1" si="39"/>
        <v>3</v>
      </c>
      <c r="P30" s="102" t="s">
        <v>9</v>
      </c>
      <c r="Q30">
        <f t="shared" ca="1" si="40"/>
        <v>30</v>
      </c>
      <c r="R30">
        <f t="shared" ca="1" si="41"/>
        <v>3</v>
      </c>
      <c r="S30">
        <f ca="1">Q30+R30</f>
        <v>33</v>
      </c>
    </row>
    <row r="31" spans="2:19" x14ac:dyDescent="0.25">
      <c r="B31" s="102" t="s">
        <v>45</v>
      </c>
      <c r="C31" s="102" t="s">
        <v>62</v>
      </c>
      <c r="D31" s="102" t="s">
        <v>11</v>
      </c>
      <c r="E31" s="140">
        <f t="shared" ca="1" si="37"/>
        <v>65.5</v>
      </c>
      <c r="F31" s="140">
        <f ca="1">INDEX(INDIRECT($E$3&amp;"_results!$j$2:$j$25"),MATCH($D31&amp;$B31&amp;$C31,INDIRECT($E$3&amp;"_results!$B$2:$B$25"),0))</f>
        <v>4</v>
      </c>
      <c r="G31" s="140">
        <f ca="1">INDEX(INDIRECT($G$3&amp;"_results!$H$2:$H$25"),MATCH($D31&amp;$B31&amp;$C31,INDIRECT($G$3&amp;"_results!$B$2:$B$25"),0))</f>
        <v>52</v>
      </c>
      <c r="H31" s="140">
        <f ca="1">INDEX(INDIRECT($G$3&amp;"_results!$j$2:$j$25"),MATCH($D31&amp;$B31&amp;$C31,INDIRECT($G$3&amp;"_results!$B$2:$B$25"),0))</f>
        <v>3</v>
      </c>
      <c r="I31" s="140">
        <f ca="1">INDEX(INDIRECT($I$3&amp;"_results!$H$2:$H$25"),MATCH($D31&amp;$B31&amp;$C31,INDIRECT($I$3&amp;"_results!$B$2:$B$25"),0))</f>
        <v>65</v>
      </c>
      <c r="J31" s="140">
        <f ca="1">INDEX(INDIRECT($I$3&amp;"_results!$j$2:$j$25"),MATCH($D31&amp;$B31&amp;$C31,INDIRECT($I$3&amp;"_results!$B$2:$B$25"),0))</f>
        <v>4</v>
      </c>
      <c r="K31" s="140">
        <f t="shared" ca="1" si="38"/>
        <v>0</v>
      </c>
      <c r="L31" s="140">
        <f ca="1">INDEX(INDIRECT($K$3&amp;"_results!$j$2:$j$25"),MATCH($D31&amp;$B31&amp;$C31,INDIRECT($K$3&amp;"_results!$B$2:$B$25"),0))</f>
        <v>0</v>
      </c>
      <c r="M31" s="140">
        <f t="shared" ca="1" si="35"/>
        <v>182.5</v>
      </c>
      <c r="N31" s="140">
        <f t="shared" ca="1" si="36"/>
        <v>11</v>
      </c>
      <c r="O31" s="142">
        <f t="shared" ca="1" si="39"/>
        <v>1</v>
      </c>
      <c r="P31" s="102" t="s">
        <v>11</v>
      </c>
      <c r="Q31">
        <f t="shared" ca="1" si="40"/>
        <v>10</v>
      </c>
      <c r="R31">
        <f t="shared" ca="1" si="41"/>
        <v>1</v>
      </c>
      <c r="S31">
        <f t="shared" ca="1" si="42"/>
        <v>11</v>
      </c>
    </row>
    <row r="33" spans="2:19" x14ac:dyDescent="0.25">
      <c r="B33" s="160" t="s">
        <v>41</v>
      </c>
      <c r="C33" s="160" t="s">
        <v>42</v>
      </c>
      <c r="D33" s="160" t="s">
        <v>40</v>
      </c>
      <c r="E33" s="164" t="str">
        <f>E26</f>
        <v>Match1</v>
      </c>
      <c r="F33" s="164"/>
      <c r="G33" s="164" t="str">
        <f>G26</f>
        <v>Match2</v>
      </c>
      <c r="H33" s="164"/>
      <c r="I33" s="164" t="str">
        <f>I26</f>
        <v>Match3</v>
      </c>
      <c r="J33" s="164"/>
      <c r="K33" s="164" t="str">
        <f>K26</f>
        <v>Match4</v>
      </c>
      <c r="L33" s="164"/>
      <c r="M33" s="164" t="s">
        <v>252</v>
      </c>
      <c r="N33" s="164"/>
      <c r="O33" s="163" t="s">
        <v>237</v>
      </c>
      <c r="P33" s="160" t="s">
        <v>40</v>
      </c>
    </row>
    <row r="34" spans="2:19" ht="30" x14ac:dyDescent="0.25">
      <c r="B34" s="160"/>
      <c r="C34" s="160"/>
      <c r="D34" s="160"/>
      <c r="E34" s="139" t="s">
        <v>254</v>
      </c>
      <c r="F34" s="139" t="s">
        <v>255</v>
      </c>
      <c r="G34" s="139" t="s">
        <v>254</v>
      </c>
      <c r="H34" s="139" t="s">
        <v>255</v>
      </c>
      <c r="I34" s="139" t="s">
        <v>254</v>
      </c>
      <c r="J34" s="139" t="s">
        <v>255</v>
      </c>
      <c r="K34" s="139" t="s">
        <v>254</v>
      </c>
      <c r="L34" s="139" t="s">
        <v>255</v>
      </c>
      <c r="M34" s="139" t="s">
        <v>254</v>
      </c>
      <c r="N34" s="139" t="s">
        <v>255</v>
      </c>
      <c r="O34" s="163"/>
      <c r="P34" s="160"/>
      <c r="Q34" s="137" t="s">
        <v>256</v>
      </c>
      <c r="R34" t="s">
        <v>257</v>
      </c>
      <c r="S34" t="s">
        <v>258</v>
      </c>
    </row>
    <row r="35" spans="2:19" x14ac:dyDescent="0.25">
      <c r="B35" s="102" t="s">
        <v>87</v>
      </c>
      <c r="C35" s="102" t="s">
        <v>62</v>
      </c>
      <c r="D35" s="102" t="s">
        <v>5</v>
      </c>
      <c r="E35" s="140">
        <f ca="1">INDEX(INDIRECT($E$3&amp;"_results!$H$2:$H$25"),MATCH($D35&amp;$B35&amp;$C35,INDIRECT($E$3&amp;"_results!$B$2:$B$25"),0))</f>
        <v>44</v>
      </c>
      <c r="F35" s="140">
        <f ca="1">INDEX(INDIRECT($E$3&amp;"_results!$j$2:$j$25"),MATCH($D35&amp;$B35&amp;$C35,INDIRECT($E$3&amp;"_results!$B$2:$B$25"),0))</f>
        <v>3</v>
      </c>
      <c r="G35" s="140">
        <f ca="1">INDEX(INDIRECT($G$3&amp;"_results!$H$2:$H$25"),MATCH($D35&amp;$B35&amp;$C35,INDIRECT($G$3&amp;"_results!$B$2:$B$25"),0))</f>
        <v>60</v>
      </c>
      <c r="H35" s="140">
        <f ca="1">INDEX(INDIRECT($G$3&amp;"_results!$j$2:$j$25"),MATCH($D35&amp;$B35&amp;$C35,INDIRECT($G$3&amp;"_results!$B$2:$B$25"),0))</f>
        <v>4</v>
      </c>
      <c r="I35" s="140">
        <f ca="1">INDEX(INDIRECT($I$3&amp;"_results!$H$2:$H$25"),MATCH($D35&amp;$B35&amp;$C35,INDIRECT($I$3&amp;"_results!$B$2:$B$25"),0))</f>
        <v>57</v>
      </c>
      <c r="J35" s="140">
        <f ca="1">INDEX(INDIRECT($I$3&amp;"_results!$j$2:$j$25"),MATCH($D35&amp;$B35&amp;$C35,INDIRECT($I$3&amp;"_results!$B$2:$B$25"),0))</f>
        <v>3</v>
      </c>
      <c r="K35" s="140">
        <f ca="1">INDEX(INDIRECT($K$3&amp;"_results!$H$2:$H$25"),MATCH($D35&amp;$B35&amp;$C35,INDIRECT($K$3&amp;"_results!$B$2:$B$25"),0))</f>
        <v>0</v>
      </c>
      <c r="L35" s="140">
        <f ca="1">INDEX(INDIRECT($K$3&amp;"_results!$j$2:$j$25"),MATCH($D35&amp;$B35&amp;$C35,INDIRECT($K$3&amp;"_results!$B$2:$B$25"),0))</f>
        <v>0</v>
      </c>
      <c r="M35" s="140">
        <f t="shared" ref="M35:M38" ca="1" si="43">K35+I35+G35+E35</f>
        <v>161</v>
      </c>
      <c r="N35" s="140">
        <f t="shared" ref="N35:N38" ca="1" si="44">L35+J35+H35+F35</f>
        <v>10</v>
      </c>
      <c r="O35" s="142">
        <f ca="1">RANK(S35,$S$35:$S$38,1)</f>
        <v>1</v>
      </c>
      <c r="P35" s="102" t="s">
        <v>5</v>
      </c>
      <c r="Q35">
        <f ca="1">10*RANK(N35,$N$35:$N$38)</f>
        <v>10</v>
      </c>
      <c r="R35">
        <f ca="1">RANK(M35,$M$35:$M$38)</f>
        <v>3</v>
      </c>
      <c r="S35">
        <f ca="1">Q35+R35</f>
        <v>13</v>
      </c>
    </row>
    <row r="36" spans="2:19" x14ac:dyDescent="0.25">
      <c r="B36" s="102" t="s">
        <v>87</v>
      </c>
      <c r="C36" s="102" t="s">
        <v>62</v>
      </c>
      <c r="D36" s="102" t="s">
        <v>7</v>
      </c>
      <c r="E36" s="140">
        <f t="shared" ref="E36:E38" ca="1" si="45">INDEX(INDIRECT($E$3&amp;"_results!$H$2:$H$25"),MATCH($D36&amp;$B36&amp;$C36,INDIRECT($E$3&amp;"_results!$B$2:$B$25"),0))</f>
        <v>0</v>
      </c>
      <c r="F36" s="140">
        <f t="shared" ref="F36:F37" ca="1" si="46">INDEX(INDIRECT($E$3&amp;"_results!$j$2:$j$25"),MATCH($D36&amp;$B36&amp;$C36,INDIRECT($E$3&amp;"_results!$B$2:$B$25"),0))</f>
        <v>0</v>
      </c>
      <c r="G36" s="140">
        <f t="shared" ref="G36:G37" ca="1" si="47">INDEX(INDIRECT($G$3&amp;"_results!$H$2:$H$25"),MATCH($D36&amp;$B36&amp;$C36,INDIRECT($G$3&amp;"_results!$B$2:$B$25"),0))</f>
        <v>0</v>
      </c>
      <c r="H36" s="140">
        <f t="shared" ref="H36:H37" ca="1" si="48">INDEX(INDIRECT($G$3&amp;"_results!$j$2:$j$25"),MATCH($D36&amp;$B36&amp;$C36,INDIRECT($G$3&amp;"_results!$B$2:$B$25"),0))</f>
        <v>0</v>
      </c>
      <c r="I36" s="140">
        <f t="shared" ref="I36:I37" ca="1" si="49">INDEX(INDIRECT($I$3&amp;"_results!$H$2:$H$25"),MATCH($D36&amp;$B36&amp;$C36,INDIRECT($I$3&amp;"_results!$B$2:$B$25"),0))</f>
        <v>8</v>
      </c>
      <c r="J36" s="140">
        <f t="shared" ref="J36:J37" ca="1" si="50">INDEX(INDIRECT($I$3&amp;"_results!$j$2:$j$25"),MATCH($D36&amp;$B36&amp;$C36,INDIRECT($I$3&amp;"_results!$B$2:$B$25"),0))</f>
        <v>1</v>
      </c>
      <c r="K36" s="140">
        <f t="shared" ref="K36:K38" ca="1" si="51">INDEX(INDIRECT($K$3&amp;"_results!$H$2:$H$25"),MATCH($D36&amp;$B36&amp;$C36,INDIRECT($K$3&amp;"_results!$B$2:$B$25"),0))</f>
        <v>0</v>
      </c>
      <c r="L36" s="140">
        <f t="shared" ref="L36:L37" ca="1" si="52">INDEX(INDIRECT($K$3&amp;"_results!$j$2:$j$25"),MATCH($D36&amp;$B36&amp;$C36,INDIRECT($K$3&amp;"_results!$B$2:$B$25"),0))</f>
        <v>0</v>
      </c>
      <c r="M36" s="140">
        <f t="shared" ca="1" si="43"/>
        <v>8</v>
      </c>
      <c r="N36" s="140">
        <f t="shared" ca="1" si="44"/>
        <v>1</v>
      </c>
      <c r="O36" s="142">
        <f t="shared" ref="O36:O38" ca="1" si="53">RANK(S36,$S$35:$S$38,1)</f>
        <v>4</v>
      </c>
      <c r="P36" s="102" t="s">
        <v>7</v>
      </c>
      <c r="Q36">
        <f t="shared" ref="Q36:Q38" ca="1" si="54">10*RANK(N36,$N$35:$N$38)</f>
        <v>40</v>
      </c>
      <c r="R36">
        <f t="shared" ref="R36:R38" ca="1" si="55">RANK(M36,$M$35:$M$38)</f>
        <v>4</v>
      </c>
      <c r="S36">
        <f t="shared" ref="S36" ca="1" si="56">Q36+R36</f>
        <v>44</v>
      </c>
    </row>
    <row r="37" spans="2:19" x14ac:dyDescent="0.25">
      <c r="B37" s="102" t="s">
        <v>87</v>
      </c>
      <c r="C37" s="102" t="s">
        <v>62</v>
      </c>
      <c r="D37" s="102" t="s">
        <v>9</v>
      </c>
      <c r="E37" s="140">
        <f t="shared" ca="1" si="45"/>
        <v>69.5</v>
      </c>
      <c r="F37" s="140">
        <f t="shared" ca="1" si="46"/>
        <v>4</v>
      </c>
      <c r="G37" s="140">
        <f t="shared" ca="1" si="47"/>
        <v>51.5</v>
      </c>
      <c r="H37" s="140">
        <f t="shared" ca="1" si="48"/>
        <v>2</v>
      </c>
      <c r="I37" s="140">
        <f t="shared" ca="1" si="49"/>
        <v>53</v>
      </c>
      <c r="J37" s="140">
        <f t="shared" ca="1" si="50"/>
        <v>2</v>
      </c>
      <c r="K37" s="140">
        <f t="shared" ca="1" si="51"/>
        <v>0</v>
      </c>
      <c r="L37" s="140">
        <f t="shared" ca="1" si="52"/>
        <v>0</v>
      </c>
      <c r="M37" s="140">
        <f t="shared" ca="1" si="43"/>
        <v>174</v>
      </c>
      <c r="N37" s="140">
        <f t="shared" ca="1" si="44"/>
        <v>8</v>
      </c>
      <c r="O37" s="142">
        <f t="shared" ca="1" si="53"/>
        <v>3</v>
      </c>
      <c r="P37" s="102" t="s">
        <v>9</v>
      </c>
      <c r="Q37">
        <f t="shared" ca="1" si="54"/>
        <v>30</v>
      </c>
      <c r="R37">
        <f t="shared" ca="1" si="55"/>
        <v>1</v>
      </c>
      <c r="S37">
        <f ca="1">Q37+R37</f>
        <v>31</v>
      </c>
    </row>
    <row r="38" spans="2:19" x14ac:dyDescent="0.25">
      <c r="B38" s="102" t="s">
        <v>87</v>
      </c>
      <c r="C38" s="102" t="s">
        <v>62</v>
      </c>
      <c r="D38" s="102" t="s">
        <v>11</v>
      </c>
      <c r="E38" s="140">
        <f t="shared" ca="1" si="45"/>
        <v>38.5</v>
      </c>
      <c r="F38" s="140">
        <f ca="1">INDEX(INDIRECT($E$3&amp;"_results!$j$2:$j$25"),MATCH($D38&amp;$B38&amp;$C38,INDIRECT($E$3&amp;"_results!$B$2:$B$25"),0))</f>
        <v>2</v>
      </c>
      <c r="G38" s="140">
        <f ca="1">INDEX(INDIRECT($G$3&amp;"_results!$H$2:$H$25"),MATCH($D38&amp;$B38&amp;$C38,INDIRECT($G$3&amp;"_results!$B$2:$B$25"),0))</f>
        <v>56.5</v>
      </c>
      <c r="H38" s="140">
        <f ca="1">INDEX(INDIRECT($G$3&amp;"_results!$j$2:$j$25"),MATCH($D38&amp;$B38&amp;$C38,INDIRECT($G$3&amp;"_results!$B$2:$B$25"),0))</f>
        <v>3</v>
      </c>
      <c r="I38" s="140">
        <f ca="1">INDEX(INDIRECT($I$3&amp;"_results!$H$2:$H$25"),MATCH($D38&amp;$B38&amp;$C38,INDIRECT($I$3&amp;"_results!$B$2:$B$25"),0))</f>
        <v>67</v>
      </c>
      <c r="J38" s="140">
        <f ca="1">INDEX(INDIRECT($I$3&amp;"_results!$j$2:$j$25"),MATCH($D38&amp;$B38&amp;$C38,INDIRECT($I$3&amp;"_results!$B$2:$B$25"),0))</f>
        <v>4</v>
      </c>
      <c r="K38" s="140">
        <f t="shared" ca="1" si="51"/>
        <v>0</v>
      </c>
      <c r="L38" s="140">
        <f ca="1">INDEX(INDIRECT($K$3&amp;"_results!$j$2:$j$25"),MATCH($D38&amp;$B38&amp;$C38,INDIRECT($K$3&amp;"_results!$B$2:$B$25"),0))</f>
        <v>0</v>
      </c>
      <c r="M38" s="140">
        <f t="shared" ca="1" si="43"/>
        <v>162</v>
      </c>
      <c r="N38" s="140">
        <f t="shared" ca="1" si="44"/>
        <v>9</v>
      </c>
      <c r="O38" s="142">
        <f t="shared" ca="1" si="53"/>
        <v>2</v>
      </c>
      <c r="P38" s="102" t="s">
        <v>11</v>
      </c>
      <c r="Q38">
        <f t="shared" ca="1" si="54"/>
        <v>20</v>
      </c>
      <c r="R38">
        <f t="shared" ca="1" si="55"/>
        <v>2</v>
      </c>
      <c r="S38">
        <f t="shared" ref="S38" ca="1" si="57">Q38+R38</f>
        <v>22</v>
      </c>
    </row>
    <row r="40" spans="2:19" x14ac:dyDescent="0.25">
      <c r="B40" s="160" t="s">
        <v>41</v>
      </c>
      <c r="C40" s="160" t="s">
        <v>42</v>
      </c>
      <c r="D40" s="160" t="s">
        <v>40</v>
      </c>
      <c r="E40" s="164" t="str">
        <f>E33</f>
        <v>Match1</v>
      </c>
      <c r="F40" s="164"/>
      <c r="G40" s="164" t="str">
        <f>G33</f>
        <v>Match2</v>
      </c>
      <c r="H40" s="164"/>
      <c r="I40" s="164" t="str">
        <f>I33</f>
        <v>Match3</v>
      </c>
      <c r="J40" s="164"/>
      <c r="K40" s="164" t="str">
        <f>K33</f>
        <v>Match4</v>
      </c>
      <c r="L40" s="164"/>
      <c r="M40" s="164" t="s">
        <v>252</v>
      </c>
      <c r="N40" s="164"/>
      <c r="O40" s="163" t="s">
        <v>237</v>
      </c>
      <c r="P40" s="160" t="s">
        <v>40</v>
      </c>
    </row>
    <row r="41" spans="2:19" ht="30" x14ac:dyDescent="0.25">
      <c r="B41" s="160"/>
      <c r="C41" s="160"/>
      <c r="D41" s="160"/>
      <c r="E41" s="139" t="s">
        <v>254</v>
      </c>
      <c r="F41" s="139" t="s">
        <v>255</v>
      </c>
      <c r="G41" s="139" t="s">
        <v>254</v>
      </c>
      <c r="H41" s="139" t="s">
        <v>255</v>
      </c>
      <c r="I41" s="139" t="s">
        <v>254</v>
      </c>
      <c r="J41" s="139" t="s">
        <v>255</v>
      </c>
      <c r="K41" s="139" t="s">
        <v>254</v>
      </c>
      <c r="L41" s="139" t="s">
        <v>255</v>
      </c>
      <c r="M41" s="139" t="s">
        <v>254</v>
      </c>
      <c r="N41" s="139" t="s">
        <v>255</v>
      </c>
      <c r="O41" s="163"/>
      <c r="P41" s="160"/>
      <c r="Q41" s="137" t="s">
        <v>256</v>
      </c>
      <c r="R41" t="s">
        <v>257</v>
      </c>
      <c r="S41" t="s">
        <v>258</v>
      </c>
    </row>
    <row r="42" spans="2:19" x14ac:dyDescent="0.25">
      <c r="B42" s="102" t="s">
        <v>145</v>
      </c>
      <c r="C42" s="102" t="s">
        <v>62</v>
      </c>
      <c r="D42" s="102" t="s">
        <v>5</v>
      </c>
      <c r="E42" s="140">
        <f ca="1">INDEX(INDIRECT($E$3&amp;"_results!$H$2:$H$25"),MATCH($D42&amp;$B42&amp;$C42,INDIRECT($E$3&amp;"_results!$B$2:$B$25"),0))</f>
        <v>36</v>
      </c>
      <c r="F42" s="140">
        <f ca="1">INDEX(INDIRECT($E$3&amp;"_results!$j$2:$j$25"),MATCH($D42&amp;$B42&amp;$C42,INDIRECT($E$3&amp;"_results!$B$2:$B$25"),0))</f>
        <v>2</v>
      </c>
      <c r="G42" s="140">
        <f ca="1">INDEX(INDIRECT($G$3&amp;"_results!$H$2:$H$25"),MATCH($D42&amp;$B42&amp;$C42,INDIRECT($G$3&amp;"_results!$B$2:$B$25"),0))</f>
        <v>31</v>
      </c>
      <c r="H42" s="140">
        <f ca="1">INDEX(INDIRECT($G$3&amp;"_results!$j$2:$j$25"),MATCH($D42&amp;$B42&amp;$C42,INDIRECT($G$3&amp;"_results!$B$2:$B$25"),0))</f>
        <v>2</v>
      </c>
      <c r="I42" s="140">
        <f ca="1">INDEX(INDIRECT($I$3&amp;"_results!$H$2:$H$25"),MATCH($D42&amp;$B42&amp;$C42,INDIRECT($I$3&amp;"_results!$B$2:$B$25"),0))</f>
        <v>35</v>
      </c>
      <c r="J42" s="140">
        <f ca="1">INDEX(INDIRECT($I$3&amp;"_results!$j$2:$j$25"),MATCH($D42&amp;$B42&amp;$C42,INDIRECT($I$3&amp;"_results!$B$2:$B$25"),0))</f>
        <v>2</v>
      </c>
      <c r="K42" s="140">
        <f ca="1">INDEX(INDIRECT($K$3&amp;"_results!$H$2:$H$25"),MATCH($D42&amp;$B42&amp;$C42,INDIRECT($K$3&amp;"_results!$B$2:$B$25"),0))</f>
        <v>0</v>
      </c>
      <c r="L42" s="140">
        <f ca="1">INDEX(INDIRECT($K$3&amp;"_results!$j$2:$j$25"),MATCH($D42&amp;$B42&amp;$C42,INDIRECT($K$3&amp;"_results!$B$2:$B$25"),0))</f>
        <v>0</v>
      </c>
      <c r="M42" s="140">
        <f t="shared" ref="M42:M45" ca="1" si="58">K42+I42+G42+E42</f>
        <v>102</v>
      </c>
      <c r="N42" s="140">
        <f t="shared" ref="N42:N45" ca="1" si="59">L42+J42+H42+F42</f>
        <v>6</v>
      </c>
      <c r="O42" s="142">
        <f ca="1">RANK(S42,$S$42:$S$45,1)</f>
        <v>3</v>
      </c>
      <c r="P42" s="102" t="s">
        <v>5</v>
      </c>
      <c r="Q42">
        <f ca="1">10*RANK(N42,$N$42:$N$45)</f>
        <v>30</v>
      </c>
      <c r="R42">
        <f ca="1">RANK(M42,$M$42:$M$45)</f>
        <v>3</v>
      </c>
      <c r="S42">
        <f ca="1">Q42+R42</f>
        <v>33</v>
      </c>
    </row>
    <row r="43" spans="2:19" x14ac:dyDescent="0.25">
      <c r="B43" s="102" t="s">
        <v>145</v>
      </c>
      <c r="C43" s="102" t="s">
        <v>62</v>
      </c>
      <c r="D43" s="102" t="s">
        <v>7</v>
      </c>
      <c r="E43" s="140">
        <f t="shared" ref="E43:E45" ca="1" si="60">INDEX(INDIRECT($E$3&amp;"_results!$H$2:$H$25"),MATCH($D43&amp;$B43&amp;$C43,INDIRECT($E$3&amp;"_results!$B$2:$B$25"),0))</f>
        <v>0</v>
      </c>
      <c r="F43" s="140">
        <f t="shared" ref="F43:F44" ca="1" si="61">INDEX(INDIRECT($E$3&amp;"_results!$j$2:$j$25"),MATCH($D43&amp;$B43&amp;$C43,INDIRECT($E$3&amp;"_results!$B$2:$B$25"),0))</f>
        <v>0</v>
      </c>
      <c r="G43" s="140">
        <f t="shared" ref="G43:G44" ca="1" si="62">INDEX(INDIRECT($G$3&amp;"_results!$H$2:$H$25"),MATCH($D43&amp;$B43&amp;$C43,INDIRECT($G$3&amp;"_results!$B$2:$B$25"),0))</f>
        <v>0</v>
      </c>
      <c r="H43" s="140">
        <f t="shared" ref="H43:H44" ca="1" si="63">INDEX(INDIRECT($G$3&amp;"_results!$j$2:$j$25"),MATCH($D43&amp;$B43&amp;$C43,INDIRECT($G$3&amp;"_results!$B$2:$B$25"),0))</f>
        <v>0</v>
      </c>
      <c r="I43" s="140">
        <f t="shared" ref="I43:I44" ca="1" si="64">INDEX(INDIRECT($I$3&amp;"_results!$H$2:$H$25"),MATCH($D43&amp;$B43&amp;$C43,INDIRECT($I$3&amp;"_results!$B$2:$B$25"),0))</f>
        <v>0</v>
      </c>
      <c r="J43" s="140">
        <f t="shared" ref="J43:J44" ca="1" si="65">INDEX(INDIRECT($I$3&amp;"_results!$j$2:$j$25"),MATCH($D43&amp;$B43&amp;$C43,INDIRECT($I$3&amp;"_results!$B$2:$B$25"),0))</f>
        <v>0</v>
      </c>
      <c r="K43" s="140">
        <f t="shared" ref="K43:K45" ca="1" si="66">INDEX(INDIRECT($K$3&amp;"_results!$H$2:$H$25"),MATCH($D43&amp;$B43&amp;$C43,INDIRECT($K$3&amp;"_results!$B$2:$B$25"),0))</f>
        <v>0</v>
      </c>
      <c r="L43" s="140">
        <f t="shared" ref="L43:L44" ca="1" si="67">INDEX(INDIRECT($K$3&amp;"_results!$j$2:$j$25"),MATCH($D43&amp;$B43&amp;$C43,INDIRECT($K$3&amp;"_results!$B$2:$B$25"),0))</f>
        <v>0</v>
      </c>
      <c r="M43" s="140">
        <f t="shared" ca="1" si="58"/>
        <v>0</v>
      </c>
      <c r="N43" s="140">
        <f t="shared" ca="1" si="59"/>
        <v>0</v>
      </c>
      <c r="O43" s="142">
        <f t="shared" ref="O43:O45" ca="1" si="68">RANK(S43,$S$42:$S$45,1)</f>
        <v>4</v>
      </c>
      <c r="P43" s="102" t="s">
        <v>7</v>
      </c>
      <c r="Q43">
        <f t="shared" ref="Q43:Q45" ca="1" si="69">10*RANK(N43,$N$42:$N$45)</f>
        <v>40</v>
      </c>
      <c r="R43">
        <f t="shared" ref="R43:R45" ca="1" si="70">RANK(M43,$M$42:$M$45)</f>
        <v>4</v>
      </c>
      <c r="S43">
        <f t="shared" ref="S43:S45" ca="1" si="71">Q43+R43</f>
        <v>44</v>
      </c>
    </row>
    <row r="44" spans="2:19" x14ac:dyDescent="0.25">
      <c r="B44" s="102" t="s">
        <v>145</v>
      </c>
      <c r="C44" s="102" t="s">
        <v>62</v>
      </c>
      <c r="D44" s="102" t="s">
        <v>9</v>
      </c>
      <c r="E44" s="140">
        <f t="shared" ca="1" si="60"/>
        <v>39</v>
      </c>
      <c r="F44" s="140">
        <f t="shared" ca="1" si="61"/>
        <v>3</v>
      </c>
      <c r="G44" s="140">
        <f t="shared" ca="1" si="62"/>
        <v>62</v>
      </c>
      <c r="H44" s="140">
        <f t="shared" ca="1" si="63"/>
        <v>4</v>
      </c>
      <c r="I44" s="140">
        <f t="shared" ca="1" si="64"/>
        <v>62</v>
      </c>
      <c r="J44" s="140">
        <f t="shared" ca="1" si="65"/>
        <v>3.5</v>
      </c>
      <c r="K44" s="140">
        <f t="shared" ca="1" si="66"/>
        <v>0</v>
      </c>
      <c r="L44" s="140">
        <f t="shared" ca="1" si="67"/>
        <v>0</v>
      </c>
      <c r="M44" s="140">
        <f t="shared" ca="1" si="58"/>
        <v>163</v>
      </c>
      <c r="N44" s="140">
        <f t="shared" ca="1" si="59"/>
        <v>10.5</v>
      </c>
      <c r="O44" s="142">
        <f t="shared" ca="1" si="68"/>
        <v>2</v>
      </c>
      <c r="P44" s="102" t="s">
        <v>9</v>
      </c>
      <c r="Q44">
        <f t="shared" ca="1" si="69"/>
        <v>10</v>
      </c>
      <c r="R44">
        <f t="shared" ca="1" si="70"/>
        <v>2</v>
      </c>
      <c r="S44">
        <f t="shared" ca="1" si="71"/>
        <v>12</v>
      </c>
    </row>
    <row r="45" spans="2:19" x14ac:dyDescent="0.25">
      <c r="B45" s="102" t="s">
        <v>145</v>
      </c>
      <c r="C45" s="102" t="s">
        <v>62</v>
      </c>
      <c r="D45" s="102" t="s">
        <v>11</v>
      </c>
      <c r="E45" s="140">
        <f t="shared" ca="1" si="60"/>
        <v>70</v>
      </c>
      <c r="F45" s="140">
        <f ca="1">INDEX(INDIRECT($E$3&amp;"_results!$j$2:$j$25"),MATCH($D45&amp;$B45&amp;$C45,INDIRECT($E$3&amp;"_results!$B$2:$B$25"),0))</f>
        <v>4</v>
      </c>
      <c r="G45" s="140">
        <f ca="1">INDEX(INDIRECT($G$3&amp;"_results!$H$2:$H$25"),MATCH($D45&amp;$B45&amp;$C45,INDIRECT($G$3&amp;"_results!$B$2:$B$25"),0))</f>
        <v>49</v>
      </c>
      <c r="H45" s="140">
        <f ca="1">INDEX(INDIRECT($G$3&amp;"_results!$j$2:$j$25"),MATCH($D45&amp;$B45&amp;$C45,INDIRECT($G$3&amp;"_results!$B$2:$B$25"),0))</f>
        <v>3</v>
      </c>
      <c r="I45" s="140">
        <f ca="1">INDEX(INDIRECT($I$3&amp;"_results!$H$2:$H$25"),MATCH($D45&amp;$B45&amp;$C45,INDIRECT($I$3&amp;"_results!$B$2:$B$25"),0))</f>
        <v>62</v>
      </c>
      <c r="J45" s="140">
        <f ca="1">INDEX(INDIRECT($I$3&amp;"_results!$j$2:$j$25"),MATCH($D45&amp;$B45&amp;$C45,INDIRECT($I$3&amp;"_results!$B$2:$B$25"),0))</f>
        <v>3.5</v>
      </c>
      <c r="K45" s="140">
        <f t="shared" ca="1" si="66"/>
        <v>0</v>
      </c>
      <c r="L45" s="140">
        <f ca="1">INDEX(INDIRECT($K$3&amp;"_results!$j$2:$j$25"),MATCH($D45&amp;$B45&amp;$C45,INDIRECT($K$3&amp;"_results!$B$2:$B$25"),0))</f>
        <v>0</v>
      </c>
      <c r="M45" s="140">
        <f t="shared" ca="1" si="58"/>
        <v>181</v>
      </c>
      <c r="N45" s="140">
        <f t="shared" ca="1" si="59"/>
        <v>10.5</v>
      </c>
      <c r="O45" s="142">
        <f t="shared" ca="1" si="68"/>
        <v>1</v>
      </c>
      <c r="P45" s="102" t="s">
        <v>11</v>
      </c>
      <c r="Q45">
        <f t="shared" ca="1" si="69"/>
        <v>10</v>
      </c>
      <c r="R45">
        <f t="shared" ca="1" si="70"/>
        <v>1</v>
      </c>
      <c r="S45">
        <f t="shared" ca="1" si="71"/>
        <v>11</v>
      </c>
    </row>
    <row r="48" spans="2:19" ht="22.5" x14ac:dyDescent="0.25">
      <c r="B48" s="161" t="str">
        <f>"SHROPSHIRE SPORTSHALL LEAGUE "&amp;'Clubs and events'!$C$1</f>
        <v>SHROPSHIRE SPORTSHALL LEAGUE 2023/2024</v>
      </c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</row>
    <row r="49" spans="2:19" x14ac:dyDescent="0.25">
      <c r="C49" s="160" t="s">
        <v>42</v>
      </c>
      <c r="D49" s="160" t="s">
        <v>40</v>
      </c>
      <c r="E49" s="164" t="str">
        <f>E17</f>
        <v>Match1</v>
      </c>
      <c r="F49" s="164"/>
      <c r="G49" s="164" t="str">
        <f>G17</f>
        <v>Match2</v>
      </c>
      <c r="H49" s="164"/>
      <c r="I49" s="164" t="str">
        <f>I17</f>
        <v>Match3</v>
      </c>
      <c r="J49" s="164"/>
      <c r="K49" s="164" t="str">
        <f>K17</f>
        <v>Match4</v>
      </c>
      <c r="L49" s="164"/>
      <c r="M49" s="164" t="s">
        <v>252</v>
      </c>
      <c r="N49" s="164"/>
      <c r="O49" s="163" t="s">
        <v>237</v>
      </c>
      <c r="P49" s="160" t="s">
        <v>40</v>
      </c>
    </row>
    <row r="50" spans="2:19" ht="30" x14ac:dyDescent="0.25">
      <c r="B50" s="25"/>
      <c r="C50" s="160"/>
      <c r="D50" s="160"/>
      <c r="E50" s="139" t="s">
        <v>254</v>
      </c>
      <c r="F50" s="139" t="s">
        <v>255</v>
      </c>
      <c r="G50" s="139" t="s">
        <v>254</v>
      </c>
      <c r="H50" s="139" t="s">
        <v>255</v>
      </c>
      <c r="I50" s="139" t="s">
        <v>254</v>
      </c>
      <c r="J50" s="139" t="s">
        <v>255</v>
      </c>
      <c r="K50" s="139" t="s">
        <v>254</v>
      </c>
      <c r="L50" s="139" t="s">
        <v>255</v>
      </c>
      <c r="M50" s="139" t="s">
        <v>254</v>
      </c>
      <c r="N50" s="139" t="s">
        <v>255</v>
      </c>
      <c r="O50" s="163"/>
      <c r="P50" s="160"/>
      <c r="Q50" s="137" t="s">
        <v>256</v>
      </c>
      <c r="R50" t="s">
        <v>257</v>
      </c>
      <c r="S50" t="s">
        <v>258</v>
      </c>
    </row>
    <row r="51" spans="2:19" x14ac:dyDescent="0.25">
      <c r="C51" s="102" t="s">
        <v>46</v>
      </c>
      <c r="D51" s="102" t="s">
        <v>5</v>
      </c>
      <c r="E51" s="140">
        <f ca="1">INDEX(INDIRECT($E$3&amp;"_results!$ae$2:$ae$9"),MATCH($D51&amp;$C51,INDIRECT($E$3&amp;"_results!$z$2:$z$9"),0))</f>
        <v>95.5</v>
      </c>
      <c r="F51" s="140">
        <f ca="1">INDEX(INDIRECT($E$3&amp;"_results!$ag$2:$ag$9"),MATCH($D51&amp;$C51,INDIRECT($E$3&amp;"_results!$z$2:$z$9"),0))</f>
        <v>1</v>
      </c>
      <c r="G51" s="140">
        <f ca="1">INDEX(INDIRECT($G$3&amp;"_results!$ae$2:$ae$9"),MATCH($D51&amp;$C51,INDIRECT($G$3&amp;"_results!$z$2:$z$9"),0))</f>
        <v>102</v>
      </c>
      <c r="H51" s="140">
        <f ca="1">INDEX(INDIRECT($G$3&amp;"_results!$ag$2:$ag$9"),MATCH($D51&amp;$C51,INDIRECT($G$3&amp;"_results!$z$2:$z$9"),0))</f>
        <v>1</v>
      </c>
      <c r="I51" s="140">
        <f ca="1">INDEX(INDIRECT($I$3&amp;"_results!$ae$2:$ae$9"),MATCH($D51&amp;$C51,INDIRECT($I$3&amp;"_results!$z$2:$z$9"),0))</f>
        <v>94.5</v>
      </c>
      <c r="J51" s="140">
        <f ca="1">INDEX(INDIRECT($I$3&amp;"_results!$ag$2:$ag$9"),MATCH($D51&amp;$C51,INDIRECT($I$3&amp;"_results!$z$2:$z$9"),0))</f>
        <v>1</v>
      </c>
      <c r="K51" s="140">
        <f ca="1">INDEX(INDIRECT($K$3&amp;"_results!$ae$2:$ae$9"),MATCH($D51&amp;$C51,INDIRECT($K$3&amp;"_results!$z$2:$z$9"),0))</f>
        <v>0</v>
      </c>
      <c r="L51" s="140">
        <f ca="1">INDEX(INDIRECT($K$3&amp;"_results!$ag$2:$ag$9"),MATCH($D51&amp;$C51,INDIRECT($K$3&amp;"_results!$z$2:$z$9"),0))</f>
        <v>0</v>
      </c>
      <c r="M51" s="140">
        <f ca="1">K51+I51+G51+E51</f>
        <v>292</v>
      </c>
      <c r="N51" s="140">
        <f t="shared" ref="N51:N54" ca="1" si="72">L51+J51+H51+F51</f>
        <v>3</v>
      </c>
      <c r="O51" s="142">
        <f ca="1">RANK(S51,$S$51:$S$54,1)</f>
        <v>4</v>
      </c>
      <c r="P51" s="102" t="s">
        <v>5</v>
      </c>
      <c r="Q51">
        <f ca="1">10*RANK(N51,$N$51:$N$54)</f>
        <v>40</v>
      </c>
      <c r="R51">
        <f ca="1">RANK(M51,$M$51:$M$54)</f>
        <v>4</v>
      </c>
      <c r="S51">
        <f ca="1">Q51+R51</f>
        <v>44</v>
      </c>
    </row>
    <row r="52" spans="2:19" x14ac:dyDescent="0.25">
      <c r="C52" s="102" t="s">
        <v>46</v>
      </c>
      <c r="D52" s="102" t="s">
        <v>7</v>
      </c>
      <c r="E52" s="140">
        <f ca="1">INDEX(INDIRECT($E$3&amp;"_results!$ae$2:$ae$9"),MATCH($D52&amp;$C52,INDIRECT($E$3&amp;"_results!$z$2:$z$9"),0))</f>
        <v>216.5</v>
      </c>
      <c r="F52" s="140">
        <f ca="1">INDEX(INDIRECT($E$3&amp;"_results!$ag$2:$ag$9"),MATCH($D52&amp;$C52,INDIRECT($E$3&amp;"_results!$z$2:$z$9"),0))</f>
        <v>4</v>
      </c>
      <c r="G52" s="140">
        <f ca="1">INDEX(INDIRECT($G$3&amp;"_results!$ae$2:$ae$9"),MATCH($D52&amp;$C52,INDIRECT($G$3&amp;"_results!$z$2:$z$9"),0))</f>
        <v>169</v>
      </c>
      <c r="H52" s="140">
        <f ca="1">INDEX(INDIRECT($G$3&amp;"_results!$ag$2:$ag$9"),MATCH($D52&amp;$C52,INDIRECT($G$3&amp;"_results!$z$2:$z$9"),0))</f>
        <v>4</v>
      </c>
      <c r="I52" s="140">
        <f ca="1">INDEX(INDIRECT($I$3&amp;"_results!$ae$2:$ae$9"),MATCH($D52&amp;$C52,INDIRECT($I$3&amp;"_results!$z$2:$z$9"),0))</f>
        <v>200</v>
      </c>
      <c r="J52" s="140">
        <f ca="1">INDEX(INDIRECT($I$3&amp;"_results!$ag$2:$ag$9"),MATCH($D52&amp;$C52,INDIRECT($I$3&amp;"_results!$z$2:$z$9"),0))</f>
        <v>4</v>
      </c>
      <c r="K52" s="140">
        <f ca="1">INDEX(INDIRECT($K$3&amp;"_results!$ae$2:$ae$9"),MATCH($D52&amp;$C52,INDIRECT($K$3&amp;"_results!$z$2:$z$9"),0))</f>
        <v>0</v>
      </c>
      <c r="L52" s="140">
        <f ca="1">INDEX(INDIRECT($K$3&amp;"_results!$ag$2:$ag$9"),MATCH($D52&amp;$C52,INDIRECT($K$3&amp;"_results!$z$2:$z$9"),0))</f>
        <v>0</v>
      </c>
      <c r="M52" s="140">
        <f t="shared" ref="M52:M54" ca="1" si="73">K52+I52+G52+E52</f>
        <v>585.5</v>
      </c>
      <c r="N52" s="140">
        <f t="shared" ca="1" si="72"/>
        <v>12</v>
      </c>
      <c r="O52" s="142">
        <f ca="1">RANK(S52,$S$51:$S$54,1)</f>
        <v>1</v>
      </c>
      <c r="P52" s="102" t="s">
        <v>7</v>
      </c>
      <c r="Q52">
        <f ca="1">10*RANK(N52,$N$51:$N$54)</f>
        <v>10</v>
      </c>
      <c r="R52">
        <f ca="1">RANK(M52,$M$51:$M$54)</f>
        <v>1</v>
      </c>
      <c r="S52">
        <f t="shared" ref="S52:S54" ca="1" si="74">Q52+R52</f>
        <v>11</v>
      </c>
    </row>
    <row r="53" spans="2:19" x14ac:dyDescent="0.25">
      <c r="C53" s="102" t="s">
        <v>46</v>
      </c>
      <c r="D53" s="102" t="s">
        <v>9</v>
      </c>
      <c r="E53" s="140">
        <f ca="1">INDEX(INDIRECT($E$3&amp;"_results!$ae$2:$ae$9"),MATCH($D53&amp;$C53,INDIRECT($E$3&amp;"_results!$z$2:$z$9"),0))</f>
        <v>120</v>
      </c>
      <c r="F53" s="140">
        <f ca="1">INDEX(INDIRECT($E$3&amp;"_results!$ag$2:$ag$9"),MATCH($D53&amp;$C53,INDIRECT($E$3&amp;"_results!$z$2:$z$9"),0))</f>
        <v>2</v>
      </c>
      <c r="G53" s="140">
        <f ca="1">INDEX(INDIRECT($G$3&amp;"_results!$ae$2:$ae$9"),MATCH($D53&amp;$C53,INDIRECT($G$3&amp;"_results!$z$2:$z$9"),0))</f>
        <v>119.5</v>
      </c>
      <c r="H53" s="140">
        <f ca="1">INDEX(INDIRECT($G$3&amp;"_results!$ag$2:$ag$9"),MATCH($D53&amp;$C53,INDIRECT($G$3&amp;"_results!$z$2:$z$9"),0))</f>
        <v>3</v>
      </c>
      <c r="I53" s="140">
        <f ca="1">INDEX(INDIRECT($I$3&amp;"_results!$ae$2:$ae$9"),MATCH($D53&amp;$C53,INDIRECT($I$3&amp;"_results!$z$2:$z$9"),0))</f>
        <v>119</v>
      </c>
      <c r="J53" s="140">
        <f ca="1">INDEX(INDIRECT($I$3&amp;"_results!$ag$2:$ag$9"),MATCH($D53&amp;$C53,INDIRECT($I$3&amp;"_results!$z$2:$z$9"),0))</f>
        <v>2</v>
      </c>
      <c r="K53" s="140">
        <f ca="1">INDEX(INDIRECT($K$3&amp;"_results!$ae$2:$ae$9"),MATCH($D53&amp;$C53,INDIRECT($K$3&amp;"_results!$z$2:$z$9"),0))</f>
        <v>0</v>
      </c>
      <c r="L53" s="140">
        <f ca="1">INDEX(INDIRECT($K$3&amp;"_results!$ag$2:$ag$9"),MATCH($D53&amp;$C53,INDIRECT($K$3&amp;"_results!$z$2:$z$9"),0))</f>
        <v>0</v>
      </c>
      <c r="M53" s="140">
        <f t="shared" ca="1" si="73"/>
        <v>358.5</v>
      </c>
      <c r="N53" s="140">
        <f t="shared" ca="1" si="72"/>
        <v>7</v>
      </c>
      <c r="O53" s="142">
        <f ca="1">RANK(S53,$S$51:$S$54,1)</f>
        <v>3</v>
      </c>
      <c r="P53" s="102" t="s">
        <v>9</v>
      </c>
      <c r="Q53">
        <f ca="1">10*RANK(N53,$N$51:$N$54)</f>
        <v>30</v>
      </c>
      <c r="R53">
        <f ca="1">RANK(M53,$M$51:$M$54)</f>
        <v>3</v>
      </c>
      <c r="S53">
        <f t="shared" ca="1" si="74"/>
        <v>33</v>
      </c>
    </row>
    <row r="54" spans="2:19" x14ac:dyDescent="0.25">
      <c r="C54" s="102" t="s">
        <v>46</v>
      </c>
      <c r="D54" s="102" t="s">
        <v>11</v>
      </c>
      <c r="E54" s="140">
        <f ca="1">INDEX(INDIRECT($E$3&amp;"_results!$ae$2:$ae$9"),MATCH($D54&amp;$C54,INDIRECT($E$3&amp;"_results!$z$2:$z$9"),0))</f>
        <v>122</v>
      </c>
      <c r="F54" s="140">
        <f ca="1">INDEX(INDIRECT($E$3&amp;"_results!$ag$2:$ag$9"),MATCH($D54&amp;$C54,INDIRECT($E$3&amp;"_results!$z$2:$z$9"),0))</f>
        <v>3</v>
      </c>
      <c r="G54" s="140">
        <f ca="1">INDEX(INDIRECT($G$3&amp;"_results!$ae$2:$ae$9"),MATCH($D54&amp;$C54,INDIRECT($G$3&amp;"_results!$z$2:$z$9"),0))</f>
        <v>105.5</v>
      </c>
      <c r="H54" s="140">
        <f ca="1">INDEX(INDIRECT($G$3&amp;"_results!$ag$2:$ag$9"),MATCH($D54&amp;$C54,INDIRECT($G$3&amp;"_results!$z$2:$z$9"),0))</f>
        <v>2</v>
      </c>
      <c r="I54" s="140">
        <f ca="1">INDEX(INDIRECT($I$3&amp;"_results!$ae$2:$ae$9"),MATCH($D54&amp;$C54,INDIRECT($I$3&amp;"_results!$z$2:$z$9"),0))</f>
        <v>145.5</v>
      </c>
      <c r="J54" s="140">
        <f ca="1">INDEX(INDIRECT($I$3&amp;"_results!$ag$2:$ag$9"),MATCH($D54&amp;$C54,INDIRECT($I$3&amp;"_results!$z$2:$z$9"),0))</f>
        <v>3</v>
      </c>
      <c r="K54" s="140">
        <f ca="1">INDEX(INDIRECT($K$3&amp;"_results!$ae$2:$ae$9"),MATCH($D54&amp;$C54,INDIRECT($K$3&amp;"_results!$z$2:$z$9"),0))</f>
        <v>0</v>
      </c>
      <c r="L54" s="140">
        <f ca="1">INDEX(INDIRECT($K$3&amp;"_results!$ag$2:$ag$9"),MATCH($D54&amp;$C54,INDIRECT($K$3&amp;"_results!$z$2:$z$9"),0))</f>
        <v>0</v>
      </c>
      <c r="M54" s="140">
        <f t="shared" ca="1" si="73"/>
        <v>373</v>
      </c>
      <c r="N54" s="140">
        <f t="shared" ca="1" si="72"/>
        <v>8</v>
      </c>
      <c r="O54" s="142">
        <f ca="1">RANK(S54,$S$51:$S$54,1)</f>
        <v>2</v>
      </c>
      <c r="P54" s="102" t="s">
        <v>11</v>
      </c>
      <c r="Q54">
        <f ca="1">10*RANK(N54,$N$51:$N$54)</f>
        <v>20</v>
      </c>
      <c r="R54">
        <f ca="1">RANK(M54,$M$51:$M$54)</f>
        <v>2</v>
      </c>
      <c r="S54">
        <f t="shared" ca="1" si="74"/>
        <v>22</v>
      </c>
    </row>
    <row r="56" spans="2:19" x14ac:dyDescent="0.25">
      <c r="C56" s="160" t="s">
        <v>42</v>
      </c>
      <c r="D56" s="160" t="s">
        <v>40</v>
      </c>
      <c r="E56" s="164" t="str">
        <f>E40</f>
        <v>Match1</v>
      </c>
      <c r="F56" s="164"/>
      <c r="G56" s="164" t="str">
        <f>G40</f>
        <v>Match2</v>
      </c>
      <c r="H56" s="164"/>
      <c r="I56" s="164" t="str">
        <f>I40</f>
        <v>Match3</v>
      </c>
      <c r="J56" s="164"/>
      <c r="K56" s="164" t="str">
        <f>K40</f>
        <v>Match4</v>
      </c>
      <c r="L56" s="164"/>
      <c r="M56" s="164" t="s">
        <v>252</v>
      </c>
      <c r="N56" s="164"/>
      <c r="O56" s="163" t="s">
        <v>237</v>
      </c>
      <c r="P56" s="160" t="s">
        <v>40</v>
      </c>
    </row>
    <row r="57" spans="2:19" ht="30" x14ac:dyDescent="0.25">
      <c r="B57" s="25"/>
      <c r="C57" s="160"/>
      <c r="D57" s="160"/>
      <c r="E57" s="139" t="s">
        <v>254</v>
      </c>
      <c r="F57" s="139" t="s">
        <v>255</v>
      </c>
      <c r="G57" s="139" t="s">
        <v>254</v>
      </c>
      <c r="H57" s="139" t="s">
        <v>255</v>
      </c>
      <c r="I57" s="139" t="s">
        <v>254</v>
      </c>
      <c r="J57" s="139" t="s">
        <v>255</v>
      </c>
      <c r="K57" s="139" t="s">
        <v>254</v>
      </c>
      <c r="L57" s="139" t="s">
        <v>255</v>
      </c>
      <c r="M57" s="139" t="s">
        <v>254</v>
      </c>
      <c r="N57" s="139" t="s">
        <v>255</v>
      </c>
      <c r="O57" s="163"/>
      <c r="P57" s="160"/>
      <c r="Q57" s="137" t="s">
        <v>256</v>
      </c>
      <c r="R57" t="s">
        <v>257</v>
      </c>
      <c r="S57" t="s">
        <v>258</v>
      </c>
    </row>
    <row r="58" spans="2:19" x14ac:dyDescent="0.25">
      <c r="C58" s="102" t="s">
        <v>62</v>
      </c>
      <c r="D58" s="102" t="s">
        <v>5</v>
      </c>
      <c r="E58" s="140">
        <f ca="1">INDEX(INDIRECT($E$3&amp;"_results!$ae$2:$ae$9"),MATCH($D58&amp;$C58,INDIRECT($E$3&amp;"_results!$z$2:$z$9"),0))</f>
        <v>140</v>
      </c>
      <c r="F58" s="140">
        <f ca="1">INDEX(INDIRECT($E$3&amp;"_results!$ag$2:$ag$9"),MATCH($D58&amp;$C58,INDIRECT($E$3&amp;"_results!$z$2:$z$9"),0))</f>
        <v>3</v>
      </c>
      <c r="G58" s="140">
        <f ca="1">INDEX(INDIRECT($G$3&amp;"_results!$ae$2:$ae$9"),MATCH($D58&amp;$C58,INDIRECT($G$3&amp;"_results!$z$2:$z$9"),0))</f>
        <v>146</v>
      </c>
      <c r="H58" s="140">
        <f ca="1">INDEX(INDIRECT($G$3&amp;"_results!$ag$2:$ag$9"),MATCH($D58&amp;$C58,INDIRECT($G$3&amp;"_results!$z$2:$z$9"),0))</f>
        <v>2</v>
      </c>
      <c r="I58" s="140">
        <f ca="1">INDEX(INDIRECT($I$3&amp;"_results!$ae$2:$ae$9"),MATCH($D58&amp;$C58,INDIRECT($I$3&amp;"_results!$z$2:$z$9"),0))</f>
        <v>131</v>
      </c>
      <c r="J58" s="140">
        <f ca="1">INDEX(INDIRECT($I$3&amp;"_results!$ag$2:$ag$9"),MATCH($D58&amp;$C58,INDIRECT($I$3&amp;"_results!$z$2:$z$9"),0))</f>
        <v>2</v>
      </c>
      <c r="K58" s="140">
        <f ca="1">INDEX(INDIRECT($K$3&amp;"_results!$ae$2:$ae$9"),MATCH($D58&amp;$C58,INDIRECT($K$3&amp;"_results!$z$2:$z$9"),0))</f>
        <v>0</v>
      </c>
      <c r="L58" s="140">
        <f ca="1">INDEX(INDIRECT($K$3&amp;"_results!$ag$2:$ag$9"),MATCH($D58&amp;$C58,INDIRECT($K$3&amp;"_results!$z$2:$z$9"),0))</f>
        <v>0</v>
      </c>
      <c r="M58" s="140">
        <f ca="1">K58+I58+G58+E58</f>
        <v>417</v>
      </c>
      <c r="N58" s="140">
        <f ca="1">L58+J58+H58+F58</f>
        <v>7</v>
      </c>
      <c r="O58" s="142">
        <f ca="1">RANK(S58,$S$58:$S$61,1)</f>
        <v>3</v>
      </c>
      <c r="P58" s="102" t="s">
        <v>5</v>
      </c>
      <c r="Q58">
        <f ca="1">10*RANK(N58,$N$58:$N$61)</f>
        <v>30</v>
      </c>
      <c r="R58">
        <f ca="1">RANK(M58,$M$58:$M$61)</f>
        <v>3</v>
      </c>
      <c r="S58">
        <f ca="1">Q58+R58</f>
        <v>33</v>
      </c>
    </row>
    <row r="59" spans="2:19" x14ac:dyDescent="0.25">
      <c r="C59" s="102" t="s">
        <v>62</v>
      </c>
      <c r="D59" s="102" t="s">
        <v>7</v>
      </c>
      <c r="E59" s="140">
        <f t="shared" ref="E59:E61" ca="1" si="75">INDEX(INDIRECT($E$3&amp;"_results!$ae$2:$ae$9"),MATCH($D59&amp;$C59,INDIRECT($E$3&amp;"_results!$z$2:$z$9"),0))</f>
        <v>43.5</v>
      </c>
      <c r="F59" s="140">
        <f t="shared" ref="F59:F61" ca="1" si="76">INDEX(INDIRECT($E$3&amp;"_results!$ag$2:$ag$9"),MATCH($D59&amp;$C59,INDIRECT($E$3&amp;"_results!$z$2:$z$9"),0))</f>
        <v>1</v>
      </c>
      <c r="G59" s="140">
        <f t="shared" ref="G59:G61" ca="1" si="77">INDEX(INDIRECT($G$3&amp;"_results!$ae$2:$ae$9"),MATCH($D59&amp;$C59,INDIRECT($G$3&amp;"_results!$z$2:$z$9"),0))</f>
        <v>21</v>
      </c>
      <c r="H59" s="140">
        <f t="shared" ref="H59:H61" ca="1" si="78">INDEX(INDIRECT($G$3&amp;"_results!$ag$2:$ag$9"),MATCH($D59&amp;$C59,INDIRECT($G$3&amp;"_results!$z$2:$z$9"),0))</f>
        <v>1</v>
      </c>
      <c r="I59" s="140">
        <f t="shared" ref="I59:I61" ca="1" si="79">INDEX(INDIRECT($I$3&amp;"_results!$ae$2:$ae$9"),MATCH($D59&amp;$C59,INDIRECT($I$3&amp;"_results!$z$2:$z$9"),0))</f>
        <v>37</v>
      </c>
      <c r="J59" s="140">
        <f t="shared" ref="J59:J61" ca="1" si="80">INDEX(INDIRECT($I$3&amp;"_results!$ag$2:$ag$9"),MATCH($D59&amp;$C59,INDIRECT($I$3&amp;"_results!$z$2:$z$9"),0))</f>
        <v>1</v>
      </c>
      <c r="K59" s="140">
        <f t="shared" ref="K59:K61" ca="1" si="81">INDEX(INDIRECT($K$3&amp;"_results!$ae$2:$ae$9"),MATCH($D59&amp;$C59,INDIRECT($K$3&amp;"_results!$z$2:$z$9"),0))</f>
        <v>0</v>
      </c>
      <c r="L59" s="140">
        <f t="shared" ref="L59:L61" ca="1" si="82">INDEX(INDIRECT($K$3&amp;"_results!$ag$2:$ag$9"),MATCH($D59&amp;$C59,INDIRECT($K$3&amp;"_results!$z$2:$z$9"),0))</f>
        <v>0</v>
      </c>
      <c r="M59" s="140">
        <f t="shared" ref="M59:M61" ca="1" si="83">K59+I59+G59+E59</f>
        <v>101.5</v>
      </c>
      <c r="N59" s="140">
        <f t="shared" ref="N59:N61" ca="1" si="84">L59+J59+H59+F59</f>
        <v>3</v>
      </c>
      <c r="O59" s="142">
        <f t="shared" ref="O59:O61" ca="1" si="85">RANK(S59,$S$58:$S$61,1)</f>
        <v>4</v>
      </c>
      <c r="P59" s="102" t="s">
        <v>7</v>
      </c>
      <c r="Q59">
        <f t="shared" ref="Q59:Q61" ca="1" si="86">10*RANK(N59,$N$58:$N$61)</f>
        <v>40</v>
      </c>
      <c r="R59">
        <f t="shared" ref="R59:R61" ca="1" si="87">RANK(M59,$M$58:$M$61)</f>
        <v>4</v>
      </c>
      <c r="S59">
        <f t="shared" ref="S59:S61" ca="1" si="88">Q59+R59</f>
        <v>44</v>
      </c>
    </row>
    <row r="60" spans="2:19" x14ac:dyDescent="0.25">
      <c r="C60" s="102" t="s">
        <v>62</v>
      </c>
      <c r="D60" s="102" t="s">
        <v>9</v>
      </c>
      <c r="E60" s="140">
        <f t="shared" ca="1" si="75"/>
        <v>120.5</v>
      </c>
      <c r="F60" s="140">
        <f t="shared" ca="1" si="76"/>
        <v>2</v>
      </c>
      <c r="G60" s="140">
        <f t="shared" ca="1" si="77"/>
        <v>161.5</v>
      </c>
      <c r="H60" s="140">
        <f t="shared" ca="1" si="78"/>
        <v>4</v>
      </c>
      <c r="I60" s="140">
        <f t="shared" ca="1" si="79"/>
        <v>175</v>
      </c>
      <c r="J60" s="140">
        <f t="shared" ca="1" si="80"/>
        <v>3</v>
      </c>
      <c r="K60" s="140">
        <f t="shared" ca="1" si="81"/>
        <v>0</v>
      </c>
      <c r="L60" s="140">
        <f t="shared" ca="1" si="82"/>
        <v>0</v>
      </c>
      <c r="M60" s="140">
        <f t="shared" ca="1" si="83"/>
        <v>457</v>
      </c>
      <c r="N60" s="140">
        <f t="shared" ca="1" si="84"/>
        <v>9</v>
      </c>
      <c r="O60" s="142">
        <f t="shared" ca="1" si="85"/>
        <v>2</v>
      </c>
      <c r="P60" s="102" t="s">
        <v>9</v>
      </c>
      <c r="Q60">
        <f t="shared" ca="1" si="86"/>
        <v>20</v>
      </c>
      <c r="R60">
        <f t="shared" ca="1" si="87"/>
        <v>2</v>
      </c>
      <c r="S60">
        <f t="shared" ca="1" si="88"/>
        <v>22</v>
      </c>
    </row>
    <row r="61" spans="2:19" x14ac:dyDescent="0.25">
      <c r="C61" s="102" t="s">
        <v>62</v>
      </c>
      <c r="D61" s="102" t="s">
        <v>11</v>
      </c>
      <c r="E61" s="140">
        <f t="shared" ca="1" si="75"/>
        <v>174</v>
      </c>
      <c r="F61" s="140">
        <f t="shared" ca="1" si="76"/>
        <v>4</v>
      </c>
      <c r="G61" s="140">
        <f t="shared" ca="1" si="77"/>
        <v>157.5</v>
      </c>
      <c r="H61" s="140">
        <f t="shared" ca="1" si="78"/>
        <v>3</v>
      </c>
      <c r="I61" s="140">
        <f t="shared" ca="1" si="79"/>
        <v>194</v>
      </c>
      <c r="J61" s="140">
        <f t="shared" ca="1" si="80"/>
        <v>4</v>
      </c>
      <c r="K61" s="140">
        <f t="shared" ca="1" si="81"/>
        <v>0</v>
      </c>
      <c r="L61" s="140">
        <f t="shared" ca="1" si="82"/>
        <v>0</v>
      </c>
      <c r="M61" s="140">
        <f t="shared" ca="1" si="83"/>
        <v>525.5</v>
      </c>
      <c r="N61" s="140">
        <f t="shared" ca="1" si="84"/>
        <v>11</v>
      </c>
      <c r="O61" s="142">
        <f t="shared" ca="1" si="85"/>
        <v>1</v>
      </c>
      <c r="P61" s="102" t="s">
        <v>11</v>
      </c>
      <c r="Q61">
        <f t="shared" ca="1" si="86"/>
        <v>10</v>
      </c>
      <c r="R61">
        <f t="shared" ca="1" si="87"/>
        <v>1</v>
      </c>
      <c r="S61">
        <f t="shared" ca="1" si="88"/>
        <v>11</v>
      </c>
    </row>
    <row r="63" spans="2:19" x14ac:dyDescent="0.25">
      <c r="D63" s="160" t="s">
        <v>40</v>
      </c>
      <c r="E63" s="164" t="str">
        <f>E56</f>
        <v>Match1</v>
      </c>
      <c r="F63" s="164"/>
      <c r="G63" s="164" t="str">
        <f>G56</f>
        <v>Match2</v>
      </c>
      <c r="H63" s="164"/>
      <c r="I63" s="164" t="str">
        <f>I56</f>
        <v>Match3</v>
      </c>
      <c r="J63" s="164"/>
      <c r="K63" s="164" t="str">
        <f>K56</f>
        <v>Match4</v>
      </c>
      <c r="L63" s="164"/>
      <c r="M63" s="164" t="s">
        <v>252</v>
      </c>
      <c r="N63" s="164"/>
      <c r="O63" s="163" t="s">
        <v>237</v>
      </c>
      <c r="P63" s="160" t="s">
        <v>40</v>
      </c>
    </row>
    <row r="64" spans="2:19" ht="30" x14ac:dyDescent="0.25">
      <c r="C64" s="25"/>
      <c r="D64" s="160"/>
      <c r="E64" s="139" t="s">
        <v>254</v>
      </c>
      <c r="F64" s="139" t="s">
        <v>255</v>
      </c>
      <c r="G64" s="139" t="s">
        <v>254</v>
      </c>
      <c r="H64" s="139" t="s">
        <v>255</v>
      </c>
      <c r="I64" s="139" t="s">
        <v>254</v>
      </c>
      <c r="J64" s="139" t="s">
        <v>255</v>
      </c>
      <c r="K64" s="139" t="s">
        <v>254</v>
      </c>
      <c r="L64" s="139" t="s">
        <v>255</v>
      </c>
      <c r="M64" s="139" t="s">
        <v>254</v>
      </c>
      <c r="N64" s="139" t="s">
        <v>255</v>
      </c>
      <c r="O64" s="163"/>
      <c r="P64" s="160"/>
      <c r="Q64" s="137" t="s">
        <v>256</v>
      </c>
      <c r="R64" t="s">
        <v>257</v>
      </c>
      <c r="S64" t="s">
        <v>258</v>
      </c>
    </row>
    <row r="65" spans="4:19" x14ac:dyDescent="0.25">
      <c r="D65" s="102" t="s">
        <v>5</v>
      </c>
      <c r="E65" s="140">
        <f ca="1">INDEX(INDIRECT($E$3&amp;"_results!$an$2:$an$5"),MATCH($D65,INDIRECT($E$3&amp;"_results!$ak$2:$ak$5"),0))</f>
        <v>235.5</v>
      </c>
      <c r="F65" s="140">
        <f ca="1">INDEX(INDIRECT($E$3&amp;"_results!$ap$2:$ap$5"),MATCH($D65,INDIRECT($E$3&amp;"_results!$ak$2:$ak$5"),0))</f>
        <v>1</v>
      </c>
      <c r="G65" s="140">
        <f ca="1">INDEX(INDIRECT($G$3&amp;"_results!$an$2:$an$5"),MATCH($D65,INDIRECT($G$3&amp;"_results!$ak$2:$ak$5"),0))</f>
        <v>248</v>
      </c>
      <c r="H65" s="140">
        <f ca="1">INDEX(INDIRECT($G$3&amp;"_results!$ap$2:$ap$5"),MATCH($D65,INDIRECT($G$3&amp;"_results!$ak$2:$ak$5"),0))</f>
        <v>2</v>
      </c>
      <c r="I65" s="140">
        <f ca="1">INDEX(INDIRECT($I$3&amp;"_results!$an$2:$an$5"),MATCH($D65,INDIRECT($I$3&amp;"_results!$ak$2:$ak$5"),0))</f>
        <v>225.5</v>
      </c>
      <c r="J65" s="140">
        <f ca="1">INDEX(INDIRECT($I$3&amp;"_results!$ap$2:$ap$5"),MATCH($D65,INDIRECT($I$3&amp;"_results!$ak$2:$ak$5"),0))</f>
        <v>1</v>
      </c>
      <c r="K65" s="140">
        <f ca="1">INDEX(INDIRECT($K$3&amp;"_results!$an$2:$an$5"),MATCH($D65,INDIRECT($K$3&amp;"_results!$ak$2:$ak$5"),0))</f>
        <v>0</v>
      </c>
      <c r="L65" s="140">
        <f ca="1">INDEX(INDIRECT($K$3&amp;"_results!$ap$2:$ap$5"),MATCH($D65,INDIRECT($K$3&amp;"_results!$ak$2:$ak$5"),0))</f>
        <v>0</v>
      </c>
      <c r="M65" s="140">
        <f ca="1">K65+I65+G65+E65</f>
        <v>709</v>
      </c>
      <c r="N65" s="140">
        <f ca="1">L65+J65+H65+F65</f>
        <v>4</v>
      </c>
      <c r="O65" s="142">
        <f ca="1">RANK(S65,$S$65:$S$68,1)</f>
        <v>4</v>
      </c>
      <c r="P65" s="102" t="s">
        <v>5</v>
      </c>
      <c r="Q65">
        <f ca="1">10*RANK(N65,$N$65:$N$68)</f>
        <v>40</v>
      </c>
      <c r="R65">
        <f ca="1">RANK(M65,$M$65:$M$68)</f>
        <v>3</v>
      </c>
      <c r="S65">
        <f ca="1">Q65+R65</f>
        <v>43</v>
      </c>
    </row>
    <row r="66" spans="4:19" x14ac:dyDescent="0.25">
      <c r="D66" s="102" t="s">
        <v>7</v>
      </c>
      <c r="E66" s="140">
        <f t="shared" ref="E66:E68" ca="1" si="89">INDEX(INDIRECT($E$3&amp;"_results!$an$2:$an$5"),MATCH($D66,INDIRECT($E$3&amp;"_results!$ak$2:$ak$5"),0))</f>
        <v>260</v>
      </c>
      <c r="F66" s="140">
        <f t="shared" ref="F66:F68" ca="1" si="90">INDEX(INDIRECT($E$3&amp;"_results!$ap$2:$ap$5"),MATCH($D66,INDIRECT($E$3&amp;"_results!$ak$2:$ak$5"),0))</f>
        <v>3</v>
      </c>
      <c r="G66" s="140">
        <f t="shared" ref="G66:G68" ca="1" si="91">INDEX(INDIRECT($G$3&amp;"_results!$an$2:$an$5"),MATCH($D66,INDIRECT($G$3&amp;"_results!$ak$2:$ak$5"),0))</f>
        <v>190</v>
      </c>
      <c r="H66" s="140">
        <f t="shared" ref="H66:H68" ca="1" si="92">INDEX(INDIRECT($G$3&amp;"_results!$ap$2:$ap$5"),MATCH($D66,INDIRECT($G$3&amp;"_results!$ak$2:$ak$5"),0))</f>
        <v>1</v>
      </c>
      <c r="I66" s="140">
        <f t="shared" ref="I66:I68" ca="1" si="93">INDEX(INDIRECT($I$3&amp;"_results!$an$2:$an$5"),MATCH($D66,INDIRECT($I$3&amp;"_results!$ak$2:$ak$5"),0))</f>
        <v>237</v>
      </c>
      <c r="J66" s="140">
        <f t="shared" ref="J66:J68" ca="1" si="94">INDEX(INDIRECT($I$3&amp;"_results!$ap$2:$ap$5"),MATCH($D66,INDIRECT($I$3&amp;"_results!$ak$2:$ak$5"),0))</f>
        <v>2</v>
      </c>
      <c r="K66" s="140">
        <f t="shared" ref="K66:K68" ca="1" si="95">INDEX(INDIRECT($K$3&amp;"_results!$an$2:$an$5"),MATCH($D66,INDIRECT($K$3&amp;"_results!$ak$2:$ak$5"),0))</f>
        <v>0</v>
      </c>
      <c r="L66" s="140">
        <f t="shared" ref="L66:L68" ca="1" si="96">INDEX(INDIRECT($K$3&amp;"_results!$ap$2:$ap$5"),MATCH($D66,INDIRECT($K$3&amp;"_results!$ak$2:$ak$5"),0))</f>
        <v>0</v>
      </c>
      <c r="M66" s="140">
        <f t="shared" ref="M66:M68" ca="1" si="97">K66+I66+G66+E66</f>
        <v>687</v>
      </c>
      <c r="N66" s="140">
        <f t="shared" ref="N66:N68" ca="1" si="98">L66+J66+H66+F66</f>
        <v>6</v>
      </c>
      <c r="O66" s="142">
        <f t="shared" ref="O66:O68" ca="1" si="99">RANK(S66,$S$65:$S$68,1)</f>
        <v>3</v>
      </c>
      <c r="P66" s="102" t="s">
        <v>7</v>
      </c>
      <c r="Q66">
        <f t="shared" ref="Q66:Q68" ca="1" si="100">10*RANK(N66,$N$65:$N$68)</f>
        <v>30</v>
      </c>
      <c r="R66">
        <f t="shared" ref="R66:R68" ca="1" si="101">RANK(M66,$M$65:$M$68)</f>
        <v>4</v>
      </c>
      <c r="S66">
        <f t="shared" ref="S66:S68" ca="1" si="102">Q66+R66</f>
        <v>34</v>
      </c>
    </row>
    <row r="67" spans="4:19" x14ac:dyDescent="0.25">
      <c r="D67" s="102" t="s">
        <v>9</v>
      </c>
      <c r="E67" s="140">
        <f t="shared" ca="1" si="89"/>
        <v>240.5</v>
      </c>
      <c r="F67" s="140">
        <f t="shared" ca="1" si="90"/>
        <v>2</v>
      </c>
      <c r="G67" s="140">
        <f t="shared" ca="1" si="91"/>
        <v>281</v>
      </c>
      <c r="H67" s="140">
        <f t="shared" ca="1" si="92"/>
        <v>4</v>
      </c>
      <c r="I67" s="140">
        <f t="shared" ca="1" si="93"/>
        <v>294</v>
      </c>
      <c r="J67" s="140">
        <f t="shared" ca="1" si="94"/>
        <v>3</v>
      </c>
      <c r="K67" s="140">
        <f t="shared" ca="1" si="95"/>
        <v>0</v>
      </c>
      <c r="L67" s="140">
        <f t="shared" ca="1" si="96"/>
        <v>0</v>
      </c>
      <c r="M67" s="140">
        <f t="shared" ca="1" si="97"/>
        <v>815.5</v>
      </c>
      <c r="N67" s="140">
        <f t="shared" ca="1" si="98"/>
        <v>9</v>
      </c>
      <c r="O67" s="142">
        <f t="shared" ca="1" si="99"/>
        <v>2</v>
      </c>
      <c r="P67" s="102" t="s">
        <v>9</v>
      </c>
      <c r="Q67">
        <f t="shared" ca="1" si="100"/>
        <v>20</v>
      </c>
      <c r="R67">
        <f t="shared" ca="1" si="101"/>
        <v>2</v>
      </c>
      <c r="S67">
        <f t="shared" ca="1" si="102"/>
        <v>22</v>
      </c>
    </row>
    <row r="68" spans="4:19" x14ac:dyDescent="0.25">
      <c r="D68" s="102" t="s">
        <v>11</v>
      </c>
      <c r="E68" s="140">
        <f t="shared" ca="1" si="89"/>
        <v>296</v>
      </c>
      <c r="F68" s="140">
        <f t="shared" ca="1" si="90"/>
        <v>4</v>
      </c>
      <c r="G68" s="140">
        <f t="shared" ca="1" si="91"/>
        <v>263</v>
      </c>
      <c r="H68" s="140">
        <f t="shared" ca="1" si="92"/>
        <v>3</v>
      </c>
      <c r="I68" s="140">
        <f t="shared" ca="1" si="93"/>
        <v>339.5</v>
      </c>
      <c r="J68" s="140">
        <f t="shared" ca="1" si="94"/>
        <v>4</v>
      </c>
      <c r="K68" s="140">
        <f t="shared" ca="1" si="95"/>
        <v>0</v>
      </c>
      <c r="L68" s="140">
        <f t="shared" ca="1" si="96"/>
        <v>0</v>
      </c>
      <c r="M68" s="140">
        <f t="shared" ca="1" si="97"/>
        <v>898.5</v>
      </c>
      <c r="N68" s="140">
        <f t="shared" ca="1" si="98"/>
        <v>11</v>
      </c>
      <c r="O68" s="142">
        <f t="shared" ca="1" si="99"/>
        <v>1</v>
      </c>
      <c r="P68" s="102" t="s">
        <v>11</v>
      </c>
      <c r="Q68">
        <f t="shared" ca="1" si="100"/>
        <v>10</v>
      </c>
      <c r="R68">
        <f t="shared" ca="1" si="101"/>
        <v>1</v>
      </c>
      <c r="S68">
        <f t="shared" ca="1" si="102"/>
        <v>11</v>
      </c>
    </row>
  </sheetData>
  <mergeCells count="89">
    <mergeCell ref="E63:F63"/>
    <mergeCell ref="G63:H63"/>
    <mergeCell ref="I63:J63"/>
    <mergeCell ref="K63:L63"/>
    <mergeCell ref="M63:N63"/>
    <mergeCell ref="E40:F40"/>
    <mergeCell ref="G40:H40"/>
    <mergeCell ref="I40:J40"/>
    <mergeCell ref="K40:L40"/>
    <mergeCell ref="M40:N40"/>
    <mergeCell ref="E56:F56"/>
    <mergeCell ref="G56:H56"/>
    <mergeCell ref="I56:J56"/>
    <mergeCell ref="K56:L56"/>
    <mergeCell ref="M56:N56"/>
    <mergeCell ref="K33:L33"/>
    <mergeCell ref="M33:N33"/>
    <mergeCell ref="E26:F26"/>
    <mergeCell ref="G26:H26"/>
    <mergeCell ref="I26:J26"/>
    <mergeCell ref="K26:L26"/>
    <mergeCell ref="M26:N26"/>
    <mergeCell ref="E17:F17"/>
    <mergeCell ref="G17:H17"/>
    <mergeCell ref="I17:J17"/>
    <mergeCell ref="K17:L17"/>
    <mergeCell ref="M17:N17"/>
    <mergeCell ref="E3:F3"/>
    <mergeCell ref="G3:H3"/>
    <mergeCell ref="I3:J3"/>
    <mergeCell ref="K3:L3"/>
    <mergeCell ref="M3:N3"/>
    <mergeCell ref="E10:F10"/>
    <mergeCell ref="G10:H10"/>
    <mergeCell ref="I10:J10"/>
    <mergeCell ref="K10:L10"/>
    <mergeCell ref="M10:N10"/>
    <mergeCell ref="B3:B4"/>
    <mergeCell ref="C3:C4"/>
    <mergeCell ref="D3:D4"/>
    <mergeCell ref="B10:B11"/>
    <mergeCell ref="C10:C11"/>
    <mergeCell ref="D10:D11"/>
    <mergeCell ref="B2:P2"/>
    <mergeCell ref="B40:B41"/>
    <mergeCell ref="C40:C41"/>
    <mergeCell ref="D40:D41"/>
    <mergeCell ref="C56:C57"/>
    <mergeCell ref="D56:D57"/>
    <mergeCell ref="B26:B27"/>
    <mergeCell ref="C26:C27"/>
    <mergeCell ref="D26:D27"/>
    <mergeCell ref="B33:B34"/>
    <mergeCell ref="C33:C34"/>
    <mergeCell ref="D33:D34"/>
    <mergeCell ref="B17:B18"/>
    <mergeCell ref="C17:C18"/>
    <mergeCell ref="D17:D18"/>
    <mergeCell ref="C49:C50"/>
    <mergeCell ref="O3:O4"/>
    <mergeCell ref="O10:O11"/>
    <mergeCell ref="O17:O18"/>
    <mergeCell ref="O49:O50"/>
    <mergeCell ref="O26:O27"/>
    <mergeCell ref="O33:O34"/>
    <mergeCell ref="O40:O41"/>
    <mergeCell ref="P3:P4"/>
    <mergeCell ref="P10:P11"/>
    <mergeCell ref="P17:P18"/>
    <mergeCell ref="P49:P50"/>
    <mergeCell ref="P26:P27"/>
    <mergeCell ref="P33:P34"/>
    <mergeCell ref="P40:P41"/>
    <mergeCell ref="P56:P57"/>
    <mergeCell ref="P63:P64"/>
    <mergeCell ref="B25:P25"/>
    <mergeCell ref="B48:P48"/>
    <mergeCell ref="D63:D64"/>
    <mergeCell ref="O56:O57"/>
    <mergeCell ref="O63:O64"/>
    <mergeCell ref="D49:D50"/>
    <mergeCell ref="E49:F49"/>
    <mergeCell ref="G49:H49"/>
    <mergeCell ref="I49:J49"/>
    <mergeCell ref="K49:L49"/>
    <mergeCell ref="M49:N49"/>
    <mergeCell ref="E33:F33"/>
    <mergeCell ref="G33:H33"/>
    <mergeCell ref="I33:J33"/>
  </mergeCells>
  <phoneticPr fontId="24" type="noConversion"/>
  <pageMargins left="0.7" right="0.7" top="0.75" bottom="0.75" header="0.3" footer="0.3"/>
  <pageSetup paperSize="9" scale="82" fitToHeight="0" orientation="landscape" r:id="rId1"/>
  <rowBreaks count="2" manualBreakCount="2">
    <brk id="23" min="1" max="15" man="1"/>
    <brk id="46" min="1" max="15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F3BD-1149-400F-9B27-7FDBC2B76779}">
  <dimension ref="A1:AU69"/>
  <sheetViews>
    <sheetView view="pageBreakPreview" zoomScale="60" zoomScaleNormal="100" workbookViewId="0">
      <selection activeCell="B2" sqref="B2:Q2"/>
    </sheetView>
  </sheetViews>
  <sheetFormatPr defaultRowHeight="15" x14ac:dyDescent="0.25"/>
  <cols>
    <col min="2" max="2" width="4.42578125" bestFit="1" customWidth="1"/>
    <col min="3" max="3" width="7.7109375" bestFit="1" customWidth="1"/>
    <col min="4" max="4" width="11.42578125" bestFit="1" customWidth="1"/>
    <col min="5" max="16" width="9" style="136" customWidth="1"/>
    <col min="17" max="17" width="8.140625" customWidth="1"/>
    <col min="18" max="18" width="9.85546875" customWidth="1"/>
    <col min="19" max="19" width="4.42578125" customWidth="1"/>
    <col min="20" max="22" width="6.5703125" customWidth="1"/>
    <col min="23" max="28" width="8.28515625" customWidth="1"/>
    <col min="30" max="30" width="11.42578125" bestFit="1" customWidth="1"/>
    <col min="31" max="31" width="7.7109375" bestFit="1" customWidth="1"/>
    <col min="32" max="34" width="6.5703125" bestFit="1" customWidth="1"/>
    <col min="35" max="35" width="15.5703125" customWidth="1"/>
    <col min="36" max="36" width="15.5703125" hidden="1" customWidth="1"/>
    <col min="37" max="38" width="15.5703125" customWidth="1"/>
    <col min="46" max="46" width="13.5703125" customWidth="1"/>
    <col min="47" max="47" width="10.42578125" hidden="1" customWidth="1"/>
    <col min="48" max="48" width="12.28515625" customWidth="1"/>
    <col min="49" max="49" width="11.85546875" customWidth="1"/>
  </cols>
  <sheetData>
    <row r="1" spans="1:19" x14ac:dyDescent="0.25">
      <c r="A1" s="141" t="s">
        <v>259</v>
      </c>
    </row>
    <row r="2" spans="1:19" ht="22.5" x14ac:dyDescent="0.25">
      <c r="B2" s="161" t="str">
        <f>"SHROPSHIRE SPORTSHALL LEAGUE "&amp;'Clubs and events'!$C$1</f>
        <v>SHROPSHIRE SPORTSHALL LEAGUE 2023/2024</v>
      </c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9" x14ac:dyDescent="0.25">
      <c r="B3" s="160" t="s">
        <v>41</v>
      </c>
      <c r="C3" s="160" t="s">
        <v>42</v>
      </c>
      <c r="D3" s="160" t="s">
        <v>40</v>
      </c>
      <c r="E3" s="164" t="s">
        <v>248</v>
      </c>
      <c r="F3" s="164"/>
      <c r="G3" s="164" t="s">
        <v>249</v>
      </c>
      <c r="H3" s="164"/>
      <c r="I3" s="164" t="s">
        <v>250</v>
      </c>
      <c r="J3" s="164"/>
      <c r="K3" s="164" t="s">
        <v>260</v>
      </c>
      <c r="L3" s="164"/>
      <c r="M3" s="164" t="s">
        <v>251</v>
      </c>
      <c r="N3" s="164"/>
      <c r="O3" s="164" t="s">
        <v>252</v>
      </c>
      <c r="P3" s="164"/>
      <c r="Q3" s="163" t="s">
        <v>237</v>
      </c>
      <c r="R3" s="160" t="s">
        <v>40</v>
      </c>
    </row>
    <row r="4" spans="1:19" ht="30" x14ac:dyDescent="0.25">
      <c r="B4" s="160"/>
      <c r="C4" s="160"/>
      <c r="D4" s="160"/>
      <c r="E4" s="139" t="s">
        <v>254</v>
      </c>
      <c r="F4" s="139" t="s">
        <v>255</v>
      </c>
      <c r="G4" s="139" t="s">
        <v>254</v>
      </c>
      <c r="H4" s="139" t="s">
        <v>255</v>
      </c>
      <c r="I4" s="139" t="s">
        <v>254</v>
      </c>
      <c r="J4" s="139" t="s">
        <v>255</v>
      </c>
      <c r="K4" s="139" t="s">
        <v>254</v>
      </c>
      <c r="L4" s="139" t="s">
        <v>255</v>
      </c>
      <c r="M4" s="139" t="s">
        <v>254</v>
      </c>
      <c r="N4" s="139" t="s">
        <v>255</v>
      </c>
      <c r="O4" s="139" t="s">
        <v>254</v>
      </c>
      <c r="P4" s="139" t="s">
        <v>255</v>
      </c>
      <c r="Q4" s="163"/>
      <c r="R4" s="160"/>
      <c r="S4" s="137"/>
    </row>
    <row r="5" spans="1:19" ht="28.5" customHeight="1" x14ac:dyDescent="0.25">
      <c r="B5" s="102" t="s">
        <v>45</v>
      </c>
      <c r="C5" s="102" t="s">
        <v>46</v>
      </c>
      <c r="D5" s="102" t="s">
        <v>5</v>
      </c>
      <c r="E5" s="140">
        <f ca="1">INDEX(INDIRECT($E$3&amp;"_results!$H$2:$H$25"),MATCH($D5&amp;$B5&amp;$C5,INDIRECT($E$3&amp;"_results!$B$2:$B$25"),0))</f>
        <v>34</v>
      </c>
      <c r="F5" s="140">
        <f ca="1">INDEX(INDIRECT($E$3&amp;"_results!$j$2:$j$25"),MATCH($D5&amp;$B5&amp;$C5,INDIRECT($E$3&amp;"_results!$B$2:$B$25"),0))</f>
        <v>2</v>
      </c>
      <c r="G5" s="140">
        <f ca="1">INDEX(INDIRECT($G$3&amp;"_results!$H$2:$H$25"),MATCH($D5&amp;$B5&amp;$C5,INDIRECT($G$3&amp;"_results!$B$2:$B$25"),0))</f>
        <v>40</v>
      </c>
      <c r="H5" s="140">
        <f ca="1">INDEX(INDIRECT($G$3&amp;"_results!$j$2:$j$25"),MATCH($D5&amp;$B5&amp;$C5,INDIRECT($G$3&amp;"_results!$B$2:$B$25"),0))</f>
        <v>2</v>
      </c>
      <c r="I5" s="140">
        <f ca="1">INDEX(INDIRECT($I$3&amp;"_results!$H$2:$H$25"),MATCH($D5&amp;$B5&amp;$C5,INDIRECT($I$3&amp;"_results!$B$2:$B$25"),0))</f>
        <v>26.5</v>
      </c>
      <c r="J5" s="140">
        <f ca="1">INDEX(INDIRECT($I$3&amp;"_results!$j$2:$j$25"),MATCH($D5&amp;$B5&amp;$C5,INDIRECT($I$3&amp;"_results!$B$2:$B$25"),0))</f>
        <v>1</v>
      </c>
      <c r="K5" s="140">
        <f ca="1">E5+G5+I5</f>
        <v>100.5</v>
      </c>
      <c r="L5" s="140">
        <f ca="1">F5+H5+J5</f>
        <v>5</v>
      </c>
      <c r="M5" s="140"/>
      <c r="N5" s="140"/>
      <c r="O5" s="140"/>
      <c r="P5" s="140"/>
      <c r="Q5" s="102"/>
      <c r="R5" s="102" t="s">
        <v>5</v>
      </c>
    </row>
    <row r="6" spans="1:19" ht="28.5" customHeight="1" x14ac:dyDescent="0.25">
      <c r="B6" s="102" t="s">
        <v>45</v>
      </c>
      <c r="C6" s="102" t="s">
        <v>46</v>
      </c>
      <c r="D6" s="102" t="s">
        <v>7</v>
      </c>
      <c r="E6" s="140">
        <f t="shared" ref="E6:E8" ca="1" si="0">INDEX(INDIRECT($E$3&amp;"_results!$H$2:$H$25"),MATCH($D6&amp;$B6&amp;$C6,INDIRECT($E$3&amp;"_results!$B$2:$B$25"),0))</f>
        <v>72</v>
      </c>
      <c r="F6" s="140">
        <f ca="1">INDEX(INDIRECT($E$3&amp;"_results!$j$2:$j$25"),MATCH($D6&amp;$B6&amp;$C6,INDIRECT($E$3&amp;"_results!$B$2:$B$25"),0))</f>
        <v>4</v>
      </c>
      <c r="G6" s="140">
        <f ca="1">INDEX(INDIRECT($G$3&amp;"_results!$H$2:$H$25"),MATCH($D6&amp;$B6&amp;$C6,INDIRECT($G$3&amp;"_results!$B$2:$B$25"),0))</f>
        <v>49</v>
      </c>
      <c r="H6" s="140">
        <f ca="1">INDEX(INDIRECT($G$3&amp;"_results!$j$2:$j$25"),MATCH($D6&amp;$B6&amp;$C6,INDIRECT($G$3&amp;"_results!$B$2:$B$25"),0))</f>
        <v>3</v>
      </c>
      <c r="I6" s="140">
        <f ca="1">INDEX(INDIRECT($I$3&amp;"_results!$H$2:$H$25"),MATCH($D6&amp;$B6&amp;$C6,INDIRECT($I$3&amp;"_results!$B$2:$B$25"),0))</f>
        <v>70</v>
      </c>
      <c r="J6" s="140">
        <f ca="1">INDEX(INDIRECT($I$3&amp;"_results!$j$2:$j$25"),MATCH($D6&amp;$B6&amp;$C6,INDIRECT($I$3&amp;"_results!$B$2:$B$25"),0))</f>
        <v>4</v>
      </c>
      <c r="K6" s="140">
        <f t="shared" ref="K6:K8" ca="1" si="1">E6+G6+I6</f>
        <v>191</v>
      </c>
      <c r="L6" s="140">
        <f t="shared" ref="L6:L8" ca="1" si="2">F6+H6+J6</f>
        <v>11</v>
      </c>
      <c r="M6" s="140"/>
      <c r="N6" s="140"/>
      <c r="O6" s="140"/>
      <c r="P6" s="140"/>
      <c r="Q6" s="102"/>
      <c r="R6" s="102" t="s">
        <v>7</v>
      </c>
    </row>
    <row r="7" spans="1:19" ht="28.5" customHeight="1" x14ac:dyDescent="0.25">
      <c r="B7" s="102" t="s">
        <v>45</v>
      </c>
      <c r="C7" s="102" t="s">
        <v>46</v>
      </c>
      <c r="D7" s="102" t="s">
        <v>9</v>
      </c>
      <c r="E7" s="140">
        <f t="shared" ca="1" si="0"/>
        <v>62</v>
      </c>
      <c r="F7" s="140">
        <f ca="1">INDEX(INDIRECT($E$3&amp;"_results!$j$2:$j$25"),MATCH($D7&amp;$B7&amp;$C7,INDIRECT($E$3&amp;"_results!$B$2:$B$25"),0))</f>
        <v>3</v>
      </c>
      <c r="G7" s="140">
        <f ca="1">INDEX(INDIRECT($G$3&amp;"_results!$H$2:$H$25"),MATCH($D7&amp;$B7&amp;$C7,INDIRECT($G$3&amp;"_results!$B$2:$B$25"),0))</f>
        <v>59</v>
      </c>
      <c r="H7" s="140">
        <f ca="1">INDEX(INDIRECT($G$3&amp;"_results!$j$2:$j$25"),MATCH($D7&amp;$B7&amp;$C7,INDIRECT($G$3&amp;"_results!$B$2:$B$25"),0))</f>
        <v>4</v>
      </c>
      <c r="I7" s="140">
        <f ca="1">INDEX(INDIRECT($I$3&amp;"_results!$H$2:$H$25"),MATCH($D7&amp;$B7&amp;$C7,INDIRECT($I$3&amp;"_results!$B$2:$B$25"),0))</f>
        <v>58</v>
      </c>
      <c r="J7" s="140">
        <f ca="1">INDEX(INDIRECT($I$3&amp;"_results!$j$2:$j$25"),MATCH($D7&amp;$B7&amp;$C7,INDIRECT($I$3&amp;"_results!$B$2:$B$25"),0))</f>
        <v>3</v>
      </c>
      <c r="K7" s="140">
        <f t="shared" ca="1" si="1"/>
        <v>179</v>
      </c>
      <c r="L7" s="140">
        <f t="shared" ca="1" si="2"/>
        <v>10</v>
      </c>
      <c r="M7" s="140"/>
      <c r="N7" s="140"/>
      <c r="O7" s="140"/>
      <c r="P7" s="140"/>
      <c r="Q7" s="102"/>
      <c r="R7" s="102" t="s">
        <v>9</v>
      </c>
    </row>
    <row r="8" spans="1:19" ht="28.5" customHeight="1" x14ac:dyDescent="0.25">
      <c r="B8" s="102" t="s">
        <v>45</v>
      </c>
      <c r="C8" s="102" t="s">
        <v>46</v>
      </c>
      <c r="D8" s="102" t="s">
        <v>11</v>
      </c>
      <c r="E8" s="140">
        <f t="shared" ca="1" si="0"/>
        <v>30</v>
      </c>
      <c r="F8" s="140">
        <f ca="1">INDEX(INDIRECT($E$3&amp;"_results!$j$2:$j$25"),MATCH($D8&amp;$B8&amp;$C8,INDIRECT($E$3&amp;"_results!$B$2:$B$25"),0))</f>
        <v>1</v>
      </c>
      <c r="G8" s="140">
        <f ca="1">INDEX(INDIRECT($G$3&amp;"_results!$H$2:$H$25"),MATCH($D8&amp;$B8&amp;$C8,INDIRECT($G$3&amp;"_results!$B$2:$B$25"),0))</f>
        <v>34</v>
      </c>
      <c r="H8" s="140">
        <f ca="1">INDEX(INDIRECT($G$3&amp;"_results!$j$2:$j$25"),MATCH($D8&amp;$B8&amp;$C8,INDIRECT($G$3&amp;"_results!$B$2:$B$25"),0))</f>
        <v>1</v>
      </c>
      <c r="I8" s="140">
        <f ca="1">INDEX(INDIRECT($I$3&amp;"_results!$H$2:$H$25"),MATCH($D8&amp;$B8&amp;$C8,INDIRECT($I$3&amp;"_results!$B$2:$B$25"),0))</f>
        <v>45.5</v>
      </c>
      <c r="J8" s="140">
        <f ca="1">INDEX(INDIRECT($I$3&amp;"_results!$j$2:$j$25"),MATCH($D8&amp;$B8&amp;$C8,INDIRECT($I$3&amp;"_results!$B$2:$B$25"),0))</f>
        <v>2</v>
      </c>
      <c r="K8" s="140">
        <f t="shared" ca="1" si="1"/>
        <v>109.5</v>
      </c>
      <c r="L8" s="140">
        <f t="shared" ca="1" si="2"/>
        <v>4</v>
      </c>
      <c r="M8" s="140"/>
      <c r="N8" s="140"/>
      <c r="O8" s="140"/>
      <c r="P8" s="140"/>
      <c r="Q8" s="102"/>
      <c r="R8" s="102" t="s">
        <v>11</v>
      </c>
    </row>
    <row r="10" spans="1:19" x14ac:dyDescent="0.25">
      <c r="B10" s="160" t="s">
        <v>41</v>
      </c>
      <c r="C10" s="160" t="s">
        <v>42</v>
      </c>
      <c r="D10" s="160" t="s">
        <v>40</v>
      </c>
      <c r="E10" s="164" t="str">
        <f>E3</f>
        <v>Match1</v>
      </c>
      <c r="F10" s="164"/>
      <c r="G10" s="164" t="str">
        <f>G3</f>
        <v>Match2</v>
      </c>
      <c r="H10" s="164"/>
      <c r="I10" s="164" t="str">
        <f>I3</f>
        <v>Match3</v>
      </c>
      <c r="J10" s="164"/>
      <c r="K10" s="164" t="s">
        <v>260</v>
      </c>
      <c r="L10" s="164"/>
      <c r="M10" s="164" t="str">
        <f>M3</f>
        <v>Match4</v>
      </c>
      <c r="N10" s="164"/>
      <c r="O10" s="164" t="s">
        <v>252</v>
      </c>
      <c r="P10" s="164"/>
      <c r="Q10" s="163" t="s">
        <v>237</v>
      </c>
      <c r="R10" s="160" t="s">
        <v>40</v>
      </c>
    </row>
    <row r="11" spans="1:19" ht="30" x14ac:dyDescent="0.25">
      <c r="B11" s="160"/>
      <c r="C11" s="160"/>
      <c r="D11" s="160"/>
      <c r="E11" s="139" t="s">
        <v>254</v>
      </c>
      <c r="F11" s="139" t="s">
        <v>255</v>
      </c>
      <c r="G11" s="139" t="s">
        <v>254</v>
      </c>
      <c r="H11" s="139" t="s">
        <v>255</v>
      </c>
      <c r="I11" s="139" t="s">
        <v>254</v>
      </c>
      <c r="J11" s="139" t="s">
        <v>255</v>
      </c>
      <c r="K11" s="139" t="s">
        <v>254</v>
      </c>
      <c r="L11" s="139" t="s">
        <v>255</v>
      </c>
      <c r="M11" s="139" t="s">
        <v>254</v>
      </c>
      <c r="N11" s="139" t="s">
        <v>255</v>
      </c>
      <c r="O11" s="139" t="s">
        <v>254</v>
      </c>
      <c r="P11" s="139" t="s">
        <v>255</v>
      </c>
      <c r="Q11" s="163"/>
      <c r="R11" s="160"/>
      <c r="S11" s="137"/>
    </row>
    <row r="12" spans="1:19" ht="24" customHeight="1" x14ac:dyDescent="0.25">
      <c r="B12" s="102" t="s">
        <v>87</v>
      </c>
      <c r="C12" s="102" t="s">
        <v>46</v>
      </c>
      <c r="D12" s="102" t="s">
        <v>5</v>
      </c>
      <c r="E12" s="140">
        <f ca="1">INDEX(INDIRECT($E$3&amp;"_results!$H$2:$H$25"),MATCH($D12&amp;$B12&amp;$C12,INDIRECT($E$3&amp;"_results!$B$2:$B$25"),0))</f>
        <v>61.5</v>
      </c>
      <c r="F12" s="140">
        <f ca="1">INDEX(INDIRECT($E$3&amp;"_results!$j$2:$j$25"),MATCH($D12&amp;$B12&amp;$C12,INDIRECT($E$3&amp;"_results!$B$2:$B$25"),0))</f>
        <v>3</v>
      </c>
      <c r="G12" s="140">
        <f ca="1">INDEX(INDIRECT($G$3&amp;"_results!$H$2:$H$25"),MATCH($D12&amp;$B12&amp;$C12,INDIRECT($G$3&amp;"_results!$B$2:$B$25"),0))</f>
        <v>62</v>
      </c>
      <c r="H12" s="140">
        <f ca="1">INDEX(INDIRECT($G$3&amp;"_results!$j$2:$j$25"),MATCH($D12&amp;$B12&amp;$C12,INDIRECT($G$3&amp;"_results!$B$2:$B$25"),0))</f>
        <v>4</v>
      </c>
      <c r="I12" s="140">
        <f ca="1">INDEX(INDIRECT($I$3&amp;"_results!$H$2:$H$25"),MATCH($D12&amp;$B12&amp;$C12,INDIRECT($I$3&amp;"_results!$B$2:$B$25"),0))</f>
        <v>62</v>
      </c>
      <c r="J12" s="140">
        <f ca="1">INDEX(INDIRECT($I$3&amp;"_results!$j$2:$j$25"),MATCH($D12&amp;$B12&amp;$C12,INDIRECT($I$3&amp;"_results!$B$2:$B$25"),0))</f>
        <v>4</v>
      </c>
      <c r="K12" s="140">
        <f ca="1">E12+G12+I12</f>
        <v>185.5</v>
      </c>
      <c r="L12" s="140">
        <f ca="1">F12+H12+J12</f>
        <v>11</v>
      </c>
      <c r="M12" s="140"/>
      <c r="N12" s="140"/>
      <c r="O12" s="140"/>
      <c r="P12" s="140"/>
      <c r="Q12" s="102"/>
      <c r="R12" s="102" t="s">
        <v>5</v>
      </c>
    </row>
    <row r="13" spans="1:19" ht="24" customHeight="1" x14ac:dyDescent="0.25">
      <c r="B13" s="102" t="s">
        <v>87</v>
      </c>
      <c r="C13" s="102" t="s">
        <v>46</v>
      </c>
      <c r="D13" s="102" t="s">
        <v>7</v>
      </c>
      <c r="E13" s="140">
        <f t="shared" ref="E13:E15" ca="1" si="3">INDEX(INDIRECT($E$3&amp;"_results!$H$2:$H$25"),MATCH($D13&amp;$B13&amp;$C13,INDIRECT($E$3&amp;"_results!$B$2:$B$25"),0))</f>
        <v>68.5</v>
      </c>
      <c r="F13" s="140">
        <f t="shared" ref="F13:F14" ca="1" si="4">INDEX(INDIRECT($E$3&amp;"_results!$j$2:$j$25"),MATCH($D13&amp;$B13&amp;$C13,INDIRECT($E$3&amp;"_results!$B$2:$B$25"),0))</f>
        <v>4</v>
      </c>
      <c r="G13" s="140">
        <f t="shared" ref="G13:G14" ca="1" si="5">INDEX(INDIRECT($G$3&amp;"_results!$H$2:$H$25"),MATCH($D13&amp;$B13&amp;$C13,INDIRECT($G$3&amp;"_results!$B$2:$B$25"),0))</f>
        <v>50</v>
      </c>
      <c r="H13" s="140">
        <f t="shared" ref="H13:H14" ca="1" si="6">INDEX(INDIRECT($G$3&amp;"_results!$j$2:$j$25"),MATCH($D13&amp;$B13&amp;$C13,INDIRECT($G$3&amp;"_results!$B$2:$B$25"),0))</f>
        <v>3</v>
      </c>
      <c r="I13" s="140">
        <f t="shared" ref="I13:I14" ca="1" si="7">INDEX(INDIRECT($I$3&amp;"_results!$H$2:$H$25"),MATCH($D13&amp;$B13&amp;$C13,INDIRECT($I$3&amp;"_results!$B$2:$B$25"),0))</f>
        <v>51</v>
      </c>
      <c r="J13" s="140">
        <f t="shared" ref="J13:J14" ca="1" si="8">INDEX(INDIRECT($I$3&amp;"_results!$j$2:$j$25"),MATCH($D13&amp;$B13&amp;$C13,INDIRECT($I$3&amp;"_results!$B$2:$B$25"),0))</f>
        <v>2</v>
      </c>
      <c r="K13" s="140">
        <f t="shared" ref="K13:K15" ca="1" si="9">E13+G13+I13</f>
        <v>169.5</v>
      </c>
      <c r="L13" s="140">
        <f t="shared" ref="L13:L15" ca="1" si="10">F13+H13+J13</f>
        <v>9</v>
      </c>
      <c r="M13" s="140"/>
      <c r="N13" s="140"/>
      <c r="O13" s="140"/>
      <c r="P13" s="140"/>
      <c r="Q13" s="102"/>
      <c r="R13" s="102" t="s">
        <v>7</v>
      </c>
    </row>
    <row r="14" spans="1:19" ht="24" customHeight="1" x14ac:dyDescent="0.25">
      <c r="B14" s="102" t="s">
        <v>87</v>
      </c>
      <c r="C14" s="102" t="s">
        <v>46</v>
      </c>
      <c r="D14" s="102" t="s">
        <v>9</v>
      </c>
      <c r="E14" s="140">
        <f t="shared" ca="1" si="3"/>
        <v>0</v>
      </c>
      <c r="F14" s="140">
        <f t="shared" ca="1" si="4"/>
        <v>0</v>
      </c>
      <c r="G14" s="140">
        <f t="shared" ca="1" si="5"/>
        <v>13.5</v>
      </c>
      <c r="H14" s="140">
        <f t="shared" ca="1" si="6"/>
        <v>1</v>
      </c>
      <c r="I14" s="140">
        <f t="shared" ca="1" si="7"/>
        <v>15</v>
      </c>
      <c r="J14" s="140">
        <f t="shared" ca="1" si="8"/>
        <v>1</v>
      </c>
      <c r="K14" s="140">
        <f t="shared" ca="1" si="9"/>
        <v>28.5</v>
      </c>
      <c r="L14" s="140">
        <f t="shared" ca="1" si="10"/>
        <v>2</v>
      </c>
      <c r="M14" s="140"/>
      <c r="N14" s="140"/>
      <c r="O14" s="140"/>
      <c r="P14" s="140"/>
      <c r="Q14" s="102"/>
      <c r="R14" s="102" t="s">
        <v>9</v>
      </c>
    </row>
    <row r="15" spans="1:19" ht="24" customHeight="1" x14ac:dyDescent="0.25">
      <c r="B15" s="102" t="s">
        <v>87</v>
      </c>
      <c r="C15" s="102" t="s">
        <v>46</v>
      </c>
      <c r="D15" s="102" t="s">
        <v>11</v>
      </c>
      <c r="E15" s="140">
        <f t="shared" ca="1" si="3"/>
        <v>46</v>
      </c>
      <c r="F15" s="140">
        <f ca="1">INDEX(INDIRECT($E$3&amp;"_results!$j$2:$j$25"),MATCH($D15&amp;$B15&amp;$C15,INDIRECT($E$3&amp;"_results!$B$2:$B$25"),0))</f>
        <v>2</v>
      </c>
      <c r="G15" s="140">
        <f ca="1">INDEX(INDIRECT($G$3&amp;"_results!$H$2:$H$25"),MATCH($D15&amp;$B15&amp;$C15,INDIRECT($G$3&amp;"_results!$B$2:$B$25"),0))</f>
        <v>33.5</v>
      </c>
      <c r="H15" s="140">
        <f ca="1">INDEX(INDIRECT($G$3&amp;"_results!$j$2:$j$25"),MATCH($D15&amp;$B15&amp;$C15,INDIRECT($G$3&amp;"_results!$B$2:$B$25"),0))</f>
        <v>2</v>
      </c>
      <c r="I15" s="140">
        <f ca="1">INDEX(INDIRECT($I$3&amp;"_results!$H$2:$H$25"),MATCH($D15&amp;$B15&amp;$C15,INDIRECT($I$3&amp;"_results!$B$2:$B$25"),0))</f>
        <v>54</v>
      </c>
      <c r="J15" s="140">
        <f ca="1">INDEX(INDIRECT($I$3&amp;"_results!$j$2:$j$25"),MATCH($D15&amp;$B15&amp;$C15,INDIRECT($I$3&amp;"_results!$B$2:$B$25"),0))</f>
        <v>3</v>
      </c>
      <c r="K15" s="140">
        <f t="shared" ca="1" si="9"/>
        <v>133.5</v>
      </c>
      <c r="L15" s="140">
        <f t="shared" ca="1" si="10"/>
        <v>7</v>
      </c>
      <c r="M15" s="140"/>
      <c r="N15" s="140"/>
      <c r="O15" s="140"/>
      <c r="P15" s="140"/>
      <c r="Q15" s="102"/>
      <c r="R15" s="102" t="s">
        <v>11</v>
      </c>
    </row>
    <row r="17" spans="2:19" x14ac:dyDescent="0.25">
      <c r="B17" s="160" t="s">
        <v>41</v>
      </c>
      <c r="C17" s="160" t="s">
        <v>42</v>
      </c>
      <c r="D17" s="160" t="s">
        <v>40</v>
      </c>
      <c r="E17" s="164" t="str">
        <f>E10</f>
        <v>Match1</v>
      </c>
      <c r="F17" s="164"/>
      <c r="G17" s="164" t="str">
        <f>G10</f>
        <v>Match2</v>
      </c>
      <c r="H17" s="164"/>
      <c r="I17" s="164" t="str">
        <f>I10</f>
        <v>Match3</v>
      </c>
      <c r="J17" s="164"/>
      <c r="K17" s="164" t="s">
        <v>260</v>
      </c>
      <c r="L17" s="164"/>
      <c r="M17" s="164" t="str">
        <f>M10</f>
        <v>Match4</v>
      </c>
      <c r="N17" s="164"/>
      <c r="O17" s="164" t="s">
        <v>252</v>
      </c>
      <c r="P17" s="164"/>
      <c r="Q17" s="163" t="s">
        <v>237</v>
      </c>
      <c r="R17" s="160" t="s">
        <v>40</v>
      </c>
    </row>
    <row r="18" spans="2:19" ht="30" x14ac:dyDescent="0.25">
      <c r="B18" s="160"/>
      <c r="C18" s="160"/>
      <c r="D18" s="160"/>
      <c r="E18" s="139" t="s">
        <v>254</v>
      </c>
      <c r="F18" s="139" t="s">
        <v>255</v>
      </c>
      <c r="G18" s="139" t="s">
        <v>254</v>
      </c>
      <c r="H18" s="139" t="s">
        <v>255</v>
      </c>
      <c r="I18" s="139" t="s">
        <v>254</v>
      </c>
      <c r="J18" s="139" t="s">
        <v>255</v>
      </c>
      <c r="K18" s="139" t="s">
        <v>254</v>
      </c>
      <c r="L18" s="139" t="s">
        <v>255</v>
      </c>
      <c r="M18" s="139" t="s">
        <v>254</v>
      </c>
      <c r="N18" s="139" t="s">
        <v>255</v>
      </c>
      <c r="O18" s="139" t="s">
        <v>254</v>
      </c>
      <c r="P18" s="139" t="s">
        <v>255</v>
      </c>
      <c r="Q18" s="163"/>
      <c r="R18" s="160"/>
      <c r="S18" s="137"/>
    </row>
    <row r="19" spans="2:19" ht="28.5" customHeight="1" x14ac:dyDescent="0.25">
      <c r="B19" s="102" t="s">
        <v>145</v>
      </c>
      <c r="C19" s="102" t="s">
        <v>46</v>
      </c>
      <c r="D19" s="102" t="s">
        <v>5</v>
      </c>
      <c r="E19" s="140">
        <f ca="1">INDEX(INDIRECT($E$3&amp;"_results!$H$2:$H$25"),MATCH($D19&amp;$B19&amp;$C19,INDIRECT($E$3&amp;"_results!$B$2:$B$25"),0))</f>
        <v>0</v>
      </c>
      <c r="F19" s="140">
        <f ca="1">INDEX(INDIRECT($E$3&amp;"_results!$j$2:$j$25"),MATCH($D19&amp;$B19&amp;$C19,INDIRECT($E$3&amp;"_results!$B$2:$B$25"),0))</f>
        <v>0</v>
      </c>
      <c r="G19" s="140">
        <f ca="1">INDEX(INDIRECT($G$3&amp;"_results!$H$2:$H$25"),MATCH($D19&amp;$B19&amp;$C19,INDIRECT($G$3&amp;"_results!$B$2:$B$25"),0))</f>
        <v>0</v>
      </c>
      <c r="H19" s="140">
        <f ca="1">INDEX(INDIRECT($G$3&amp;"_results!$j$2:$j$25"),MATCH($D19&amp;$B19&amp;$C19,INDIRECT($G$3&amp;"_results!$B$2:$B$25"),0))</f>
        <v>0</v>
      </c>
      <c r="I19" s="140">
        <f ca="1">INDEX(INDIRECT($I$3&amp;"_results!$H$2:$H$25"),MATCH($D19&amp;$B19&amp;$C19,INDIRECT($I$3&amp;"_results!$B$2:$B$25"),0))</f>
        <v>6</v>
      </c>
      <c r="J19" s="140">
        <f ca="1">INDEX(INDIRECT($I$3&amp;"_results!$j$2:$j$25"),MATCH($D19&amp;$B19&amp;$C19,INDIRECT($I$3&amp;"_results!$B$2:$B$25"),0))</f>
        <v>1</v>
      </c>
      <c r="K19" s="140">
        <f ca="1">E19+G19+I19</f>
        <v>6</v>
      </c>
      <c r="L19" s="140">
        <f ca="1">F19+H19+J19</f>
        <v>1</v>
      </c>
      <c r="M19" s="140"/>
      <c r="N19" s="140"/>
      <c r="O19" s="140"/>
      <c r="P19" s="140"/>
      <c r="Q19" s="102"/>
      <c r="R19" s="102" t="s">
        <v>5</v>
      </c>
    </row>
    <row r="20" spans="2:19" ht="28.5" customHeight="1" x14ac:dyDescent="0.25">
      <c r="B20" s="102" t="s">
        <v>145</v>
      </c>
      <c r="C20" s="102" t="s">
        <v>46</v>
      </c>
      <c r="D20" s="102" t="s">
        <v>7</v>
      </c>
      <c r="E20" s="140">
        <f t="shared" ref="E20:E22" ca="1" si="11">INDEX(INDIRECT($E$3&amp;"_results!$H$2:$H$25"),MATCH($D20&amp;$B20&amp;$C20,INDIRECT($E$3&amp;"_results!$B$2:$B$25"),0))</f>
        <v>76</v>
      </c>
      <c r="F20" s="140">
        <f t="shared" ref="F20:F21" ca="1" si="12">INDEX(INDIRECT($E$3&amp;"_results!$j$2:$j$25"),MATCH($D20&amp;$B20&amp;$C20,INDIRECT($E$3&amp;"_results!$B$2:$B$25"),0))</f>
        <v>4</v>
      </c>
      <c r="G20" s="140">
        <f t="shared" ref="G20:G21" ca="1" si="13">INDEX(INDIRECT($G$3&amp;"_results!$H$2:$H$25"),MATCH($D20&amp;$B20&amp;$C20,INDIRECT($G$3&amp;"_results!$B$2:$B$25"),0))</f>
        <v>70</v>
      </c>
      <c r="H20" s="140">
        <f t="shared" ref="H20:H21" ca="1" si="14">INDEX(INDIRECT($G$3&amp;"_results!$j$2:$j$25"),MATCH($D20&amp;$B20&amp;$C20,INDIRECT($G$3&amp;"_results!$B$2:$B$25"),0))</f>
        <v>4</v>
      </c>
      <c r="I20" s="140">
        <f t="shared" ref="I20:I21" ca="1" si="15">INDEX(INDIRECT($I$3&amp;"_results!$H$2:$H$25"),MATCH($D20&amp;$B20&amp;$C20,INDIRECT($I$3&amp;"_results!$B$2:$B$25"),0))</f>
        <v>79</v>
      </c>
      <c r="J20" s="140">
        <f t="shared" ref="J20:J21" ca="1" si="16">INDEX(INDIRECT($I$3&amp;"_results!$j$2:$j$25"),MATCH($D20&amp;$B20&amp;$C20,INDIRECT($I$3&amp;"_results!$B$2:$B$25"),0))</f>
        <v>4</v>
      </c>
      <c r="K20" s="140">
        <f t="shared" ref="K20:K22" ca="1" si="17">E20+G20+I20</f>
        <v>225</v>
      </c>
      <c r="L20" s="140">
        <f t="shared" ref="L20:L22" ca="1" si="18">F20+H20+J20</f>
        <v>12</v>
      </c>
      <c r="M20" s="140"/>
      <c r="N20" s="140"/>
      <c r="O20" s="140"/>
      <c r="P20" s="140"/>
      <c r="Q20" s="102"/>
      <c r="R20" s="102" t="s">
        <v>7</v>
      </c>
    </row>
    <row r="21" spans="2:19" ht="28.5" customHeight="1" x14ac:dyDescent="0.25">
      <c r="B21" s="102" t="s">
        <v>145</v>
      </c>
      <c r="C21" s="102" t="s">
        <v>46</v>
      </c>
      <c r="D21" s="102" t="s">
        <v>9</v>
      </c>
      <c r="E21" s="140">
        <f t="shared" ca="1" si="11"/>
        <v>58</v>
      </c>
      <c r="F21" s="140">
        <f t="shared" ca="1" si="12"/>
        <v>3</v>
      </c>
      <c r="G21" s="140">
        <f t="shared" ca="1" si="13"/>
        <v>47</v>
      </c>
      <c r="H21" s="140">
        <f t="shared" ca="1" si="14"/>
        <v>3</v>
      </c>
      <c r="I21" s="140">
        <f t="shared" ca="1" si="15"/>
        <v>46</v>
      </c>
      <c r="J21" s="140">
        <f t="shared" ca="1" si="16"/>
        <v>2.5</v>
      </c>
      <c r="K21" s="140">
        <f t="shared" ca="1" si="17"/>
        <v>151</v>
      </c>
      <c r="L21" s="140">
        <f t="shared" ca="1" si="18"/>
        <v>8.5</v>
      </c>
      <c r="M21" s="140"/>
      <c r="N21" s="140"/>
      <c r="O21" s="140"/>
      <c r="P21" s="140"/>
      <c r="Q21" s="102"/>
      <c r="R21" s="102" t="s">
        <v>9</v>
      </c>
    </row>
    <row r="22" spans="2:19" ht="28.5" customHeight="1" x14ac:dyDescent="0.25">
      <c r="B22" s="102" t="s">
        <v>145</v>
      </c>
      <c r="C22" s="102" t="s">
        <v>46</v>
      </c>
      <c r="D22" s="102" t="s">
        <v>11</v>
      </c>
      <c r="E22" s="140">
        <f t="shared" ca="1" si="11"/>
        <v>46</v>
      </c>
      <c r="F22" s="140">
        <f ca="1">INDEX(INDIRECT($E$3&amp;"_results!$j$2:$j$25"),MATCH($D22&amp;$B22&amp;$C22,INDIRECT($E$3&amp;"_results!$B$2:$B$25"),0))</f>
        <v>2</v>
      </c>
      <c r="G22" s="140">
        <f ca="1">INDEX(INDIRECT($G$3&amp;"_results!$H$2:$H$25"),MATCH($D22&amp;$B22&amp;$C22,INDIRECT($G$3&amp;"_results!$B$2:$B$25"),0))</f>
        <v>38</v>
      </c>
      <c r="H22" s="140">
        <f ca="1">INDEX(INDIRECT($G$3&amp;"_results!$j$2:$j$25"),MATCH($D22&amp;$B22&amp;$C22,INDIRECT($G$3&amp;"_results!$B$2:$B$25"),0))</f>
        <v>2</v>
      </c>
      <c r="I22" s="140">
        <f ca="1">INDEX(INDIRECT($I$3&amp;"_results!$H$2:$H$25"),MATCH($D22&amp;$B22&amp;$C22,INDIRECT($I$3&amp;"_results!$B$2:$B$25"),0))</f>
        <v>46</v>
      </c>
      <c r="J22" s="140">
        <f ca="1">INDEX(INDIRECT($I$3&amp;"_results!$j$2:$j$25"),MATCH($D22&amp;$B22&amp;$C22,INDIRECT($I$3&amp;"_results!$B$2:$B$25"),0))</f>
        <v>2.5</v>
      </c>
      <c r="K22" s="140">
        <f t="shared" ca="1" si="17"/>
        <v>130</v>
      </c>
      <c r="L22" s="140">
        <f t="shared" ca="1" si="18"/>
        <v>6.5</v>
      </c>
      <c r="M22" s="140"/>
      <c r="N22" s="140"/>
      <c r="O22" s="140"/>
      <c r="P22" s="140"/>
      <c r="Q22" s="102"/>
      <c r="R22" s="102" t="s">
        <v>11</v>
      </c>
    </row>
    <row r="23" spans="2:19" ht="16.5" customHeight="1" x14ac:dyDescent="0.25"/>
    <row r="25" spans="2:19" ht="22.5" x14ac:dyDescent="0.25">
      <c r="B25" s="165" t="str">
        <f>"SHROPSHIRE SPORTSHALL LEAGUE "&amp;'Clubs and events'!$C$1</f>
        <v>SHROPSHIRE SPORTSHALL LEAGUE 2023/2024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</row>
    <row r="26" spans="2:19" x14ac:dyDescent="0.25">
      <c r="B26" s="160" t="s">
        <v>41</v>
      </c>
      <c r="C26" s="160" t="s">
        <v>42</v>
      </c>
      <c r="D26" s="160" t="s">
        <v>40</v>
      </c>
      <c r="E26" s="164" t="s">
        <v>248</v>
      </c>
      <c r="F26" s="164"/>
      <c r="G26" s="164" t="s">
        <v>249</v>
      </c>
      <c r="H26" s="164"/>
      <c r="I26" s="164" t="s">
        <v>250</v>
      </c>
      <c r="J26" s="164"/>
      <c r="K26" s="164" t="s">
        <v>260</v>
      </c>
      <c r="L26" s="164"/>
      <c r="M26" s="164" t="s">
        <v>251</v>
      </c>
      <c r="N26" s="164"/>
      <c r="O26" s="164" t="s">
        <v>252</v>
      </c>
      <c r="P26" s="164"/>
      <c r="Q26" s="163" t="s">
        <v>237</v>
      </c>
      <c r="R26" s="160" t="s">
        <v>40</v>
      </c>
    </row>
    <row r="27" spans="2:19" ht="30" x14ac:dyDescent="0.25">
      <c r="B27" s="160"/>
      <c r="C27" s="160"/>
      <c r="D27" s="160"/>
      <c r="E27" s="139" t="s">
        <v>254</v>
      </c>
      <c r="F27" s="139" t="s">
        <v>255</v>
      </c>
      <c r="G27" s="139" t="s">
        <v>254</v>
      </c>
      <c r="H27" s="139" t="s">
        <v>255</v>
      </c>
      <c r="I27" s="139" t="s">
        <v>254</v>
      </c>
      <c r="J27" s="139" t="s">
        <v>255</v>
      </c>
      <c r="K27" s="139" t="s">
        <v>254</v>
      </c>
      <c r="L27" s="139" t="s">
        <v>255</v>
      </c>
      <c r="M27" s="139" t="s">
        <v>254</v>
      </c>
      <c r="N27" s="139" t="s">
        <v>255</v>
      </c>
      <c r="O27" s="139" t="s">
        <v>254</v>
      </c>
      <c r="P27" s="139" t="s">
        <v>255</v>
      </c>
      <c r="Q27" s="163"/>
      <c r="R27" s="160"/>
      <c r="S27" s="137"/>
    </row>
    <row r="28" spans="2:19" ht="28.5" customHeight="1" x14ac:dyDescent="0.25">
      <c r="B28" s="102" t="s">
        <v>45</v>
      </c>
      <c r="C28" s="102" t="s">
        <v>62</v>
      </c>
      <c r="D28" s="102" t="s">
        <v>5</v>
      </c>
      <c r="E28" s="140">
        <f ca="1">INDEX(INDIRECT($E$3&amp;"_results!$H$2:$H$25"),MATCH($D28&amp;$B28&amp;$C28,INDIRECT($E$3&amp;"_results!$B$2:$B$25"),0))</f>
        <v>60</v>
      </c>
      <c r="F28" s="140">
        <f ca="1">INDEX(INDIRECT($E$3&amp;"_results!$j$2:$j$25"),MATCH($D28&amp;$B28&amp;$C28,INDIRECT($E$3&amp;"_results!$B$2:$B$25"),0))</f>
        <v>3</v>
      </c>
      <c r="G28" s="140">
        <f ca="1">INDEX(INDIRECT($G$3&amp;"_results!$H$2:$H$25"),MATCH($D28&amp;$B28&amp;$C28,INDIRECT($G$3&amp;"_results!$B$2:$B$25"),0))</f>
        <v>55</v>
      </c>
      <c r="H28" s="140">
        <f ca="1">INDEX(INDIRECT($G$3&amp;"_results!$j$2:$j$25"),MATCH($D28&amp;$B28&amp;$C28,INDIRECT($G$3&amp;"_results!$B$2:$B$25"),0))</f>
        <v>4</v>
      </c>
      <c r="I28" s="140">
        <f ca="1">INDEX(INDIRECT($I$3&amp;"_results!$H$2:$H$25"),MATCH($D28&amp;$B28&amp;$C28,INDIRECT($I$3&amp;"_results!$B$2:$B$25"),0))</f>
        <v>39</v>
      </c>
      <c r="J28" s="140">
        <f ca="1">INDEX(INDIRECT($I$3&amp;"_results!$j$2:$j$25"),MATCH($D28&amp;$B28&amp;$C28,INDIRECT($I$3&amp;"_results!$B$2:$B$25"),0))</f>
        <v>2</v>
      </c>
      <c r="K28" s="140">
        <f ca="1">E28+G28+I28</f>
        <v>154</v>
      </c>
      <c r="L28" s="140">
        <f ca="1">F28+H28+J28</f>
        <v>9</v>
      </c>
      <c r="M28" s="140"/>
      <c r="N28" s="140"/>
      <c r="O28" s="140">
        <f t="shared" ref="O28:P31" ca="1" si="19">M28+I28+G28+E28</f>
        <v>154</v>
      </c>
      <c r="P28" s="140">
        <f t="shared" ca="1" si="19"/>
        <v>9</v>
      </c>
      <c r="Q28" s="102"/>
      <c r="R28" s="102" t="s">
        <v>5</v>
      </c>
    </row>
    <row r="29" spans="2:19" ht="28.5" customHeight="1" x14ac:dyDescent="0.25">
      <c r="B29" s="102" t="s">
        <v>45</v>
      </c>
      <c r="C29" s="102" t="s">
        <v>62</v>
      </c>
      <c r="D29" s="102" t="s">
        <v>7</v>
      </c>
      <c r="E29" s="140">
        <f t="shared" ref="E29:E31" ca="1" si="20">INDEX(INDIRECT($E$3&amp;"_results!$H$2:$H$25"),MATCH($D29&amp;$B29&amp;$C29,INDIRECT($E$3&amp;"_results!$B$2:$B$25"),0))</f>
        <v>43.5</v>
      </c>
      <c r="F29" s="140">
        <f ca="1">INDEX(INDIRECT($E$3&amp;"_results!$j$2:$j$25"),MATCH($D29&amp;$B29&amp;$C29,INDIRECT($E$3&amp;"_results!$B$2:$B$25"),0))</f>
        <v>2</v>
      </c>
      <c r="G29" s="140">
        <f ca="1">INDEX(INDIRECT($G$3&amp;"_results!$H$2:$H$25"),MATCH($D29&amp;$B29&amp;$C29,INDIRECT($G$3&amp;"_results!$B$2:$B$25"),0))</f>
        <v>21</v>
      </c>
      <c r="H29" s="140">
        <f ca="1">INDEX(INDIRECT($G$3&amp;"_results!$j$2:$j$25"),MATCH($D29&amp;$B29&amp;$C29,INDIRECT($G$3&amp;"_results!$B$2:$B$25"),0))</f>
        <v>1</v>
      </c>
      <c r="I29" s="140">
        <f ca="1">INDEX(INDIRECT($I$3&amp;"_results!$H$2:$H$25"),MATCH($D29&amp;$B29&amp;$C29,INDIRECT($I$3&amp;"_results!$B$2:$B$25"),0))</f>
        <v>29</v>
      </c>
      <c r="J29" s="140">
        <f ca="1">INDEX(INDIRECT($I$3&amp;"_results!$j$2:$j$25"),MATCH($D29&amp;$B29&amp;$C29,INDIRECT($I$3&amp;"_results!$B$2:$B$25"),0))</f>
        <v>1</v>
      </c>
      <c r="K29" s="140">
        <f t="shared" ref="K29:K31" ca="1" si="21">E29+G29+I29</f>
        <v>93.5</v>
      </c>
      <c r="L29" s="140">
        <f t="shared" ref="L29:L31" ca="1" si="22">F29+H29+J29</f>
        <v>4</v>
      </c>
      <c r="M29" s="140"/>
      <c r="N29" s="140"/>
      <c r="O29" s="140">
        <f t="shared" ca="1" si="19"/>
        <v>93.5</v>
      </c>
      <c r="P29" s="140">
        <f t="shared" ca="1" si="19"/>
        <v>4</v>
      </c>
      <c r="Q29" s="102"/>
      <c r="R29" s="102" t="s">
        <v>7</v>
      </c>
    </row>
    <row r="30" spans="2:19" ht="28.5" customHeight="1" x14ac:dyDescent="0.25">
      <c r="B30" s="102" t="s">
        <v>45</v>
      </c>
      <c r="C30" s="102" t="s">
        <v>62</v>
      </c>
      <c r="D30" s="102" t="s">
        <v>9</v>
      </c>
      <c r="E30" s="140">
        <f t="shared" ca="1" si="20"/>
        <v>12</v>
      </c>
      <c r="F30" s="140">
        <f ca="1">INDEX(INDIRECT($E$3&amp;"_results!$j$2:$j$25"),MATCH($D30&amp;$B30&amp;$C30,INDIRECT($E$3&amp;"_results!$B$2:$B$25"),0))</f>
        <v>1</v>
      </c>
      <c r="G30" s="140">
        <f ca="1">INDEX(INDIRECT($G$3&amp;"_results!$H$2:$H$25"),MATCH($D30&amp;$B30&amp;$C30,INDIRECT($G$3&amp;"_results!$B$2:$B$25"),0))</f>
        <v>48</v>
      </c>
      <c r="H30" s="140">
        <f ca="1">INDEX(INDIRECT($G$3&amp;"_results!$j$2:$j$25"),MATCH($D30&amp;$B30&amp;$C30,INDIRECT($G$3&amp;"_results!$B$2:$B$25"),0))</f>
        <v>2</v>
      </c>
      <c r="I30" s="140">
        <f ca="1">INDEX(INDIRECT($I$3&amp;"_results!$H$2:$H$25"),MATCH($D30&amp;$B30&amp;$C30,INDIRECT($I$3&amp;"_results!$B$2:$B$25"),0))</f>
        <v>60</v>
      </c>
      <c r="J30" s="140">
        <f ca="1">INDEX(INDIRECT($I$3&amp;"_results!$j$2:$j$25"),MATCH($D30&amp;$B30&amp;$C30,INDIRECT($I$3&amp;"_results!$B$2:$B$25"),0))</f>
        <v>3</v>
      </c>
      <c r="K30" s="140">
        <f t="shared" ca="1" si="21"/>
        <v>120</v>
      </c>
      <c r="L30" s="140">
        <f t="shared" ca="1" si="22"/>
        <v>6</v>
      </c>
      <c r="M30" s="140"/>
      <c r="N30" s="140"/>
      <c r="O30" s="140">
        <f t="shared" ca="1" si="19"/>
        <v>120</v>
      </c>
      <c r="P30" s="140">
        <f t="shared" ca="1" si="19"/>
        <v>6</v>
      </c>
      <c r="Q30" s="102"/>
      <c r="R30" s="102" t="s">
        <v>9</v>
      </c>
    </row>
    <row r="31" spans="2:19" ht="28.5" customHeight="1" x14ac:dyDescent="0.25">
      <c r="B31" s="102" t="s">
        <v>45</v>
      </c>
      <c r="C31" s="102" t="s">
        <v>62</v>
      </c>
      <c r="D31" s="102" t="s">
        <v>11</v>
      </c>
      <c r="E31" s="140">
        <f t="shared" ca="1" si="20"/>
        <v>65.5</v>
      </c>
      <c r="F31" s="140">
        <f ca="1">INDEX(INDIRECT($E$3&amp;"_results!$j$2:$j$25"),MATCH($D31&amp;$B31&amp;$C31,INDIRECT($E$3&amp;"_results!$B$2:$B$25"),0))</f>
        <v>4</v>
      </c>
      <c r="G31" s="140">
        <f ca="1">INDEX(INDIRECT($G$3&amp;"_results!$H$2:$H$25"),MATCH($D31&amp;$B31&amp;$C31,INDIRECT($G$3&amp;"_results!$B$2:$B$25"),0))</f>
        <v>52</v>
      </c>
      <c r="H31" s="140">
        <f ca="1">INDEX(INDIRECT($G$3&amp;"_results!$j$2:$j$25"),MATCH($D31&amp;$B31&amp;$C31,INDIRECT($G$3&amp;"_results!$B$2:$B$25"),0))</f>
        <v>3</v>
      </c>
      <c r="I31" s="140">
        <f ca="1">INDEX(INDIRECT($I$3&amp;"_results!$H$2:$H$25"),MATCH($D31&amp;$B31&amp;$C31,INDIRECT($I$3&amp;"_results!$B$2:$B$25"),0))</f>
        <v>65</v>
      </c>
      <c r="J31" s="140">
        <f ca="1">INDEX(INDIRECT($I$3&amp;"_results!$j$2:$j$25"),MATCH($D31&amp;$B31&amp;$C31,INDIRECT($I$3&amp;"_results!$B$2:$B$25"),0))</f>
        <v>4</v>
      </c>
      <c r="K31" s="140">
        <f t="shared" ca="1" si="21"/>
        <v>182.5</v>
      </c>
      <c r="L31" s="140">
        <f t="shared" ca="1" si="22"/>
        <v>11</v>
      </c>
      <c r="M31" s="140"/>
      <c r="N31" s="140"/>
      <c r="O31" s="140">
        <f t="shared" ca="1" si="19"/>
        <v>182.5</v>
      </c>
      <c r="P31" s="140">
        <f t="shared" ca="1" si="19"/>
        <v>11</v>
      </c>
      <c r="Q31" s="102"/>
      <c r="R31" s="102" t="s">
        <v>11</v>
      </c>
    </row>
    <row r="33" spans="2:19" x14ac:dyDescent="0.25">
      <c r="B33" s="160" t="s">
        <v>41</v>
      </c>
      <c r="C33" s="160" t="s">
        <v>42</v>
      </c>
      <c r="D33" s="160" t="s">
        <v>40</v>
      </c>
      <c r="E33" s="164" t="str">
        <f>E26</f>
        <v>Match1</v>
      </c>
      <c r="F33" s="164"/>
      <c r="G33" s="164" t="str">
        <f>G26</f>
        <v>Match2</v>
      </c>
      <c r="H33" s="164"/>
      <c r="I33" s="164" t="str">
        <f>I26</f>
        <v>Match3</v>
      </c>
      <c r="J33" s="164"/>
      <c r="K33" s="164" t="s">
        <v>260</v>
      </c>
      <c r="L33" s="164"/>
      <c r="M33" s="164" t="str">
        <f>M26</f>
        <v>Match4</v>
      </c>
      <c r="N33" s="164"/>
      <c r="O33" s="164" t="s">
        <v>252</v>
      </c>
      <c r="P33" s="164"/>
      <c r="Q33" s="163" t="s">
        <v>237</v>
      </c>
      <c r="R33" s="160" t="s">
        <v>40</v>
      </c>
    </row>
    <row r="34" spans="2:19" ht="30" x14ac:dyDescent="0.25">
      <c r="B34" s="160"/>
      <c r="C34" s="160"/>
      <c r="D34" s="160"/>
      <c r="E34" s="139" t="s">
        <v>254</v>
      </c>
      <c r="F34" s="139" t="s">
        <v>255</v>
      </c>
      <c r="G34" s="139" t="s">
        <v>254</v>
      </c>
      <c r="H34" s="139" t="s">
        <v>255</v>
      </c>
      <c r="I34" s="139" t="s">
        <v>254</v>
      </c>
      <c r="J34" s="139" t="s">
        <v>255</v>
      </c>
      <c r="K34" s="139" t="s">
        <v>254</v>
      </c>
      <c r="L34" s="139" t="s">
        <v>255</v>
      </c>
      <c r="M34" s="139" t="s">
        <v>254</v>
      </c>
      <c r="N34" s="139" t="s">
        <v>255</v>
      </c>
      <c r="O34" s="139" t="s">
        <v>254</v>
      </c>
      <c r="P34" s="139" t="s">
        <v>255</v>
      </c>
      <c r="Q34" s="163"/>
      <c r="R34" s="160"/>
      <c r="S34" s="137"/>
    </row>
    <row r="35" spans="2:19" ht="28.5" customHeight="1" x14ac:dyDescent="0.25">
      <c r="B35" s="102" t="s">
        <v>87</v>
      </c>
      <c r="C35" s="102" t="s">
        <v>62</v>
      </c>
      <c r="D35" s="102" t="s">
        <v>5</v>
      </c>
      <c r="E35" s="140">
        <f ca="1">INDEX(INDIRECT($E$3&amp;"_results!$H$2:$H$25"),MATCH($D35&amp;$B35&amp;$C35,INDIRECT($E$3&amp;"_results!$B$2:$B$25"),0))</f>
        <v>44</v>
      </c>
      <c r="F35" s="140">
        <f ca="1">INDEX(INDIRECT($E$3&amp;"_results!$j$2:$j$25"),MATCH($D35&amp;$B35&amp;$C35,INDIRECT($E$3&amp;"_results!$B$2:$B$25"),0))</f>
        <v>3</v>
      </c>
      <c r="G35" s="140">
        <f ca="1">INDEX(INDIRECT($G$3&amp;"_results!$H$2:$H$25"),MATCH($D35&amp;$B35&amp;$C35,INDIRECT($G$3&amp;"_results!$B$2:$B$25"),0))</f>
        <v>60</v>
      </c>
      <c r="H35" s="140">
        <f ca="1">INDEX(INDIRECT($G$3&amp;"_results!$j$2:$j$25"),MATCH($D35&amp;$B35&amp;$C35,INDIRECT($G$3&amp;"_results!$B$2:$B$25"),0))</f>
        <v>4</v>
      </c>
      <c r="I35" s="140">
        <f ca="1">INDEX(INDIRECT($I$3&amp;"_results!$H$2:$H$25"),MATCH($D35&amp;$B35&amp;$C35,INDIRECT($I$3&amp;"_results!$B$2:$B$25"),0))</f>
        <v>57</v>
      </c>
      <c r="J35" s="140">
        <f ca="1">INDEX(INDIRECT($I$3&amp;"_results!$j$2:$j$25"),MATCH($D35&amp;$B35&amp;$C35,INDIRECT($I$3&amp;"_results!$B$2:$B$25"),0))</f>
        <v>3</v>
      </c>
      <c r="K35" s="140">
        <f ca="1">E35+G35+I35</f>
        <v>161</v>
      </c>
      <c r="L35" s="140">
        <f ca="1">F35+H35+J35</f>
        <v>10</v>
      </c>
      <c r="M35" s="140"/>
      <c r="N35" s="140"/>
      <c r="O35" s="140"/>
      <c r="P35" s="140"/>
      <c r="Q35" s="102"/>
      <c r="R35" s="102" t="s">
        <v>5</v>
      </c>
    </row>
    <row r="36" spans="2:19" ht="28.5" customHeight="1" x14ac:dyDescent="0.25">
      <c r="B36" s="102" t="s">
        <v>87</v>
      </c>
      <c r="C36" s="102" t="s">
        <v>62</v>
      </c>
      <c r="D36" s="102" t="s">
        <v>7</v>
      </c>
      <c r="E36" s="140">
        <f t="shared" ref="E36:E38" ca="1" si="23">INDEX(INDIRECT($E$3&amp;"_results!$H$2:$H$25"),MATCH($D36&amp;$B36&amp;$C36,INDIRECT($E$3&amp;"_results!$B$2:$B$25"),0))</f>
        <v>0</v>
      </c>
      <c r="F36" s="140">
        <f t="shared" ref="F36:F37" ca="1" si="24">INDEX(INDIRECT($E$3&amp;"_results!$j$2:$j$25"),MATCH($D36&amp;$B36&amp;$C36,INDIRECT($E$3&amp;"_results!$B$2:$B$25"),0))</f>
        <v>0</v>
      </c>
      <c r="G36" s="140">
        <f t="shared" ref="G36:G37" ca="1" si="25">INDEX(INDIRECT($G$3&amp;"_results!$H$2:$H$25"),MATCH($D36&amp;$B36&amp;$C36,INDIRECT($G$3&amp;"_results!$B$2:$B$25"),0))</f>
        <v>0</v>
      </c>
      <c r="H36" s="140">
        <f t="shared" ref="H36:H37" ca="1" si="26">INDEX(INDIRECT($G$3&amp;"_results!$j$2:$j$25"),MATCH($D36&amp;$B36&amp;$C36,INDIRECT($G$3&amp;"_results!$B$2:$B$25"),0))</f>
        <v>0</v>
      </c>
      <c r="I36" s="140">
        <f t="shared" ref="I36:I37" ca="1" si="27">INDEX(INDIRECT($I$3&amp;"_results!$H$2:$H$25"),MATCH($D36&amp;$B36&amp;$C36,INDIRECT($I$3&amp;"_results!$B$2:$B$25"),0))</f>
        <v>8</v>
      </c>
      <c r="J36" s="140">
        <f t="shared" ref="J36:J37" ca="1" si="28">INDEX(INDIRECT($I$3&amp;"_results!$j$2:$j$25"),MATCH($D36&amp;$B36&amp;$C36,INDIRECT($I$3&amp;"_results!$B$2:$B$25"),0))</f>
        <v>1</v>
      </c>
      <c r="K36" s="140">
        <f t="shared" ref="K36:K38" ca="1" si="29">E36+G36+I36</f>
        <v>8</v>
      </c>
      <c r="L36" s="140">
        <f t="shared" ref="L36:L38" ca="1" si="30">F36+H36+J36</f>
        <v>1</v>
      </c>
      <c r="M36" s="140"/>
      <c r="N36" s="140"/>
      <c r="O36" s="140"/>
      <c r="P36" s="140"/>
      <c r="Q36" s="102"/>
      <c r="R36" s="102" t="s">
        <v>7</v>
      </c>
    </row>
    <row r="37" spans="2:19" ht="28.5" customHeight="1" x14ac:dyDescent="0.25">
      <c r="B37" s="102" t="s">
        <v>87</v>
      </c>
      <c r="C37" s="102" t="s">
        <v>62</v>
      </c>
      <c r="D37" s="102" t="s">
        <v>9</v>
      </c>
      <c r="E37" s="140">
        <f t="shared" ca="1" si="23"/>
        <v>69.5</v>
      </c>
      <c r="F37" s="140">
        <f t="shared" ca="1" si="24"/>
        <v>4</v>
      </c>
      <c r="G37" s="140">
        <f t="shared" ca="1" si="25"/>
        <v>51.5</v>
      </c>
      <c r="H37" s="140">
        <f t="shared" ca="1" si="26"/>
        <v>2</v>
      </c>
      <c r="I37" s="140">
        <f t="shared" ca="1" si="27"/>
        <v>53</v>
      </c>
      <c r="J37" s="140">
        <f t="shared" ca="1" si="28"/>
        <v>2</v>
      </c>
      <c r="K37" s="140">
        <f t="shared" ca="1" si="29"/>
        <v>174</v>
      </c>
      <c r="L37" s="140">
        <f t="shared" ca="1" si="30"/>
        <v>8</v>
      </c>
      <c r="M37" s="140"/>
      <c r="N37" s="140"/>
      <c r="O37" s="140"/>
      <c r="P37" s="140"/>
      <c r="Q37" s="102"/>
      <c r="R37" s="102" t="s">
        <v>9</v>
      </c>
    </row>
    <row r="38" spans="2:19" ht="28.5" customHeight="1" x14ac:dyDescent="0.25">
      <c r="B38" s="102" t="s">
        <v>87</v>
      </c>
      <c r="C38" s="102" t="s">
        <v>62</v>
      </c>
      <c r="D38" s="102" t="s">
        <v>11</v>
      </c>
      <c r="E38" s="140">
        <f t="shared" ca="1" si="23"/>
        <v>38.5</v>
      </c>
      <c r="F38" s="140">
        <f ca="1">INDEX(INDIRECT($E$3&amp;"_results!$j$2:$j$25"),MATCH($D38&amp;$B38&amp;$C38,INDIRECT($E$3&amp;"_results!$B$2:$B$25"),0))</f>
        <v>2</v>
      </c>
      <c r="G38" s="140">
        <f ca="1">INDEX(INDIRECT($G$3&amp;"_results!$H$2:$H$25"),MATCH($D38&amp;$B38&amp;$C38,INDIRECT($G$3&amp;"_results!$B$2:$B$25"),0))</f>
        <v>56.5</v>
      </c>
      <c r="H38" s="140">
        <f ca="1">INDEX(INDIRECT($G$3&amp;"_results!$j$2:$j$25"),MATCH($D38&amp;$B38&amp;$C38,INDIRECT($G$3&amp;"_results!$B$2:$B$25"),0))</f>
        <v>3</v>
      </c>
      <c r="I38" s="140">
        <f ca="1">INDEX(INDIRECT($I$3&amp;"_results!$H$2:$H$25"),MATCH($D38&amp;$B38&amp;$C38,INDIRECT($I$3&amp;"_results!$B$2:$B$25"),0))</f>
        <v>67</v>
      </c>
      <c r="J38" s="140">
        <f ca="1">INDEX(INDIRECT($I$3&amp;"_results!$j$2:$j$25"),MATCH($D38&amp;$B38&amp;$C38,INDIRECT($I$3&amp;"_results!$B$2:$B$25"),0))</f>
        <v>4</v>
      </c>
      <c r="K38" s="140">
        <f t="shared" ca="1" si="29"/>
        <v>162</v>
      </c>
      <c r="L38" s="140">
        <f t="shared" ca="1" si="30"/>
        <v>9</v>
      </c>
      <c r="M38" s="140"/>
      <c r="N38" s="140"/>
      <c r="O38" s="140"/>
      <c r="P38" s="140"/>
      <c r="Q38" s="102"/>
      <c r="R38" s="102" t="s">
        <v>11</v>
      </c>
    </row>
    <row r="40" spans="2:19" x14ac:dyDescent="0.25">
      <c r="B40" s="160" t="s">
        <v>41</v>
      </c>
      <c r="C40" s="160" t="s">
        <v>42</v>
      </c>
      <c r="D40" s="160" t="s">
        <v>40</v>
      </c>
      <c r="E40" s="164" t="str">
        <f>E33</f>
        <v>Match1</v>
      </c>
      <c r="F40" s="164"/>
      <c r="G40" s="164" t="str">
        <f>G33</f>
        <v>Match2</v>
      </c>
      <c r="H40" s="164"/>
      <c r="I40" s="164" t="str">
        <f>I33</f>
        <v>Match3</v>
      </c>
      <c r="J40" s="164"/>
      <c r="K40" s="164" t="s">
        <v>260</v>
      </c>
      <c r="L40" s="164"/>
      <c r="M40" s="164" t="str">
        <f>M33</f>
        <v>Match4</v>
      </c>
      <c r="N40" s="164"/>
      <c r="O40" s="164" t="s">
        <v>252</v>
      </c>
      <c r="P40" s="164"/>
      <c r="Q40" s="163" t="s">
        <v>237</v>
      </c>
      <c r="R40" s="160" t="s">
        <v>40</v>
      </c>
    </row>
    <row r="41" spans="2:19" ht="30" x14ac:dyDescent="0.25">
      <c r="B41" s="160"/>
      <c r="C41" s="160"/>
      <c r="D41" s="160"/>
      <c r="E41" s="139" t="s">
        <v>254</v>
      </c>
      <c r="F41" s="139" t="s">
        <v>255</v>
      </c>
      <c r="G41" s="139" t="s">
        <v>254</v>
      </c>
      <c r="H41" s="139" t="s">
        <v>255</v>
      </c>
      <c r="I41" s="139" t="s">
        <v>254</v>
      </c>
      <c r="J41" s="139" t="s">
        <v>255</v>
      </c>
      <c r="K41" s="139" t="s">
        <v>254</v>
      </c>
      <c r="L41" s="139" t="s">
        <v>255</v>
      </c>
      <c r="M41" s="139" t="s">
        <v>254</v>
      </c>
      <c r="N41" s="139" t="s">
        <v>255</v>
      </c>
      <c r="O41" s="139" t="s">
        <v>254</v>
      </c>
      <c r="P41" s="139" t="s">
        <v>255</v>
      </c>
      <c r="Q41" s="163"/>
      <c r="R41" s="160"/>
      <c r="S41" s="137"/>
    </row>
    <row r="42" spans="2:19" ht="28.5" customHeight="1" x14ac:dyDescent="0.25">
      <c r="B42" s="102" t="s">
        <v>145</v>
      </c>
      <c r="C42" s="102" t="s">
        <v>62</v>
      </c>
      <c r="D42" s="102" t="s">
        <v>5</v>
      </c>
      <c r="E42" s="140">
        <f ca="1">INDEX(INDIRECT($E$3&amp;"_results!$H$2:$H$25"),MATCH($D42&amp;$B42&amp;$C42,INDIRECT($E$3&amp;"_results!$B$2:$B$25"),0))</f>
        <v>36</v>
      </c>
      <c r="F42" s="140">
        <f ca="1">INDEX(INDIRECT($E$3&amp;"_results!$j$2:$j$25"),MATCH($D42&amp;$B42&amp;$C42,INDIRECT($E$3&amp;"_results!$B$2:$B$25"),0))</f>
        <v>2</v>
      </c>
      <c r="G42" s="140">
        <f ca="1">INDEX(INDIRECT($G$3&amp;"_results!$H$2:$H$25"),MATCH($D42&amp;$B42&amp;$C42,INDIRECT($G$3&amp;"_results!$B$2:$B$25"),0))</f>
        <v>31</v>
      </c>
      <c r="H42" s="140">
        <f ca="1">INDEX(INDIRECT($G$3&amp;"_results!$j$2:$j$25"),MATCH($D42&amp;$B42&amp;$C42,INDIRECT($G$3&amp;"_results!$B$2:$B$25"),0))</f>
        <v>2</v>
      </c>
      <c r="I42" s="140">
        <f ca="1">INDEX(INDIRECT($I$3&amp;"_results!$H$2:$H$25"),MATCH($D42&amp;$B42&amp;$C42,INDIRECT($I$3&amp;"_results!$B$2:$B$25"),0))</f>
        <v>35</v>
      </c>
      <c r="J42" s="140">
        <f ca="1">INDEX(INDIRECT($I$3&amp;"_results!$j$2:$j$25"),MATCH($D42&amp;$B42&amp;$C42,INDIRECT($I$3&amp;"_results!$B$2:$B$25"),0))</f>
        <v>2</v>
      </c>
      <c r="K42" s="140">
        <f ca="1">E42+G42+I42</f>
        <v>102</v>
      </c>
      <c r="L42" s="140">
        <f ca="1">F42+H42+J42</f>
        <v>6</v>
      </c>
      <c r="M42" s="140"/>
      <c r="N42" s="140"/>
      <c r="O42" s="140"/>
      <c r="P42" s="140"/>
      <c r="Q42" s="102"/>
      <c r="R42" s="102" t="s">
        <v>5</v>
      </c>
    </row>
    <row r="43" spans="2:19" ht="28.5" customHeight="1" x14ac:dyDescent="0.25">
      <c r="B43" s="102" t="s">
        <v>145</v>
      </c>
      <c r="C43" s="102" t="s">
        <v>62</v>
      </c>
      <c r="D43" s="102" t="s">
        <v>7</v>
      </c>
      <c r="E43" s="140">
        <f t="shared" ref="E43:E45" ca="1" si="31">INDEX(INDIRECT($E$3&amp;"_results!$H$2:$H$25"),MATCH($D43&amp;$B43&amp;$C43,INDIRECT($E$3&amp;"_results!$B$2:$B$25"),0))</f>
        <v>0</v>
      </c>
      <c r="F43" s="140">
        <f t="shared" ref="F43:F44" ca="1" si="32">INDEX(INDIRECT($E$3&amp;"_results!$j$2:$j$25"),MATCH($D43&amp;$B43&amp;$C43,INDIRECT($E$3&amp;"_results!$B$2:$B$25"),0))</f>
        <v>0</v>
      </c>
      <c r="G43" s="140">
        <f t="shared" ref="G43:G44" ca="1" si="33">INDEX(INDIRECT($G$3&amp;"_results!$H$2:$H$25"),MATCH($D43&amp;$B43&amp;$C43,INDIRECT($G$3&amp;"_results!$B$2:$B$25"),0))</f>
        <v>0</v>
      </c>
      <c r="H43" s="140">
        <f t="shared" ref="H43:H44" ca="1" si="34">INDEX(INDIRECT($G$3&amp;"_results!$j$2:$j$25"),MATCH($D43&amp;$B43&amp;$C43,INDIRECT($G$3&amp;"_results!$B$2:$B$25"),0))</f>
        <v>0</v>
      </c>
      <c r="I43" s="140">
        <f t="shared" ref="I43:I44" ca="1" si="35">INDEX(INDIRECT($I$3&amp;"_results!$H$2:$H$25"),MATCH($D43&amp;$B43&amp;$C43,INDIRECT($I$3&amp;"_results!$B$2:$B$25"),0))</f>
        <v>0</v>
      </c>
      <c r="J43" s="140">
        <f t="shared" ref="J43:J44" ca="1" si="36">INDEX(INDIRECT($I$3&amp;"_results!$j$2:$j$25"),MATCH($D43&amp;$B43&amp;$C43,INDIRECT($I$3&amp;"_results!$B$2:$B$25"),0))</f>
        <v>0</v>
      </c>
      <c r="K43" s="140">
        <f t="shared" ref="K43:K45" ca="1" si="37">E43+G43+I43</f>
        <v>0</v>
      </c>
      <c r="L43" s="140">
        <f t="shared" ref="L43:L45" ca="1" si="38">F43+H43+J43</f>
        <v>0</v>
      </c>
      <c r="M43" s="140"/>
      <c r="N43" s="140"/>
      <c r="O43" s="140"/>
      <c r="P43" s="140"/>
      <c r="Q43" s="102"/>
      <c r="R43" s="102" t="s">
        <v>7</v>
      </c>
    </row>
    <row r="44" spans="2:19" ht="28.5" customHeight="1" x14ac:dyDescent="0.25">
      <c r="B44" s="102" t="s">
        <v>145</v>
      </c>
      <c r="C44" s="102" t="s">
        <v>62</v>
      </c>
      <c r="D44" s="102" t="s">
        <v>9</v>
      </c>
      <c r="E44" s="140">
        <f t="shared" ca="1" si="31"/>
        <v>39</v>
      </c>
      <c r="F44" s="140">
        <f t="shared" ca="1" si="32"/>
        <v>3</v>
      </c>
      <c r="G44" s="140">
        <f t="shared" ca="1" si="33"/>
        <v>62</v>
      </c>
      <c r="H44" s="140">
        <f t="shared" ca="1" si="34"/>
        <v>4</v>
      </c>
      <c r="I44" s="140">
        <f t="shared" ca="1" si="35"/>
        <v>62</v>
      </c>
      <c r="J44" s="140">
        <f t="shared" ca="1" si="36"/>
        <v>3.5</v>
      </c>
      <c r="K44" s="140">
        <f t="shared" ca="1" si="37"/>
        <v>163</v>
      </c>
      <c r="L44" s="140">
        <f t="shared" ca="1" si="38"/>
        <v>10.5</v>
      </c>
      <c r="M44" s="140"/>
      <c r="N44" s="140"/>
      <c r="O44" s="140"/>
      <c r="P44" s="140"/>
      <c r="Q44" s="102"/>
      <c r="R44" s="102" t="s">
        <v>9</v>
      </c>
    </row>
    <row r="45" spans="2:19" ht="28.5" customHeight="1" x14ac:dyDescent="0.25">
      <c r="B45" s="102" t="s">
        <v>145</v>
      </c>
      <c r="C45" s="102" t="s">
        <v>62</v>
      </c>
      <c r="D45" s="102" t="s">
        <v>11</v>
      </c>
      <c r="E45" s="140">
        <f t="shared" ca="1" si="31"/>
        <v>70</v>
      </c>
      <c r="F45" s="140">
        <f ca="1">INDEX(INDIRECT($E$3&amp;"_results!$j$2:$j$25"),MATCH($D45&amp;$B45&amp;$C45,INDIRECT($E$3&amp;"_results!$B$2:$B$25"),0))</f>
        <v>4</v>
      </c>
      <c r="G45" s="140">
        <f ca="1">INDEX(INDIRECT($G$3&amp;"_results!$H$2:$H$25"),MATCH($D45&amp;$B45&amp;$C45,INDIRECT($G$3&amp;"_results!$B$2:$B$25"),0))</f>
        <v>49</v>
      </c>
      <c r="H45" s="140">
        <f ca="1">INDEX(INDIRECT($G$3&amp;"_results!$j$2:$j$25"),MATCH($D45&amp;$B45&amp;$C45,INDIRECT($G$3&amp;"_results!$B$2:$B$25"),0))</f>
        <v>3</v>
      </c>
      <c r="I45" s="140">
        <f ca="1">INDEX(INDIRECT($I$3&amp;"_results!$H$2:$H$25"),MATCH($D45&amp;$B45&amp;$C45,INDIRECT($I$3&amp;"_results!$B$2:$B$25"),0))</f>
        <v>62</v>
      </c>
      <c r="J45" s="140">
        <f ca="1">INDEX(INDIRECT($I$3&amp;"_results!$j$2:$j$25"),MATCH($D45&amp;$B45&amp;$C45,INDIRECT($I$3&amp;"_results!$B$2:$B$25"),0))</f>
        <v>3.5</v>
      </c>
      <c r="K45" s="140">
        <f t="shared" ca="1" si="37"/>
        <v>181</v>
      </c>
      <c r="L45" s="140">
        <f t="shared" ca="1" si="38"/>
        <v>10.5</v>
      </c>
      <c r="M45" s="140"/>
      <c r="N45" s="140"/>
      <c r="O45" s="140"/>
      <c r="P45" s="140"/>
      <c r="Q45" s="102"/>
      <c r="R45" s="102" t="s">
        <v>11</v>
      </c>
    </row>
    <row r="48" spans="2:19" ht="22.5" x14ac:dyDescent="0.25">
      <c r="B48" s="165" t="str">
        <f>"SHROPSHIRE SPORTSHALL LEAGUE "&amp;'Clubs and events'!$C$1</f>
        <v>SHROPSHIRE SPORTSHALL LEAGUE 2023/2024</v>
      </c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</row>
    <row r="49" spans="2:19" x14ac:dyDescent="0.25">
      <c r="C49" s="160" t="s">
        <v>42</v>
      </c>
      <c r="D49" s="160" t="s">
        <v>40</v>
      </c>
      <c r="E49" s="164" t="str">
        <f>E17</f>
        <v>Match1</v>
      </c>
      <c r="F49" s="164"/>
      <c r="G49" s="164" t="str">
        <f>G17</f>
        <v>Match2</v>
      </c>
      <c r="H49" s="164"/>
      <c r="I49" s="164" t="str">
        <f>I17</f>
        <v>Match3</v>
      </c>
      <c r="J49" s="164"/>
      <c r="K49" s="164" t="s">
        <v>260</v>
      </c>
      <c r="L49" s="164"/>
      <c r="M49" s="164" t="str">
        <f>M17</f>
        <v>Match4</v>
      </c>
      <c r="N49" s="164"/>
      <c r="O49" s="164" t="s">
        <v>252</v>
      </c>
      <c r="P49" s="164"/>
      <c r="Q49" s="163" t="s">
        <v>237</v>
      </c>
      <c r="R49" s="160" t="s">
        <v>40</v>
      </c>
    </row>
    <row r="50" spans="2:19" ht="30" x14ac:dyDescent="0.25">
      <c r="B50" s="25"/>
      <c r="C50" s="160"/>
      <c r="D50" s="160"/>
      <c r="E50" s="139" t="s">
        <v>254</v>
      </c>
      <c r="F50" s="139" t="s">
        <v>255</v>
      </c>
      <c r="G50" s="139" t="s">
        <v>254</v>
      </c>
      <c r="H50" s="139" t="s">
        <v>255</v>
      </c>
      <c r="I50" s="139" t="s">
        <v>254</v>
      </c>
      <c r="J50" s="139" t="s">
        <v>255</v>
      </c>
      <c r="K50" s="139" t="s">
        <v>254</v>
      </c>
      <c r="L50" s="139" t="s">
        <v>255</v>
      </c>
      <c r="M50" s="139" t="s">
        <v>254</v>
      </c>
      <c r="N50" s="139" t="s">
        <v>255</v>
      </c>
      <c r="O50" s="139" t="s">
        <v>254</v>
      </c>
      <c r="P50" s="139" t="s">
        <v>255</v>
      </c>
      <c r="Q50" s="163"/>
      <c r="R50" s="160"/>
      <c r="S50" s="137"/>
    </row>
    <row r="51" spans="2:19" ht="28.5" customHeight="1" x14ac:dyDescent="0.25">
      <c r="B51" s="102"/>
      <c r="C51" s="102" t="s">
        <v>46</v>
      </c>
      <c r="D51" s="102" t="s">
        <v>5</v>
      </c>
      <c r="E51" s="140">
        <f ca="1">INDEX(INDIRECT($E$3&amp;"_results!$ae$2:$ae$9"),MATCH($D51&amp;$C51,INDIRECT($E$3&amp;"_results!$z$2:$z$9"),0))</f>
        <v>95.5</v>
      </c>
      <c r="F51" s="140">
        <f ca="1">INDEX(INDIRECT($E$3&amp;"_results!$ag$2:$ag$9"),MATCH($D51&amp;$C51,INDIRECT($E$3&amp;"_results!$z$2:$z$9"),0))</f>
        <v>1</v>
      </c>
      <c r="G51" s="140">
        <f ca="1">INDEX(INDIRECT($G$3&amp;"_results!$ae$2:$ae$9"),MATCH($D51&amp;$C51,INDIRECT($G$3&amp;"_results!$z$2:$z$9"),0))</f>
        <v>102</v>
      </c>
      <c r="H51" s="140">
        <f ca="1">INDEX(INDIRECT($G$3&amp;"_results!$ag$2:$ag$9"),MATCH($D51&amp;$C51,INDIRECT($G$3&amp;"_results!$z$2:$z$9"),0))</f>
        <v>1</v>
      </c>
      <c r="I51" s="140">
        <f ca="1">INDEX(INDIRECT($I$3&amp;"_results!$ae$2:$ae$9"),MATCH($D51&amp;$C51,INDIRECT($I$3&amp;"_results!$z$2:$z$9"),0))</f>
        <v>94.5</v>
      </c>
      <c r="J51" s="140">
        <f ca="1">INDEX(INDIRECT($I$3&amp;"_results!$ag$2:$ag$9"),MATCH($D51&amp;$C51,INDIRECT($I$3&amp;"_results!$z$2:$z$9"),0))</f>
        <v>1</v>
      </c>
      <c r="K51" s="140">
        <f ca="1">E51+G51+I51</f>
        <v>292</v>
      </c>
      <c r="L51" s="140">
        <f ca="1">F51+H51+J51</f>
        <v>3</v>
      </c>
      <c r="M51" s="140"/>
      <c r="N51" s="140"/>
      <c r="O51" s="140"/>
      <c r="P51" s="140"/>
      <c r="Q51" s="102"/>
      <c r="R51" s="102" t="s">
        <v>5</v>
      </c>
    </row>
    <row r="52" spans="2:19" ht="28.5" customHeight="1" x14ac:dyDescent="0.25">
      <c r="B52" s="102"/>
      <c r="C52" s="102" t="s">
        <v>46</v>
      </c>
      <c r="D52" s="102" t="s">
        <v>7</v>
      </c>
      <c r="E52" s="140">
        <f ca="1">INDEX(INDIRECT($E$3&amp;"_results!$ae$2:$ae$9"),MATCH($D52&amp;$C52,INDIRECT($E$3&amp;"_results!$z$2:$z$9"),0))</f>
        <v>216.5</v>
      </c>
      <c r="F52" s="140">
        <f ca="1">INDEX(INDIRECT($E$3&amp;"_results!$ag$2:$ag$9"),MATCH($D52&amp;$C52,INDIRECT($E$3&amp;"_results!$z$2:$z$9"),0))</f>
        <v>4</v>
      </c>
      <c r="G52" s="140">
        <f ca="1">INDEX(INDIRECT($G$3&amp;"_results!$ae$2:$ae$9"),MATCH($D52&amp;$C52,INDIRECT($G$3&amp;"_results!$z$2:$z$9"),0))</f>
        <v>169</v>
      </c>
      <c r="H52" s="140">
        <f ca="1">INDEX(INDIRECT($G$3&amp;"_results!$ag$2:$ag$9"),MATCH($D52&amp;$C52,INDIRECT($G$3&amp;"_results!$z$2:$z$9"),0))</f>
        <v>4</v>
      </c>
      <c r="I52" s="140">
        <f ca="1">INDEX(INDIRECT($I$3&amp;"_results!$ae$2:$ae$9"),MATCH($D52&amp;$C52,INDIRECT($I$3&amp;"_results!$z$2:$z$9"),0))</f>
        <v>200</v>
      </c>
      <c r="J52" s="140">
        <f ca="1">INDEX(INDIRECT($I$3&amp;"_results!$ag$2:$ag$9"),MATCH($D52&amp;$C52,INDIRECT($I$3&amp;"_results!$z$2:$z$9"),0))</f>
        <v>4</v>
      </c>
      <c r="K52" s="140">
        <f t="shared" ref="K52:K54" ca="1" si="39">E52+G52+I52</f>
        <v>585.5</v>
      </c>
      <c r="L52" s="140">
        <f t="shared" ref="L52:L54" ca="1" si="40">F52+H52+J52</f>
        <v>12</v>
      </c>
      <c r="M52" s="140"/>
      <c r="N52" s="140"/>
      <c r="O52" s="140"/>
      <c r="P52" s="140"/>
      <c r="Q52" s="102"/>
      <c r="R52" s="102" t="s">
        <v>7</v>
      </c>
    </row>
    <row r="53" spans="2:19" ht="28.5" customHeight="1" x14ac:dyDescent="0.25">
      <c r="B53" s="102"/>
      <c r="C53" s="102" t="s">
        <v>46</v>
      </c>
      <c r="D53" s="102" t="s">
        <v>9</v>
      </c>
      <c r="E53" s="140">
        <f ca="1">INDEX(INDIRECT($E$3&amp;"_results!$ae$2:$ae$9"),MATCH($D53&amp;$C53,INDIRECT($E$3&amp;"_results!$z$2:$z$9"),0))</f>
        <v>120</v>
      </c>
      <c r="F53" s="140">
        <f ca="1">INDEX(INDIRECT($E$3&amp;"_results!$ag$2:$ag$9"),MATCH($D53&amp;$C53,INDIRECT($E$3&amp;"_results!$z$2:$z$9"),0))</f>
        <v>2</v>
      </c>
      <c r="G53" s="140">
        <f ca="1">INDEX(INDIRECT($G$3&amp;"_results!$ae$2:$ae$9"),MATCH($D53&amp;$C53,INDIRECT($G$3&amp;"_results!$z$2:$z$9"),0))</f>
        <v>119.5</v>
      </c>
      <c r="H53" s="140">
        <f ca="1">INDEX(INDIRECT($G$3&amp;"_results!$ag$2:$ag$9"),MATCH($D53&amp;$C53,INDIRECT($G$3&amp;"_results!$z$2:$z$9"),0))</f>
        <v>3</v>
      </c>
      <c r="I53" s="140">
        <f ca="1">INDEX(INDIRECT($I$3&amp;"_results!$ae$2:$ae$9"),MATCH($D53&amp;$C53,INDIRECT($I$3&amp;"_results!$z$2:$z$9"),0))</f>
        <v>119</v>
      </c>
      <c r="J53" s="140">
        <f ca="1">INDEX(INDIRECT($I$3&amp;"_results!$ag$2:$ag$9"),MATCH($D53&amp;$C53,INDIRECT($I$3&amp;"_results!$z$2:$z$9"),0))</f>
        <v>2</v>
      </c>
      <c r="K53" s="140">
        <f t="shared" ca="1" si="39"/>
        <v>358.5</v>
      </c>
      <c r="L53" s="140">
        <f t="shared" ca="1" si="40"/>
        <v>7</v>
      </c>
      <c r="M53" s="140"/>
      <c r="N53" s="140"/>
      <c r="O53" s="140"/>
      <c r="P53" s="140"/>
      <c r="Q53" s="102"/>
      <c r="R53" s="102" t="s">
        <v>9</v>
      </c>
    </row>
    <row r="54" spans="2:19" ht="28.5" customHeight="1" x14ac:dyDescent="0.25">
      <c r="B54" s="102"/>
      <c r="C54" s="102" t="s">
        <v>46</v>
      </c>
      <c r="D54" s="102" t="s">
        <v>11</v>
      </c>
      <c r="E54" s="140">
        <f ca="1">INDEX(INDIRECT($E$3&amp;"_results!$ae$2:$ae$9"),MATCH($D54&amp;$C54,INDIRECT($E$3&amp;"_results!$z$2:$z$9"),0))</f>
        <v>122</v>
      </c>
      <c r="F54" s="140">
        <f ca="1">INDEX(INDIRECT($E$3&amp;"_results!$ag$2:$ag$9"),MATCH($D54&amp;$C54,INDIRECT($E$3&amp;"_results!$z$2:$z$9"),0))</f>
        <v>3</v>
      </c>
      <c r="G54" s="140">
        <f ca="1">INDEX(INDIRECT($G$3&amp;"_results!$ae$2:$ae$9"),MATCH($D54&amp;$C54,INDIRECT($G$3&amp;"_results!$z$2:$z$9"),0))</f>
        <v>105.5</v>
      </c>
      <c r="H54" s="140">
        <f ca="1">INDEX(INDIRECT($G$3&amp;"_results!$ag$2:$ag$9"),MATCH($D54&amp;$C54,INDIRECT($G$3&amp;"_results!$z$2:$z$9"),0))</f>
        <v>2</v>
      </c>
      <c r="I54" s="140">
        <f ca="1">INDEX(INDIRECT($I$3&amp;"_results!$ae$2:$ae$9"),MATCH($D54&amp;$C54,INDIRECT($I$3&amp;"_results!$z$2:$z$9"),0))</f>
        <v>145.5</v>
      </c>
      <c r="J54" s="140">
        <f ca="1">INDEX(INDIRECT($I$3&amp;"_results!$ag$2:$ag$9"),MATCH($D54&amp;$C54,INDIRECT($I$3&amp;"_results!$z$2:$z$9"),0))</f>
        <v>3</v>
      </c>
      <c r="K54" s="140">
        <f t="shared" ca="1" si="39"/>
        <v>373</v>
      </c>
      <c r="L54" s="140">
        <f t="shared" ca="1" si="40"/>
        <v>8</v>
      </c>
      <c r="M54" s="140"/>
      <c r="N54" s="140"/>
      <c r="O54" s="140"/>
      <c r="P54" s="140"/>
      <c r="Q54" s="102"/>
      <c r="R54" s="102" t="s">
        <v>11</v>
      </c>
    </row>
    <row r="57" spans="2:19" x14ac:dyDescent="0.25">
      <c r="C57" s="160" t="s">
        <v>42</v>
      </c>
      <c r="D57" s="160" t="s">
        <v>40</v>
      </c>
      <c r="E57" s="164" t="str">
        <f>E40</f>
        <v>Match1</v>
      </c>
      <c r="F57" s="164"/>
      <c r="G57" s="164" t="str">
        <f>G40</f>
        <v>Match2</v>
      </c>
      <c r="H57" s="164"/>
      <c r="I57" s="164" t="str">
        <f>I40</f>
        <v>Match3</v>
      </c>
      <c r="J57" s="164"/>
      <c r="K57" s="164" t="s">
        <v>260</v>
      </c>
      <c r="L57" s="164"/>
      <c r="M57" s="164" t="str">
        <f>M40</f>
        <v>Match4</v>
      </c>
      <c r="N57" s="164"/>
      <c r="O57" s="164" t="s">
        <v>252</v>
      </c>
      <c r="P57" s="164"/>
      <c r="Q57" s="163" t="s">
        <v>237</v>
      </c>
      <c r="R57" s="160" t="s">
        <v>40</v>
      </c>
    </row>
    <row r="58" spans="2:19" ht="30" x14ac:dyDescent="0.25">
      <c r="B58" s="25"/>
      <c r="C58" s="160"/>
      <c r="D58" s="160"/>
      <c r="E58" s="139" t="s">
        <v>254</v>
      </c>
      <c r="F58" s="139" t="s">
        <v>255</v>
      </c>
      <c r="G58" s="139" t="s">
        <v>254</v>
      </c>
      <c r="H58" s="139" t="s">
        <v>255</v>
      </c>
      <c r="I58" s="139" t="s">
        <v>254</v>
      </c>
      <c r="J58" s="139" t="s">
        <v>255</v>
      </c>
      <c r="K58" s="139" t="s">
        <v>254</v>
      </c>
      <c r="L58" s="139" t="s">
        <v>255</v>
      </c>
      <c r="M58" s="139" t="s">
        <v>254</v>
      </c>
      <c r="N58" s="139" t="s">
        <v>255</v>
      </c>
      <c r="O58" s="139" t="s">
        <v>254</v>
      </c>
      <c r="P58" s="139" t="s">
        <v>255</v>
      </c>
      <c r="Q58" s="163"/>
      <c r="R58" s="160"/>
      <c r="S58" s="137"/>
    </row>
    <row r="59" spans="2:19" ht="28.5" customHeight="1" x14ac:dyDescent="0.25">
      <c r="B59" s="102"/>
      <c r="C59" s="102" t="s">
        <v>62</v>
      </c>
      <c r="D59" s="102" t="s">
        <v>5</v>
      </c>
      <c r="E59" s="140">
        <f ca="1">INDEX(INDIRECT($E$3&amp;"_results!$ae$2:$ae$9"),MATCH($D59&amp;$C59,INDIRECT($E$3&amp;"_results!$z$2:$z$9"),0))</f>
        <v>140</v>
      </c>
      <c r="F59" s="140">
        <f ca="1">INDEX(INDIRECT($E$3&amp;"_results!$ag$2:$ag$9"),MATCH($D59&amp;$C59,INDIRECT($E$3&amp;"_results!$z$2:$z$9"),0))</f>
        <v>3</v>
      </c>
      <c r="G59" s="140">
        <f ca="1">INDEX(INDIRECT($G$3&amp;"_results!$ae$2:$ae$9"),MATCH($D59&amp;$C59,INDIRECT($G$3&amp;"_results!$z$2:$z$9"),0))</f>
        <v>146</v>
      </c>
      <c r="H59" s="140">
        <f ca="1">INDEX(INDIRECT($G$3&amp;"_results!$ag$2:$ag$9"),MATCH($D59&amp;$C59,INDIRECT($G$3&amp;"_results!$z$2:$z$9"),0))</f>
        <v>2</v>
      </c>
      <c r="I59" s="140">
        <f ca="1">INDEX(INDIRECT($I$3&amp;"_results!$ae$2:$ae$9"),MATCH($D59&amp;$C59,INDIRECT($I$3&amp;"_results!$z$2:$z$9"),0))</f>
        <v>131</v>
      </c>
      <c r="J59" s="140">
        <f ca="1">INDEX(INDIRECT($I$3&amp;"_results!$ag$2:$ag$9"),MATCH($D59&amp;$C59,INDIRECT($I$3&amp;"_results!$z$2:$z$9"),0))</f>
        <v>2</v>
      </c>
      <c r="K59" s="140">
        <f ca="1">E59+G59+I59</f>
        <v>417</v>
      </c>
      <c r="L59" s="140">
        <f ca="1">F59+H59+J59</f>
        <v>7</v>
      </c>
      <c r="M59" s="140"/>
      <c r="N59" s="140"/>
      <c r="O59" s="140"/>
      <c r="P59" s="140"/>
      <c r="Q59" s="102"/>
      <c r="R59" s="102" t="s">
        <v>5</v>
      </c>
    </row>
    <row r="60" spans="2:19" ht="28.5" customHeight="1" x14ac:dyDescent="0.25">
      <c r="B60" s="102"/>
      <c r="C60" s="102" t="s">
        <v>62</v>
      </c>
      <c r="D60" s="102" t="s">
        <v>7</v>
      </c>
      <c r="E60" s="140">
        <f t="shared" ref="E60:E62" ca="1" si="41">INDEX(INDIRECT($E$3&amp;"_results!$ae$2:$ae$9"),MATCH($D60&amp;$C60,INDIRECT($E$3&amp;"_results!$z$2:$z$9"),0))</f>
        <v>43.5</v>
      </c>
      <c r="F60" s="140">
        <f t="shared" ref="F60:F62" ca="1" si="42">INDEX(INDIRECT($E$3&amp;"_results!$ag$2:$ag$9"),MATCH($D60&amp;$C60,INDIRECT($E$3&amp;"_results!$z$2:$z$9"),0))</f>
        <v>1</v>
      </c>
      <c r="G60" s="140">
        <f t="shared" ref="G60:G62" ca="1" si="43">INDEX(INDIRECT($G$3&amp;"_results!$ae$2:$ae$9"),MATCH($D60&amp;$C60,INDIRECT($G$3&amp;"_results!$z$2:$z$9"),0))</f>
        <v>21</v>
      </c>
      <c r="H60" s="140">
        <f t="shared" ref="H60:H62" ca="1" si="44">INDEX(INDIRECT($G$3&amp;"_results!$ag$2:$ag$9"),MATCH($D60&amp;$C60,INDIRECT($G$3&amp;"_results!$z$2:$z$9"),0))</f>
        <v>1</v>
      </c>
      <c r="I60" s="140">
        <f t="shared" ref="I60:I62" ca="1" si="45">INDEX(INDIRECT($I$3&amp;"_results!$ae$2:$ae$9"),MATCH($D60&amp;$C60,INDIRECT($I$3&amp;"_results!$z$2:$z$9"),0))</f>
        <v>37</v>
      </c>
      <c r="J60" s="140">
        <f t="shared" ref="J60:J62" ca="1" si="46">INDEX(INDIRECT($I$3&amp;"_results!$ag$2:$ag$9"),MATCH($D60&amp;$C60,INDIRECT($I$3&amp;"_results!$z$2:$z$9"),0))</f>
        <v>1</v>
      </c>
      <c r="K60" s="140">
        <f t="shared" ref="K60:K62" ca="1" si="47">E60+G60+I60</f>
        <v>101.5</v>
      </c>
      <c r="L60" s="140">
        <f t="shared" ref="L60:L62" ca="1" si="48">F60+H60+J60</f>
        <v>3</v>
      </c>
      <c r="M60" s="140"/>
      <c r="N60" s="140"/>
      <c r="O60" s="140"/>
      <c r="P60" s="140"/>
      <c r="Q60" s="102"/>
      <c r="R60" s="102" t="s">
        <v>7</v>
      </c>
    </row>
    <row r="61" spans="2:19" ht="28.5" customHeight="1" x14ac:dyDescent="0.25">
      <c r="B61" s="102"/>
      <c r="C61" s="102" t="s">
        <v>62</v>
      </c>
      <c r="D61" s="102" t="s">
        <v>9</v>
      </c>
      <c r="E61" s="140">
        <f t="shared" ca="1" si="41"/>
        <v>120.5</v>
      </c>
      <c r="F61" s="140">
        <f t="shared" ca="1" si="42"/>
        <v>2</v>
      </c>
      <c r="G61" s="140">
        <f t="shared" ca="1" si="43"/>
        <v>161.5</v>
      </c>
      <c r="H61" s="140">
        <f t="shared" ca="1" si="44"/>
        <v>4</v>
      </c>
      <c r="I61" s="140">
        <f t="shared" ca="1" si="45"/>
        <v>175</v>
      </c>
      <c r="J61" s="140">
        <f t="shared" ca="1" si="46"/>
        <v>3</v>
      </c>
      <c r="K61" s="140">
        <f t="shared" ca="1" si="47"/>
        <v>457</v>
      </c>
      <c r="L61" s="140">
        <f t="shared" ca="1" si="48"/>
        <v>9</v>
      </c>
      <c r="M61" s="140"/>
      <c r="N61" s="140"/>
      <c r="O61" s="140"/>
      <c r="P61" s="140"/>
      <c r="Q61" s="102"/>
      <c r="R61" s="102" t="s">
        <v>9</v>
      </c>
    </row>
    <row r="62" spans="2:19" ht="28.5" customHeight="1" x14ac:dyDescent="0.25">
      <c r="B62" s="102"/>
      <c r="C62" s="102" t="s">
        <v>62</v>
      </c>
      <c r="D62" s="102" t="s">
        <v>11</v>
      </c>
      <c r="E62" s="140">
        <f t="shared" ca="1" si="41"/>
        <v>174</v>
      </c>
      <c r="F62" s="140">
        <f t="shared" ca="1" si="42"/>
        <v>4</v>
      </c>
      <c r="G62" s="140">
        <f t="shared" ca="1" si="43"/>
        <v>157.5</v>
      </c>
      <c r="H62" s="140">
        <f t="shared" ca="1" si="44"/>
        <v>3</v>
      </c>
      <c r="I62" s="140">
        <f t="shared" ca="1" si="45"/>
        <v>194</v>
      </c>
      <c r="J62" s="140">
        <f t="shared" ca="1" si="46"/>
        <v>4</v>
      </c>
      <c r="K62" s="140">
        <f t="shared" ca="1" si="47"/>
        <v>525.5</v>
      </c>
      <c r="L62" s="140">
        <f t="shared" ca="1" si="48"/>
        <v>11</v>
      </c>
      <c r="M62" s="140"/>
      <c r="N62" s="140"/>
      <c r="O62" s="140"/>
      <c r="P62" s="140"/>
      <c r="Q62" s="102"/>
      <c r="R62" s="102" t="s">
        <v>11</v>
      </c>
    </row>
    <row r="64" spans="2:19" x14ac:dyDescent="0.25">
      <c r="D64" s="160" t="s">
        <v>40</v>
      </c>
      <c r="E64" s="164" t="str">
        <f>E57</f>
        <v>Match1</v>
      </c>
      <c r="F64" s="164"/>
      <c r="G64" s="164" t="str">
        <f>G57</f>
        <v>Match2</v>
      </c>
      <c r="H64" s="164"/>
      <c r="I64" s="164" t="str">
        <f>I57</f>
        <v>Match3</v>
      </c>
      <c r="J64" s="164"/>
      <c r="K64" s="164" t="s">
        <v>260</v>
      </c>
      <c r="L64" s="164"/>
      <c r="M64" s="164" t="str">
        <f>M57</f>
        <v>Match4</v>
      </c>
      <c r="N64" s="164"/>
      <c r="O64" s="164" t="s">
        <v>252</v>
      </c>
      <c r="P64" s="164"/>
      <c r="Q64" s="163" t="s">
        <v>237</v>
      </c>
      <c r="R64" s="160" t="s">
        <v>40</v>
      </c>
    </row>
    <row r="65" spans="2:19" ht="30" x14ac:dyDescent="0.25">
      <c r="C65" s="25"/>
      <c r="D65" s="160"/>
      <c r="E65" s="139" t="s">
        <v>254</v>
      </c>
      <c r="F65" s="139" t="s">
        <v>255</v>
      </c>
      <c r="G65" s="139" t="s">
        <v>254</v>
      </c>
      <c r="H65" s="139" t="s">
        <v>255</v>
      </c>
      <c r="I65" s="139" t="s">
        <v>254</v>
      </c>
      <c r="J65" s="139" t="s">
        <v>255</v>
      </c>
      <c r="K65" s="139" t="s">
        <v>254</v>
      </c>
      <c r="L65" s="139" t="s">
        <v>255</v>
      </c>
      <c r="M65" s="139" t="s">
        <v>254</v>
      </c>
      <c r="N65" s="139" t="s">
        <v>255</v>
      </c>
      <c r="O65" s="139" t="s">
        <v>254</v>
      </c>
      <c r="P65" s="139" t="s">
        <v>255</v>
      </c>
      <c r="Q65" s="163"/>
      <c r="R65" s="160"/>
      <c r="S65" s="137"/>
    </row>
    <row r="66" spans="2:19" ht="28.5" customHeight="1" x14ac:dyDescent="0.25">
      <c r="B66" s="102"/>
      <c r="C66" s="102"/>
      <c r="D66" s="102" t="s">
        <v>5</v>
      </c>
      <c r="E66" s="140">
        <f ca="1">INDEX(INDIRECT($E$3&amp;"_results!$an$2:$an$5"),MATCH($D66,INDIRECT($E$3&amp;"_results!$ak$2:$ak$5"),0))</f>
        <v>235.5</v>
      </c>
      <c r="F66" s="140">
        <f ca="1">INDEX(INDIRECT($E$3&amp;"_results!$ap$2:$ap$5"),MATCH($D66,INDIRECT($E$3&amp;"_results!$ak$2:$ak$5"),0))</f>
        <v>1</v>
      </c>
      <c r="G66" s="140">
        <f ca="1">INDEX(INDIRECT($G$3&amp;"_results!$an$2:$an$5"),MATCH($D66,INDIRECT($G$3&amp;"_results!$ak$2:$ak$5"),0))</f>
        <v>248</v>
      </c>
      <c r="H66" s="140">
        <f ca="1">INDEX(INDIRECT($G$3&amp;"_results!$ap$2:$ap$5"),MATCH($D66,INDIRECT($G$3&amp;"_results!$ak$2:$ak$5"),0))</f>
        <v>2</v>
      </c>
      <c r="I66" s="140">
        <f ca="1">INDEX(INDIRECT($I$3&amp;"_results!$an$2:$an$5"),MATCH($D66,INDIRECT($I$3&amp;"_results!$ak$2:$ak$5"),0))</f>
        <v>225.5</v>
      </c>
      <c r="J66" s="140">
        <f ca="1">INDEX(INDIRECT($I$3&amp;"_results!$ap$2:$ap$5"),MATCH($D66,INDIRECT($I$3&amp;"_results!$ak$2:$ak$5"),0))</f>
        <v>1</v>
      </c>
      <c r="K66" s="140">
        <f ca="1">E66+G66+I66</f>
        <v>709</v>
      </c>
      <c r="L66" s="140">
        <f ca="1">F66+H66+J66</f>
        <v>4</v>
      </c>
      <c r="M66" s="140"/>
      <c r="N66" s="140"/>
      <c r="O66" s="140"/>
      <c r="P66" s="140"/>
      <c r="Q66" s="102"/>
      <c r="R66" s="102" t="s">
        <v>5</v>
      </c>
    </row>
    <row r="67" spans="2:19" ht="28.5" customHeight="1" x14ac:dyDescent="0.25">
      <c r="B67" s="102"/>
      <c r="C67" s="102"/>
      <c r="D67" s="102" t="s">
        <v>7</v>
      </c>
      <c r="E67" s="140">
        <f t="shared" ref="E67:E69" ca="1" si="49">INDEX(INDIRECT($E$3&amp;"_results!$an$2:$an$5"),MATCH($D67,INDIRECT($E$3&amp;"_results!$ak$2:$ak$5"),0))</f>
        <v>260</v>
      </c>
      <c r="F67" s="140">
        <f t="shared" ref="F67:F69" ca="1" si="50">INDEX(INDIRECT($E$3&amp;"_results!$ap$2:$ap$5"),MATCH($D67,INDIRECT($E$3&amp;"_results!$ak$2:$ak$5"),0))</f>
        <v>3</v>
      </c>
      <c r="G67" s="140">
        <f t="shared" ref="G67:G69" ca="1" si="51">INDEX(INDIRECT($G$3&amp;"_results!$an$2:$an$5"),MATCH($D67,INDIRECT($G$3&amp;"_results!$ak$2:$ak$5"),0))</f>
        <v>190</v>
      </c>
      <c r="H67" s="140">
        <f t="shared" ref="H67:H69" ca="1" si="52">INDEX(INDIRECT($G$3&amp;"_results!$ap$2:$ap$5"),MATCH($D67,INDIRECT($G$3&amp;"_results!$ak$2:$ak$5"),0))</f>
        <v>1</v>
      </c>
      <c r="I67" s="140">
        <f t="shared" ref="I67:I69" ca="1" si="53">INDEX(INDIRECT($I$3&amp;"_results!$an$2:$an$5"),MATCH($D67,INDIRECT($I$3&amp;"_results!$ak$2:$ak$5"),0))</f>
        <v>237</v>
      </c>
      <c r="J67" s="140">
        <f t="shared" ref="J67:J69" ca="1" si="54">INDEX(INDIRECT($I$3&amp;"_results!$ap$2:$ap$5"),MATCH($D67,INDIRECT($I$3&amp;"_results!$ak$2:$ak$5"),0))</f>
        <v>2</v>
      </c>
      <c r="K67" s="140">
        <f t="shared" ref="K67:K69" ca="1" si="55">E67+G67+I67</f>
        <v>687</v>
      </c>
      <c r="L67" s="140">
        <f t="shared" ref="L67:L69" ca="1" si="56">F67+H67+J67</f>
        <v>6</v>
      </c>
      <c r="M67" s="140"/>
      <c r="N67" s="140"/>
      <c r="O67" s="140"/>
      <c r="P67" s="140"/>
      <c r="Q67" s="102"/>
      <c r="R67" s="102" t="s">
        <v>7</v>
      </c>
    </row>
    <row r="68" spans="2:19" ht="28.5" customHeight="1" x14ac:dyDescent="0.25">
      <c r="B68" s="102"/>
      <c r="C68" s="102"/>
      <c r="D68" s="102" t="s">
        <v>9</v>
      </c>
      <c r="E68" s="140">
        <f t="shared" ca="1" si="49"/>
        <v>240.5</v>
      </c>
      <c r="F68" s="140">
        <f t="shared" ca="1" si="50"/>
        <v>2</v>
      </c>
      <c r="G68" s="140">
        <f t="shared" ca="1" si="51"/>
        <v>281</v>
      </c>
      <c r="H68" s="140">
        <f t="shared" ca="1" si="52"/>
        <v>4</v>
      </c>
      <c r="I68" s="140">
        <f t="shared" ca="1" si="53"/>
        <v>294</v>
      </c>
      <c r="J68" s="140">
        <f t="shared" ca="1" si="54"/>
        <v>3</v>
      </c>
      <c r="K68" s="140">
        <f t="shared" ca="1" si="55"/>
        <v>815.5</v>
      </c>
      <c r="L68" s="140">
        <f t="shared" ca="1" si="56"/>
        <v>9</v>
      </c>
      <c r="M68" s="140"/>
      <c r="N68" s="140"/>
      <c r="O68" s="140"/>
      <c r="P68" s="140"/>
      <c r="Q68" s="102"/>
      <c r="R68" s="102" t="s">
        <v>9</v>
      </c>
    </row>
    <row r="69" spans="2:19" ht="28.5" customHeight="1" x14ac:dyDescent="0.25">
      <c r="B69" s="102"/>
      <c r="C69" s="102"/>
      <c r="D69" s="102" t="s">
        <v>11</v>
      </c>
      <c r="E69" s="140">
        <f t="shared" ca="1" si="49"/>
        <v>296</v>
      </c>
      <c r="F69" s="140">
        <f t="shared" ca="1" si="50"/>
        <v>4</v>
      </c>
      <c r="G69" s="140">
        <f t="shared" ca="1" si="51"/>
        <v>263</v>
      </c>
      <c r="H69" s="140">
        <f t="shared" ca="1" si="52"/>
        <v>3</v>
      </c>
      <c r="I69" s="140">
        <f t="shared" ca="1" si="53"/>
        <v>339.5</v>
      </c>
      <c r="J69" s="140">
        <f t="shared" ca="1" si="54"/>
        <v>4</v>
      </c>
      <c r="K69" s="140">
        <f t="shared" ca="1" si="55"/>
        <v>898.5</v>
      </c>
      <c r="L69" s="140">
        <f t="shared" ca="1" si="56"/>
        <v>11</v>
      </c>
      <c r="M69" s="140"/>
      <c r="N69" s="140"/>
      <c r="O69" s="140"/>
      <c r="P69" s="140"/>
      <c r="Q69" s="102"/>
      <c r="R69" s="102" t="s">
        <v>11</v>
      </c>
    </row>
  </sheetData>
  <mergeCells count="98">
    <mergeCell ref="M3:N3"/>
    <mergeCell ref="O3:P3"/>
    <mergeCell ref="Q3:Q4"/>
    <mergeCell ref="B48:Q48"/>
    <mergeCell ref="B2:Q2"/>
    <mergeCell ref="C33:C34"/>
    <mergeCell ref="D33:D34"/>
    <mergeCell ref="E33:F33"/>
    <mergeCell ref="G33:H33"/>
    <mergeCell ref="I33:J33"/>
    <mergeCell ref="M33:N33"/>
    <mergeCell ref="O33:P33"/>
    <mergeCell ref="Q33:Q34"/>
    <mergeCell ref="R3:R4"/>
    <mergeCell ref="B10:B11"/>
    <mergeCell ref="C10:C11"/>
    <mergeCell ref="D10:D11"/>
    <mergeCell ref="E10:F10"/>
    <mergeCell ref="G10:H10"/>
    <mergeCell ref="I10:J10"/>
    <mergeCell ref="M10:N10"/>
    <mergeCell ref="O10:P10"/>
    <mergeCell ref="Q10:Q11"/>
    <mergeCell ref="B3:B4"/>
    <mergeCell ref="C3:C4"/>
    <mergeCell ref="D3:D4"/>
    <mergeCell ref="E3:F3"/>
    <mergeCell ref="G3:H3"/>
    <mergeCell ref="I3:J3"/>
    <mergeCell ref="R10:R11"/>
    <mergeCell ref="B17:B18"/>
    <mergeCell ref="C17:C18"/>
    <mergeCell ref="D17:D18"/>
    <mergeCell ref="E17:F17"/>
    <mergeCell ref="G17:H17"/>
    <mergeCell ref="I17:J17"/>
    <mergeCell ref="M17:N17"/>
    <mergeCell ref="O17:P17"/>
    <mergeCell ref="Q17:Q18"/>
    <mergeCell ref="R17:R18"/>
    <mergeCell ref="C49:C50"/>
    <mergeCell ref="D49:D50"/>
    <mergeCell ref="E49:F49"/>
    <mergeCell ref="G49:H49"/>
    <mergeCell ref="I49:J49"/>
    <mergeCell ref="M49:N49"/>
    <mergeCell ref="O49:P49"/>
    <mergeCell ref="Q49:Q50"/>
    <mergeCell ref="R49:R50"/>
    <mergeCell ref="B25:Q25"/>
    <mergeCell ref="B26:B27"/>
    <mergeCell ref="C26:C27"/>
    <mergeCell ref="D26:D27"/>
    <mergeCell ref="E26:F26"/>
    <mergeCell ref="G26:H26"/>
    <mergeCell ref="I26:J26"/>
    <mergeCell ref="M26:N26"/>
    <mergeCell ref="O26:P26"/>
    <mergeCell ref="Q26:Q27"/>
    <mergeCell ref="R26:R27"/>
    <mergeCell ref="B33:B34"/>
    <mergeCell ref="R33:R34"/>
    <mergeCell ref="B40:B41"/>
    <mergeCell ref="C40:C41"/>
    <mergeCell ref="D40:D41"/>
    <mergeCell ref="E40:F40"/>
    <mergeCell ref="G40:H40"/>
    <mergeCell ref="I40:J40"/>
    <mergeCell ref="M40:N40"/>
    <mergeCell ref="O40:P40"/>
    <mergeCell ref="Q40:Q41"/>
    <mergeCell ref="C57:C58"/>
    <mergeCell ref="D57:D58"/>
    <mergeCell ref="E57:F57"/>
    <mergeCell ref="G57:H57"/>
    <mergeCell ref="I57:J57"/>
    <mergeCell ref="D64:D65"/>
    <mergeCell ref="E64:F64"/>
    <mergeCell ref="G64:H64"/>
    <mergeCell ref="I64:J64"/>
    <mergeCell ref="M64:N64"/>
    <mergeCell ref="K64:L64"/>
    <mergeCell ref="Q64:Q65"/>
    <mergeCell ref="R64:R65"/>
    <mergeCell ref="K3:L3"/>
    <mergeCell ref="K10:L10"/>
    <mergeCell ref="K17:L17"/>
    <mergeCell ref="K49:L49"/>
    <mergeCell ref="K26:L26"/>
    <mergeCell ref="K33:L33"/>
    <mergeCell ref="K40:L40"/>
    <mergeCell ref="K57:L57"/>
    <mergeCell ref="O64:P64"/>
    <mergeCell ref="R40:R41"/>
    <mergeCell ref="M57:N57"/>
    <mergeCell ref="O57:P57"/>
    <mergeCell ref="Q57:Q58"/>
    <mergeCell ref="R57:R58"/>
  </mergeCells>
  <pageMargins left="0.7" right="0.7" top="0.75" bottom="0.75" header="0.3" footer="0.3"/>
  <pageSetup paperSize="9" scale="82" fitToHeight="0" orientation="landscape" r:id="rId1"/>
  <rowBreaks count="2" manualBreakCount="2">
    <brk id="24" min="1" max="15" man="1"/>
    <brk id="47" min="1" max="17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8A0F-4924-4B9A-930E-8099750693A2}">
  <dimension ref="A1:AR25"/>
  <sheetViews>
    <sheetView workbookViewId="0">
      <selection activeCell="E8" sqref="E8"/>
    </sheetView>
  </sheetViews>
  <sheetFormatPr defaultRowHeight="15" x14ac:dyDescent="0.25"/>
  <cols>
    <col min="2" max="2" width="19.140625" bestFit="1" customWidth="1"/>
    <col min="3" max="3" width="11.42578125" bestFit="1" customWidth="1"/>
    <col min="4" max="4" width="4.42578125" bestFit="1" customWidth="1"/>
    <col min="5" max="5" width="7.7109375" bestFit="1" customWidth="1"/>
    <col min="6" max="7" width="6.5703125" bestFit="1" customWidth="1"/>
    <col min="8" max="8" width="11.42578125" bestFit="1" customWidth="1"/>
    <col min="9" max="9" width="12" bestFit="1" customWidth="1"/>
    <col min="10" max="10" width="13" customWidth="1"/>
    <col min="11" max="11" width="18.5703125" bestFit="1" customWidth="1"/>
    <col min="12" max="13" width="6" bestFit="1" customWidth="1"/>
    <col min="15" max="15" width="11.42578125" bestFit="1" customWidth="1"/>
    <col min="16" max="16" width="4.42578125" bestFit="1" customWidth="1"/>
    <col min="17" max="19" width="6.5703125" bestFit="1" customWidth="1"/>
    <col min="20" max="20" width="8.28515625" bestFit="1" customWidth="1"/>
    <col min="21" max="25" width="8.28515625" customWidth="1"/>
    <col min="27" max="27" width="11.42578125" bestFit="1" customWidth="1"/>
    <col min="28" max="28" width="7.7109375" bestFit="1" customWidth="1"/>
    <col min="29" max="31" width="6.5703125" bestFit="1" customWidth="1"/>
    <col min="32" max="32" width="8.28515625" bestFit="1" customWidth="1"/>
  </cols>
  <sheetData>
    <row r="1" spans="1:44" s="26" customFormat="1" ht="45" x14ac:dyDescent="0.25">
      <c r="C1" s="25" t="s">
        <v>40</v>
      </c>
      <c r="D1" s="25" t="s">
        <v>41</v>
      </c>
      <c r="E1" s="25" t="s">
        <v>42</v>
      </c>
      <c r="F1" s="25" t="s">
        <v>244</v>
      </c>
      <c r="G1" s="25" t="s">
        <v>247</v>
      </c>
      <c r="H1" s="25" t="s">
        <v>261</v>
      </c>
      <c r="I1" s="25" t="s">
        <v>262</v>
      </c>
      <c r="J1" s="25" t="s">
        <v>263</v>
      </c>
      <c r="K1" s="25"/>
      <c r="O1" s="25" t="s">
        <v>40</v>
      </c>
      <c r="P1" s="25" t="s">
        <v>41</v>
      </c>
      <c r="Q1" s="25" t="s">
        <v>244</v>
      </c>
      <c r="R1" s="25" t="s">
        <v>247</v>
      </c>
      <c r="S1" s="25" t="s">
        <v>261</v>
      </c>
      <c r="T1" s="25" t="s">
        <v>264</v>
      </c>
      <c r="U1" s="25" t="s">
        <v>265</v>
      </c>
      <c r="V1" s="25"/>
      <c r="W1" s="25"/>
      <c r="X1" s="25"/>
      <c r="Y1" s="25"/>
      <c r="Z1" s="25"/>
      <c r="AA1" s="25" t="s">
        <v>40</v>
      </c>
      <c r="AB1" s="25" t="s">
        <v>42</v>
      </c>
      <c r="AC1" s="25" t="s">
        <v>244</v>
      </c>
      <c r="AD1" s="25" t="s">
        <v>247</v>
      </c>
      <c r="AE1" s="25" t="s">
        <v>261</v>
      </c>
      <c r="AF1" s="25" t="s">
        <v>266</v>
      </c>
      <c r="AG1" s="25" t="s">
        <v>267</v>
      </c>
      <c r="AK1" s="25" t="s">
        <v>40</v>
      </c>
      <c r="AL1" s="25" t="s">
        <v>244</v>
      </c>
      <c r="AM1" s="25" t="s">
        <v>247</v>
      </c>
      <c r="AN1" s="25" t="s">
        <v>261</v>
      </c>
      <c r="AO1" s="25" t="s">
        <v>268</v>
      </c>
      <c r="AP1" s="25" t="s">
        <v>269</v>
      </c>
    </row>
    <row r="2" spans="1:44" x14ac:dyDescent="0.25">
      <c r="A2" t="s">
        <v>270</v>
      </c>
      <c r="B2" t="str">
        <f>C2&amp;D2&amp;E2</f>
        <v>OswestryU11Girls</v>
      </c>
      <c r="C2" t="s">
        <v>5</v>
      </c>
      <c r="D2" t="s">
        <v>45</v>
      </c>
      <c r="E2" t="s">
        <v>46</v>
      </c>
      <c r="F2">
        <v>17</v>
      </c>
      <c r="G2">
        <v>17</v>
      </c>
      <c r="H2">
        <v>34</v>
      </c>
      <c r="I2" s="19">
        <v>3</v>
      </c>
      <c r="J2" s="19">
        <v>2</v>
      </c>
      <c r="K2" s="19" t="s">
        <v>271</v>
      </c>
      <c r="L2" t="s">
        <v>272</v>
      </c>
      <c r="M2" t="s">
        <v>273</v>
      </c>
      <c r="O2" t="s">
        <v>5</v>
      </c>
      <c r="P2" t="s">
        <v>45</v>
      </c>
      <c r="Q2">
        <v>42</v>
      </c>
      <c r="R2">
        <v>52</v>
      </c>
      <c r="S2">
        <v>94</v>
      </c>
      <c r="T2" s="19">
        <v>3</v>
      </c>
      <c r="U2">
        <v>2</v>
      </c>
      <c r="X2" t="s">
        <v>274</v>
      </c>
      <c r="Y2" t="s">
        <v>275</v>
      </c>
      <c r="Z2" t="str">
        <f>AA2&amp;AB2</f>
        <v>OswestryGirls</v>
      </c>
      <c r="AA2" t="s">
        <v>5</v>
      </c>
      <c r="AB2" t="s">
        <v>46</v>
      </c>
      <c r="AC2">
        <v>43.5</v>
      </c>
      <c r="AD2">
        <v>52</v>
      </c>
      <c r="AE2">
        <v>95.5</v>
      </c>
      <c r="AF2" s="19">
        <v>4</v>
      </c>
      <c r="AG2">
        <v>1</v>
      </c>
      <c r="AH2" t="s">
        <v>276</v>
      </c>
      <c r="AI2" t="s">
        <v>277</v>
      </c>
      <c r="AK2" t="s">
        <v>5</v>
      </c>
      <c r="AL2">
        <v>99.5</v>
      </c>
      <c r="AM2">
        <v>136</v>
      </c>
      <c r="AN2">
        <v>235.5</v>
      </c>
      <c r="AO2" s="19">
        <v>4</v>
      </c>
      <c r="AP2">
        <v>1</v>
      </c>
      <c r="AQ2" t="s">
        <v>278</v>
      </c>
      <c r="AR2" t="s">
        <v>279</v>
      </c>
    </row>
    <row r="3" spans="1:44" x14ac:dyDescent="0.25">
      <c r="A3" t="s">
        <v>280</v>
      </c>
      <c r="B3" t="str">
        <f t="shared" ref="B3:B25" si="0">C3&amp;D3&amp;E3</f>
        <v>ShrewsburyU11Girls</v>
      </c>
      <c r="C3" t="s">
        <v>7</v>
      </c>
      <c r="D3" t="s">
        <v>45</v>
      </c>
      <c r="E3" t="s">
        <v>46</v>
      </c>
      <c r="F3">
        <v>23</v>
      </c>
      <c r="G3">
        <v>49</v>
      </c>
      <c r="H3">
        <v>72</v>
      </c>
      <c r="I3" s="19">
        <v>1</v>
      </c>
      <c r="J3" s="19">
        <v>4</v>
      </c>
      <c r="K3" s="19" t="s">
        <v>281</v>
      </c>
      <c r="L3" t="s">
        <v>272</v>
      </c>
      <c r="M3" t="s">
        <v>273</v>
      </c>
      <c r="O3" t="s">
        <v>7</v>
      </c>
      <c r="P3" t="s">
        <v>45</v>
      </c>
      <c r="Q3">
        <v>36.5</v>
      </c>
      <c r="R3">
        <v>79</v>
      </c>
      <c r="S3">
        <v>115.5</v>
      </c>
      <c r="T3" s="19">
        <v>1</v>
      </c>
      <c r="U3">
        <v>4</v>
      </c>
      <c r="X3" t="s">
        <v>274</v>
      </c>
      <c r="Y3" t="s">
        <v>275</v>
      </c>
      <c r="Z3" t="str">
        <f t="shared" ref="Z3:Z9" si="1">AA3&amp;AB3</f>
        <v>ShrewsburyGirls</v>
      </c>
      <c r="AA3" t="s">
        <v>7</v>
      </c>
      <c r="AB3" t="s">
        <v>46</v>
      </c>
      <c r="AC3">
        <v>67.5</v>
      </c>
      <c r="AD3">
        <v>149</v>
      </c>
      <c r="AE3">
        <v>216.5</v>
      </c>
      <c r="AF3" s="19">
        <v>1</v>
      </c>
      <c r="AG3">
        <v>4</v>
      </c>
      <c r="AH3" t="s">
        <v>276</v>
      </c>
      <c r="AI3" t="s">
        <v>277</v>
      </c>
      <c r="AK3" t="s">
        <v>7</v>
      </c>
      <c r="AL3">
        <v>81</v>
      </c>
      <c r="AM3">
        <v>179</v>
      </c>
      <c r="AN3">
        <v>260</v>
      </c>
      <c r="AO3" s="19">
        <v>2</v>
      </c>
      <c r="AP3">
        <v>3</v>
      </c>
      <c r="AQ3" t="s">
        <v>278</v>
      </c>
      <c r="AR3" t="s">
        <v>279</v>
      </c>
    </row>
    <row r="4" spans="1:44" x14ac:dyDescent="0.25">
      <c r="A4" t="s">
        <v>282</v>
      </c>
      <c r="B4" t="str">
        <f t="shared" si="0"/>
        <v>TelfordU11Girls</v>
      </c>
      <c r="C4" t="s">
        <v>9</v>
      </c>
      <c r="D4" t="s">
        <v>45</v>
      </c>
      <c r="E4" t="s">
        <v>46</v>
      </c>
      <c r="F4">
        <v>19</v>
      </c>
      <c r="G4">
        <v>43</v>
      </c>
      <c r="H4">
        <v>62</v>
      </c>
      <c r="I4" s="19">
        <v>2</v>
      </c>
      <c r="J4" s="19">
        <v>3</v>
      </c>
      <c r="K4" s="19" t="s">
        <v>283</v>
      </c>
      <c r="L4" t="s">
        <v>272</v>
      </c>
      <c r="M4" t="s">
        <v>273</v>
      </c>
      <c r="O4" t="s">
        <v>9</v>
      </c>
      <c r="P4" t="s">
        <v>45</v>
      </c>
      <c r="Q4">
        <v>19</v>
      </c>
      <c r="R4">
        <v>55</v>
      </c>
      <c r="S4">
        <v>74</v>
      </c>
      <c r="T4" s="19">
        <v>4</v>
      </c>
      <c r="U4">
        <v>1</v>
      </c>
      <c r="X4" t="s">
        <v>274</v>
      </c>
      <c r="Y4" t="s">
        <v>275</v>
      </c>
      <c r="Z4" t="str">
        <f t="shared" si="1"/>
        <v>TelfordGirls</v>
      </c>
      <c r="AA4" t="s">
        <v>9</v>
      </c>
      <c r="AB4" t="s">
        <v>46</v>
      </c>
      <c r="AC4">
        <v>42</v>
      </c>
      <c r="AD4">
        <v>78</v>
      </c>
      <c r="AE4">
        <v>120</v>
      </c>
      <c r="AF4" s="19">
        <v>3</v>
      </c>
      <c r="AG4">
        <v>2</v>
      </c>
      <c r="AH4" t="s">
        <v>276</v>
      </c>
      <c r="AI4" t="s">
        <v>277</v>
      </c>
      <c r="AK4" t="s">
        <v>9</v>
      </c>
      <c r="AL4">
        <v>81.5</v>
      </c>
      <c r="AM4">
        <v>159</v>
      </c>
      <c r="AN4">
        <v>240.5</v>
      </c>
      <c r="AO4" s="19">
        <v>3</v>
      </c>
      <c r="AP4">
        <v>2</v>
      </c>
      <c r="AQ4" t="s">
        <v>278</v>
      </c>
      <c r="AR4" t="s">
        <v>279</v>
      </c>
    </row>
    <row r="5" spans="1:44" x14ac:dyDescent="0.25">
      <c r="A5" t="s">
        <v>284</v>
      </c>
      <c r="B5" t="str">
        <f t="shared" si="0"/>
        <v>WenlockU11Girls</v>
      </c>
      <c r="C5" s="49" t="s">
        <v>11</v>
      </c>
      <c r="D5" s="49" t="s">
        <v>45</v>
      </c>
      <c r="E5" s="49" t="s">
        <v>46</v>
      </c>
      <c r="F5" s="49">
        <v>13</v>
      </c>
      <c r="G5" s="49">
        <v>17</v>
      </c>
      <c r="H5" s="49">
        <v>30</v>
      </c>
      <c r="I5" s="50">
        <v>4</v>
      </c>
      <c r="J5" s="50">
        <v>1</v>
      </c>
      <c r="K5" s="50" t="s">
        <v>285</v>
      </c>
      <c r="L5" s="49" t="s">
        <v>272</v>
      </c>
      <c r="M5" s="49" t="s">
        <v>273</v>
      </c>
      <c r="O5" s="49" t="s">
        <v>11</v>
      </c>
      <c r="P5" s="49" t="s">
        <v>45</v>
      </c>
      <c r="Q5" s="49">
        <v>37.5</v>
      </c>
      <c r="R5" s="49">
        <v>58</v>
      </c>
      <c r="S5" s="49">
        <v>95.5</v>
      </c>
      <c r="T5" s="50">
        <v>2</v>
      </c>
      <c r="U5" s="49">
        <v>3</v>
      </c>
      <c r="V5" s="49"/>
      <c r="W5" s="49"/>
      <c r="X5" s="49" t="s">
        <v>274</v>
      </c>
      <c r="Y5" s="49" t="s">
        <v>275</v>
      </c>
      <c r="Z5" t="str">
        <f t="shared" si="1"/>
        <v>WenlockGirls</v>
      </c>
      <c r="AA5" s="49" t="s">
        <v>11</v>
      </c>
      <c r="AB5" s="49" t="s">
        <v>46</v>
      </c>
      <c r="AC5" s="49">
        <v>45</v>
      </c>
      <c r="AD5" s="49">
        <v>77</v>
      </c>
      <c r="AE5" s="49">
        <v>122</v>
      </c>
      <c r="AF5" s="50">
        <v>2</v>
      </c>
      <c r="AG5" s="49">
        <v>3</v>
      </c>
      <c r="AH5" s="49" t="s">
        <v>276</v>
      </c>
      <c r="AI5" s="49" t="s">
        <v>277</v>
      </c>
      <c r="AK5" t="s">
        <v>11</v>
      </c>
      <c r="AL5">
        <v>111</v>
      </c>
      <c r="AM5">
        <v>185</v>
      </c>
      <c r="AN5">
        <v>296</v>
      </c>
      <c r="AO5" s="19">
        <v>1</v>
      </c>
      <c r="AP5">
        <v>4</v>
      </c>
      <c r="AQ5" t="s">
        <v>278</v>
      </c>
      <c r="AR5" t="s">
        <v>279</v>
      </c>
    </row>
    <row r="6" spans="1:44" x14ac:dyDescent="0.25">
      <c r="A6" t="s">
        <v>286</v>
      </c>
      <c r="B6" t="str">
        <f t="shared" si="0"/>
        <v>OswestryU11Boys</v>
      </c>
      <c r="C6" t="s">
        <v>5</v>
      </c>
      <c r="D6" t="s">
        <v>45</v>
      </c>
      <c r="E6" t="s">
        <v>62</v>
      </c>
      <c r="F6">
        <v>25</v>
      </c>
      <c r="G6">
        <v>35</v>
      </c>
      <c r="H6">
        <v>60</v>
      </c>
      <c r="I6" s="19">
        <v>2</v>
      </c>
      <c r="J6" s="19">
        <v>3</v>
      </c>
      <c r="K6" s="19" t="s">
        <v>287</v>
      </c>
      <c r="L6" t="s">
        <v>288</v>
      </c>
      <c r="M6" t="s">
        <v>289</v>
      </c>
      <c r="O6" t="s">
        <v>5</v>
      </c>
      <c r="P6" t="s">
        <v>87</v>
      </c>
      <c r="Q6">
        <v>37.5</v>
      </c>
      <c r="R6">
        <v>68</v>
      </c>
      <c r="S6">
        <v>105.5</v>
      </c>
      <c r="T6" s="19">
        <v>1</v>
      </c>
      <c r="U6">
        <v>4</v>
      </c>
      <c r="X6" t="s">
        <v>290</v>
      </c>
      <c r="Y6" t="s">
        <v>291</v>
      </c>
      <c r="Z6" t="str">
        <f t="shared" si="1"/>
        <v>OswestryBoys</v>
      </c>
      <c r="AA6" t="s">
        <v>5</v>
      </c>
      <c r="AB6" t="s">
        <v>62</v>
      </c>
      <c r="AC6">
        <v>56</v>
      </c>
      <c r="AD6">
        <v>84</v>
      </c>
      <c r="AE6">
        <v>140</v>
      </c>
      <c r="AF6" s="19">
        <v>2</v>
      </c>
      <c r="AG6">
        <v>3</v>
      </c>
      <c r="AH6" t="s">
        <v>292</v>
      </c>
      <c r="AI6" t="s">
        <v>293</v>
      </c>
    </row>
    <row r="7" spans="1:44" x14ac:dyDescent="0.25">
      <c r="A7" t="s">
        <v>294</v>
      </c>
      <c r="B7" t="str">
        <f t="shared" si="0"/>
        <v>ShrewsburyU11Boys</v>
      </c>
      <c r="C7" t="s">
        <v>7</v>
      </c>
      <c r="D7" t="s">
        <v>45</v>
      </c>
      <c r="E7" t="s">
        <v>62</v>
      </c>
      <c r="F7">
        <v>13.5</v>
      </c>
      <c r="G7">
        <v>30</v>
      </c>
      <c r="H7">
        <v>43.5</v>
      </c>
      <c r="I7" s="19">
        <v>3</v>
      </c>
      <c r="J7" s="19">
        <v>2</v>
      </c>
      <c r="K7" s="19" t="s">
        <v>295</v>
      </c>
      <c r="L7" t="s">
        <v>288</v>
      </c>
      <c r="M7" t="s">
        <v>289</v>
      </c>
      <c r="O7" t="s">
        <v>7</v>
      </c>
      <c r="P7" t="s">
        <v>87</v>
      </c>
      <c r="Q7">
        <v>19.5</v>
      </c>
      <c r="R7">
        <v>49</v>
      </c>
      <c r="S7">
        <v>68.5</v>
      </c>
      <c r="T7" s="19">
        <v>4</v>
      </c>
      <c r="U7">
        <v>1</v>
      </c>
      <c r="X7" t="s">
        <v>290</v>
      </c>
      <c r="Y7" t="s">
        <v>291</v>
      </c>
      <c r="Z7" t="str">
        <f t="shared" si="1"/>
        <v>ShrewsburyBoys</v>
      </c>
      <c r="AA7" t="s">
        <v>7</v>
      </c>
      <c r="AB7" t="s">
        <v>62</v>
      </c>
      <c r="AC7">
        <v>13.5</v>
      </c>
      <c r="AD7">
        <v>30</v>
      </c>
      <c r="AE7">
        <v>43.5</v>
      </c>
      <c r="AF7" s="19">
        <v>4</v>
      </c>
      <c r="AG7">
        <v>1</v>
      </c>
      <c r="AH7" t="s">
        <v>292</v>
      </c>
      <c r="AI7" t="s">
        <v>293</v>
      </c>
    </row>
    <row r="8" spans="1:44" x14ac:dyDescent="0.25">
      <c r="A8" t="s">
        <v>296</v>
      </c>
      <c r="B8" t="str">
        <f t="shared" si="0"/>
        <v>TelfordU11Boys</v>
      </c>
      <c r="C8" t="s">
        <v>9</v>
      </c>
      <c r="D8" t="s">
        <v>45</v>
      </c>
      <c r="E8" t="s">
        <v>62</v>
      </c>
      <c r="F8">
        <v>0</v>
      </c>
      <c r="G8">
        <v>12</v>
      </c>
      <c r="H8">
        <v>12</v>
      </c>
      <c r="I8" s="19">
        <v>4</v>
      </c>
      <c r="J8" s="19">
        <v>1</v>
      </c>
      <c r="K8" s="19" t="s">
        <v>297</v>
      </c>
      <c r="L8" t="s">
        <v>288</v>
      </c>
      <c r="M8" t="s">
        <v>289</v>
      </c>
      <c r="O8" t="s">
        <v>9</v>
      </c>
      <c r="P8" t="s">
        <v>87</v>
      </c>
      <c r="Q8">
        <v>26.5</v>
      </c>
      <c r="R8">
        <v>43</v>
      </c>
      <c r="S8">
        <v>69.5</v>
      </c>
      <c r="T8" s="19">
        <v>3</v>
      </c>
      <c r="U8">
        <v>2</v>
      </c>
      <c r="X8" t="s">
        <v>290</v>
      </c>
      <c r="Y8" t="s">
        <v>291</v>
      </c>
      <c r="Z8" t="str">
        <f t="shared" si="1"/>
        <v>TelfordBoys</v>
      </c>
      <c r="AA8" t="s">
        <v>9</v>
      </c>
      <c r="AB8" t="s">
        <v>62</v>
      </c>
      <c r="AC8">
        <v>39.5</v>
      </c>
      <c r="AD8">
        <v>81</v>
      </c>
      <c r="AE8">
        <v>120.5</v>
      </c>
      <c r="AF8" s="19">
        <v>3</v>
      </c>
      <c r="AG8">
        <v>2</v>
      </c>
      <c r="AH8" t="s">
        <v>292</v>
      </c>
      <c r="AI8" t="s">
        <v>293</v>
      </c>
    </row>
    <row r="9" spans="1:44" x14ac:dyDescent="0.25">
      <c r="A9" t="s">
        <v>298</v>
      </c>
      <c r="B9" t="str">
        <f t="shared" si="0"/>
        <v>WenlockU11Boys</v>
      </c>
      <c r="C9" s="49" t="s">
        <v>11</v>
      </c>
      <c r="D9" s="49" t="s">
        <v>45</v>
      </c>
      <c r="E9" s="49" t="s">
        <v>62</v>
      </c>
      <c r="F9" s="49">
        <v>24.5</v>
      </c>
      <c r="G9" s="49">
        <v>41</v>
      </c>
      <c r="H9" s="49">
        <v>65.5</v>
      </c>
      <c r="I9" s="50">
        <v>1</v>
      </c>
      <c r="J9" s="50">
        <v>4</v>
      </c>
      <c r="K9" s="50" t="s">
        <v>299</v>
      </c>
      <c r="L9" s="49" t="s">
        <v>288</v>
      </c>
      <c r="M9" s="49" t="s">
        <v>289</v>
      </c>
      <c r="O9" s="49" t="s">
        <v>11</v>
      </c>
      <c r="P9" s="49" t="s">
        <v>87</v>
      </c>
      <c r="Q9" s="49">
        <v>31.5</v>
      </c>
      <c r="R9" s="49">
        <v>53</v>
      </c>
      <c r="S9" s="49">
        <v>84.5</v>
      </c>
      <c r="T9" s="50">
        <v>2</v>
      </c>
      <c r="U9" s="49">
        <v>3</v>
      </c>
      <c r="V9" s="49"/>
      <c r="W9" s="49"/>
      <c r="X9" s="49" t="s">
        <v>290</v>
      </c>
      <c r="Y9" s="49" t="s">
        <v>291</v>
      </c>
      <c r="Z9" t="str">
        <f t="shared" si="1"/>
        <v>WenlockBoys</v>
      </c>
      <c r="AA9" t="s">
        <v>11</v>
      </c>
      <c r="AB9" t="s">
        <v>62</v>
      </c>
      <c r="AC9">
        <v>66</v>
      </c>
      <c r="AD9">
        <v>108</v>
      </c>
      <c r="AE9">
        <v>174</v>
      </c>
      <c r="AF9" s="19">
        <v>1</v>
      </c>
      <c r="AG9">
        <v>4</v>
      </c>
      <c r="AH9" t="s">
        <v>292</v>
      </c>
      <c r="AI9" t="s">
        <v>293</v>
      </c>
    </row>
    <row r="10" spans="1:44" x14ac:dyDescent="0.25">
      <c r="A10" t="s">
        <v>300</v>
      </c>
      <c r="B10" t="str">
        <f t="shared" si="0"/>
        <v>OswestryU13Girls</v>
      </c>
      <c r="C10" t="s">
        <v>5</v>
      </c>
      <c r="D10" t="s">
        <v>87</v>
      </c>
      <c r="E10" t="s">
        <v>46</v>
      </c>
      <c r="F10">
        <v>26.5</v>
      </c>
      <c r="G10">
        <v>35</v>
      </c>
      <c r="H10">
        <v>61.5</v>
      </c>
      <c r="I10" s="19">
        <v>2</v>
      </c>
      <c r="J10" s="19">
        <v>3</v>
      </c>
      <c r="K10" s="19" t="s">
        <v>301</v>
      </c>
      <c r="L10" t="s">
        <v>302</v>
      </c>
      <c r="M10" t="s">
        <v>303</v>
      </c>
      <c r="O10" t="s">
        <v>5</v>
      </c>
      <c r="P10" t="s">
        <v>145</v>
      </c>
      <c r="Q10">
        <v>20</v>
      </c>
      <c r="R10">
        <v>16</v>
      </c>
      <c r="S10">
        <v>36</v>
      </c>
      <c r="T10" s="19">
        <v>4</v>
      </c>
      <c r="U10">
        <v>1</v>
      </c>
      <c r="X10" t="s">
        <v>304</v>
      </c>
      <c r="Y10" t="s">
        <v>305</v>
      </c>
    </row>
    <row r="11" spans="1:44" x14ac:dyDescent="0.25">
      <c r="A11" t="s">
        <v>306</v>
      </c>
      <c r="B11" t="str">
        <f t="shared" si="0"/>
        <v>ShrewsburyU13Girls</v>
      </c>
      <c r="C11" t="s">
        <v>7</v>
      </c>
      <c r="D11" t="s">
        <v>87</v>
      </c>
      <c r="E11" t="s">
        <v>46</v>
      </c>
      <c r="F11">
        <v>19.5</v>
      </c>
      <c r="G11">
        <v>49</v>
      </c>
      <c r="H11">
        <v>68.5</v>
      </c>
      <c r="I11" s="19">
        <v>1</v>
      </c>
      <c r="J11" s="19">
        <v>4</v>
      </c>
      <c r="K11" s="19" t="s">
        <v>307</v>
      </c>
      <c r="L11" t="s">
        <v>302</v>
      </c>
      <c r="M11" t="s">
        <v>303</v>
      </c>
      <c r="O11" t="s">
        <v>7</v>
      </c>
      <c r="P11" t="s">
        <v>145</v>
      </c>
      <c r="Q11">
        <v>25</v>
      </c>
      <c r="R11">
        <v>51</v>
      </c>
      <c r="S11">
        <v>76</v>
      </c>
      <c r="T11" s="19">
        <v>3</v>
      </c>
      <c r="U11">
        <v>2</v>
      </c>
      <c r="X11" t="s">
        <v>304</v>
      </c>
      <c r="Y11" t="s">
        <v>305</v>
      </c>
    </row>
    <row r="12" spans="1:44" x14ac:dyDescent="0.25">
      <c r="A12" t="s">
        <v>308</v>
      </c>
      <c r="B12" t="str">
        <f t="shared" si="0"/>
        <v>TelfordU13Girls</v>
      </c>
      <c r="C12" t="s">
        <v>9</v>
      </c>
      <c r="D12" t="s">
        <v>87</v>
      </c>
      <c r="E12" t="s">
        <v>46</v>
      </c>
      <c r="F12">
        <v>0</v>
      </c>
      <c r="G12">
        <v>0</v>
      </c>
      <c r="H12">
        <v>0</v>
      </c>
      <c r="I12" s="19">
        <v>4</v>
      </c>
      <c r="J12" s="19">
        <v>0</v>
      </c>
      <c r="K12" s="19" t="s">
        <v>309</v>
      </c>
      <c r="L12" t="s">
        <v>302</v>
      </c>
      <c r="M12" t="s">
        <v>303</v>
      </c>
      <c r="O12" t="s">
        <v>9</v>
      </c>
      <c r="P12" t="s">
        <v>145</v>
      </c>
      <c r="Q12">
        <v>36</v>
      </c>
      <c r="R12">
        <v>61</v>
      </c>
      <c r="S12">
        <v>97</v>
      </c>
      <c r="T12" s="19">
        <v>2</v>
      </c>
      <c r="U12">
        <v>3</v>
      </c>
      <c r="X12" t="s">
        <v>304</v>
      </c>
      <c r="Y12" t="s">
        <v>305</v>
      </c>
    </row>
    <row r="13" spans="1:44" x14ac:dyDescent="0.25">
      <c r="A13" t="s">
        <v>310</v>
      </c>
      <c r="B13" t="str">
        <f t="shared" si="0"/>
        <v>WenlockU13Girls</v>
      </c>
      <c r="C13" s="49" t="s">
        <v>11</v>
      </c>
      <c r="D13" s="49" t="s">
        <v>87</v>
      </c>
      <c r="E13" s="49" t="s">
        <v>46</v>
      </c>
      <c r="F13" s="49">
        <v>17</v>
      </c>
      <c r="G13" s="49">
        <v>29</v>
      </c>
      <c r="H13" s="49">
        <v>46</v>
      </c>
      <c r="I13" s="50">
        <v>3</v>
      </c>
      <c r="J13" s="50">
        <v>2</v>
      </c>
      <c r="K13" s="50" t="s">
        <v>311</v>
      </c>
      <c r="L13" s="49" t="s">
        <v>302</v>
      </c>
      <c r="M13" s="49" t="s">
        <v>303</v>
      </c>
      <c r="O13" t="s">
        <v>11</v>
      </c>
      <c r="P13" t="s">
        <v>145</v>
      </c>
      <c r="Q13">
        <v>42</v>
      </c>
      <c r="R13">
        <v>74</v>
      </c>
      <c r="S13">
        <v>116</v>
      </c>
      <c r="T13" s="19">
        <v>1</v>
      </c>
      <c r="U13">
        <v>4</v>
      </c>
      <c r="X13" t="s">
        <v>304</v>
      </c>
      <c r="Y13" t="s">
        <v>305</v>
      </c>
    </row>
    <row r="14" spans="1:44" x14ac:dyDescent="0.25">
      <c r="A14" t="s">
        <v>312</v>
      </c>
      <c r="B14" t="str">
        <f t="shared" si="0"/>
        <v>OswestryU13Boys</v>
      </c>
      <c r="C14" t="s">
        <v>5</v>
      </c>
      <c r="D14" t="s">
        <v>87</v>
      </c>
      <c r="E14" t="s">
        <v>62</v>
      </c>
      <c r="F14">
        <v>11</v>
      </c>
      <c r="G14">
        <v>33</v>
      </c>
      <c r="H14">
        <v>44</v>
      </c>
      <c r="I14" s="19">
        <v>2</v>
      </c>
      <c r="J14" s="19">
        <v>3</v>
      </c>
      <c r="K14" s="19" t="s">
        <v>313</v>
      </c>
      <c r="L14" t="s">
        <v>314</v>
      </c>
      <c r="M14" t="s">
        <v>315</v>
      </c>
    </row>
    <row r="15" spans="1:44" x14ac:dyDescent="0.25">
      <c r="A15" t="s">
        <v>316</v>
      </c>
      <c r="B15" t="str">
        <f t="shared" si="0"/>
        <v>ShrewsburyU13Boys</v>
      </c>
      <c r="C15" t="s">
        <v>7</v>
      </c>
      <c r="D15" t="s">
        <v>87</v>
      </c>
      <c r="E15" t="s">
        <v>62</v>
      </c>
      <c r="F15">
        <v>0</v>
      </c>
      <c r="G15">
        <v>0</v>
      </c>
      <c r="H15">
        <v>0</v>
      </c>
      <c r="I15" s="19">
        <v>4</v>
      </c>
      <c r="J15" s="19">
        <v>0</v>
      </c>
      <c r="K15" s="19" t="s">
        <v>317</v>
      </c>
      <c r="L15" t="s">
        <v>314</v>
      </c>
      <c r="M15" t="s">
        <v>315</v>
      </c>
    </row>
    <row r="16" spans="1:44" x14ac:dyDescent="0.25">
      <c r="A16" t="s">
        <v>318</v>
      </c>
      <c r="B16" t="str">
        <f t="shared" si="0"/>
        <v>TelfordU13Boys</v>
      </c>
      <c r="C16" t="s">
        <v>9</v>
      </c>
      <c r="D16" t="s">
        <v>87</v>
      </c>
      <c r="E16" t="s">
        <v>62</v>
      </c>
      <c r="F16">
        <v>26.5</v>
      </c>
      <c r="G16">
        <v>43</v>
      </c>
      <c r="H16">
        <v>69.5</v>
      </c>
      <c r="I16" s="19">
        <v>1</v>
      </c>
      <c r="J16" s="19">
        <v>4</v>
      </c>
      <c r="K16" s="19" t="s">
        <v>319</v>
      </c>
      <c r="L16" t="s">
        <v>314</v>
      </c>
      <c r="M16" t="s">
        <v>315</v>
      </c>
    </row>
    <row r="17" spans="1:13" x14ac:dyDescent="0.25">
      <c r="A17" t="s">
        <v>320</v>
      </c>
      <c r="B17" t="str">
        <f t="shared" si="0"/>
        <v>WenlockU13Boys</v>
      </c>
      <c r="C17" s="49" t="s">
        <v>11</v>
      </c>
      <c r="D17" s="49" t="s">
        <v>87</v>
      </c>
      <c r="E17" s="49" t="s">
        <v>62</v>
      </c>
      <c r="F17" s="49">
        <v>14.5</v>
      </c>
      <c r="G17" s="49">
        <v>24</v>
      </c>
      <c r="H17" s="49">
        <v>38.5</v>
      </c>
      <c r="I17" s="50">
        <v>3</v>
      </c>
      <c r="J17" s="50">
        <v>2</v>
      </c>
      <c r="K17" s="50" t="s">
        <v>321</v>
      </c>
      <c r="L17" s="49" t="s">
        <v>314</v>
      </c>
      <c r="M17" s="49" t="s">
        <v>315</v>
      </c>
    </row>
    <row r="18" spans="1:13" x14ac:dyDescent="0.25">
      <c r="A18" t="s">
        <v>322</v>
      </c>
      <c r="B18" t="str">
        <f t="shared" si="0"/>
        <v>OswestryU15Girls</v>
      </c>
      <c r="C18" t="s">
        <v>5</v>
      </c>
      <c r="D18" t="s">
        <v>145</v>
      </c>
      <c r="E18" t="s">
        <v>46</v>
      </c>
      <c r="F18">
        <v>0</v>
      </c>
      <c r="G18">
        <v>0</v>
      </c>
      <c r="H18">
        <v>0</v>
      </c>
      <c r="I18" s="19">
        <v>4</v>
      </c>
      <c r="J18" s="19">
        <v>0</v>
      </c>
      <c r="K18" s="19" t="s">
        <v>323</v>
      </c>
      <c r="L18" t="s">
        <v>324</v>
      </c>
      <c r="M18" t="s">
        <v>325</v>
      </c>
    </row>
    <row r="19" spans="1:13" x14ac:dyDescent="0.25">
      <c r="A19" t="s">
        <v>326</v>
      </c>
      <c r="B19" t="str">
        <f t="shared" si="0"/>
        <v>ShrewsburyU15Girls</v>
      </c>
      <c r="C19" t="s">
        <v>7</v>
      </c>
      <c r="D19" t="s">
        <v>145</v>
      </c>
      <c r="E19" t="s">
        <v>46</v>
      </c>
      <c r="F19">
        <v>25</v>
      </c>
      <c r="G19">
        <v>51</v>
      </c>
      <c r="H19">
        <v>76</v>
      </c>
      <c r="I19" s="19">
        <v>1</v>
      </c>
      <c r="J19" s="19">
        <v>4</v>
      </c>
      <c r="K19" s="19" t="s">
        <v>327</v>
      </c>
      <c r="L19" t="s">
        <v>324</v>
      </c>
      <c r="M19" t="s">
        <v>325</v>
      </c>
    </row>
    <row r="20" spans="1:13" x14ac:dyDescent="0.25">
      <c r="A20" t="s">
        <v>328</v>
      </c>
      <c r="B20" t="str">
        <f t="shared" si="0"/>
        <v>TelfordU15Girls</v>
      </c>
      <c r="C20" t="s">
        <v>9</v>
      </c>
      <c r="D20" t="s">
        <v>145</v>
      </c>
      <c r="E20" t="s">
        <v>46</v>
      </c>
      <c r="F20">
        <v>23</v>
      </c>
      <c r="G20">
        <v>35</v>
      </c>
      <c r="H20">
        <v>58</v>
      </c>
      <c r="I20" s="19">
        <v>2</v>
      </c>
      <c r="J20" s="19">
        <v>3</v>
      </c>
      <c r="K20" s="19" t="s">
        <v>329</v>
      </c>
      <c r="L20" t="s">
        <v>324</v>
      </c>
      <c r="M20" t="s">
        <v>325</v>
      </c>
    </row>
    <row r="21" spans="1:13" x14ac:dyDescent="0.25">
      <c r="A21" t="s">
        <v>330</v>
      </c>
      <c r="B21" t="str">
        <f t="shared" si="0"/>
        <v>WenlockU15Girls</v>
      </c>
      <c r="C21" s="49" t="s">
        <v>11</v>
      </c>
      <c r="D21" s="49" t="s">
        <v>145</v>
      </c>
      <c r="E21" s="49" t="s">
        <v>46</v>
      </c>
      <c r="F21" s="49">
        <v>15</v>
      </c>
      <c r="G21" s="49">
        <v>31</v>
      </c>
      <c r="H21" s="49">
        <v>46</v>
      </c>
      <c r="I21" s="50">
        <v>3</v>
      </c>
      <c r="J21" s="50">
        <v>2</v>
      </c>
      <c r="K21" s="50" t="s">
        <v>311</v>
      </c>
      <c r="L21" s="49" t="s">
        <v>324</v>
      </c>
      <c r="M21" s="49" t="s">
        <v>325</v>
      </c>
    </row>
    <row r="22" spans="1:13" x14ac:dyDescent="0.25">
      <c r="A22" t="s">
        <v>331</v>
      </c>
      <c r="B22" t="str">
        <f t="shared" si="0"/>
        <v>OswestryU15Boys</v>
      </c>
      <c r="C22" t="s">
        <v>5</v>
      </c>
      <c r="D22" t="s">
        <v>145</v>
      </c>
      <c r="E22" t="s">
        <v>62</v>
      </c>
      <c r="F22">
        <v>20</v>
      </c>
      <c r="G22">
        <v>16</v>
      </c>
      <c r="H22">
        <v>36</v>
      </c>
      <c r="I22" s="19">
        <v>3</v>
      </c>
      <c r="J22" s="19">
        <v>2</v>
      </c>
      <c r="K22" s="19" t="s">
        <v>332</v>
      </c>
      <c r="L22" t="s">
        <v>333</v>
      </c>
      <c r="M22" t="s">
        <v>334</v>
      </c>
    </row>
    <row r="23" spans="1:13" x14ac:dyDescent="0.25">
      <c r="A23" t="s">
        <v>335</v>
      </c>
      <c r="B23" t="str">
        <f t="shared" si="0"/>
        <v>ShrewsburyU15Boys</v>
      </c>
      <c r="C23" t="s">
        <v>7</v>
      </c>
      <c r="D23" t="s">
        <v>145</v>
      </c>
      <c r="E23" t="s">
        <v>62</v>
      </c>
      <c r="F23">
        <v>0</v>
      </c>
      <c r="G23">
        <v>0</v>
      </c>
      <c r="H23">
        <v>0</v>
      </c>
      <c r="I23" s="19">
        <v>4</v>
      </c>
      <c r="J23" s="19">
        <v>0</v>
      </c>
      <c r="K23" s="19" t="s">
        <v>317</v>
      </c>
      <c r="L23" t="s">
        <v>333</v>
      </c>
      <c r="M23" t="s">
        <v>334</v>
      </c>
    </row>
    <row r="24" spans="1:13" x14ac:dyDescent="0.25">
      <c r="A24" t="s">
        <v>336</v>
      </c>
      <c r="B24" t="str">
        <f t="shared" si="0"/>
        <v>TelfordU15Boys</v>
      </c>
      <c r="C24" t="s">
        <v>9</v>
      </c>
      <c r="D24" t="s">
        <v>145</v>
      </c>
      <c r="E24" t="s">
        <v>62</v>
      </c>
      <c r="F24">
        <v>13</v>
      </c>
      <c r="G24">
        <v>26</v>
      </c>
      <c r="H24">
        <v>39</v>
      </c>
      <c r="I24" s="19">
        <v>2</v>
      </c>
      <c r="J24" s="19">
        <v>3</v>
      </c>
      <c r="K24" s="19" t="s">
        <v>337</v>
      </c>
      <c r="L24" t="s">
        <v>333</v>
      </c>
      <c r="M24" t="s">
        <v>334</v>
      </c>
    </row>
    <row r="25" spans="1:13" x14ac:dyDescent="0.25">
      <c r="A25" t="s">
        <v>338</v>
      </c>
      <c r="B25" t="str">
        <f t="shared" si="0"/>
        <v>WenlockU15Boys</v>
      </c>
      <c r="C25" t="s">
        <v>11</v>
      </c>
      <c r="D25" t="s">
        <v>145</v>
      </c>
      <c r="E25" t="s">
        <v>62</v>
      </c>
      <c r="F25">
        <v>27</v>
      </c>
      <c r="G25">
        <v>43</v>
      </c>
      <c r="H25">
        <v>70</v>
      </c>
      <c r="I25" s="19">
        <v>1</v>
      </c>
      <c r="J25" s="19">
        <v>4</v>
      </c>
      <c r="K25" s="19" t="s">
        <v>339</v>
      </c>
      <c r="L25" t="s">
        <v>333</v>
      </c>
      <c r="M25" t="s">
        <v>334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C4AE-FB89-402C-A500-C5D29DF551E4}">
  <dimension ref="A1:AR31"/>
  <sheetViews>
    <sheetView topLeftCell="E1" workbookViewId="0">
      <selection activeCell="Z2" sqref="Z2:Z9"/>
    </sheetView>
  </sheetViews>
  <sheetFormatPr defaultRowHeight="15" x14ac:dyDescent="0.25"/>
  <cols>
    <col min="3" max="3" width="11.42578125" bestFit="1" customWidth="1"/>
    <col min="4" max="4" width="4.42578125" bestFit="1" customWidth="1"/>
    <col min="5" max="5" width="7.7109375" bestFit="1" customWidth="1"/>
    <col min="6" max="7" width="6.5703125" bestFit="1" customWidth="1"/>
    <col min="8" max="8" width="11.42578125" bestFit="1" customWidth="1"/>
    <col min="9" max="9" width="12" bestFit="1" customWidth="1"/>
    <col min="10" max="10" width="13" customWidth="1"/>
    <col min="11" max="11" width="18.5703125" bestFit="1" customWidth="1"/>
    <col min="12" max="13" width="6" bestFit="1" customWidth="1"/>
    <col min="15" max="15" width="11.42578125" bestFit="1" customWidth="1"/>
    <col min="16" max="16" width="4.42578125" bestFit="1" customWidth="1"/>
    <col min="17" max="19" width="6.5703125" bestFit="1" customWidth="1"/>
    <col min="20" max="20" width="8.28515625" bestFit="1" customWidth="1"/>
    <col min="21" max="25" width="8.28515625" customWidth="1"/>
    <col min="27" max="27" width="11.42578125" bestFit="1" customWidth="1"/>
    <col min="28" max="28" width="7.7109375" bestFit="1" customWidth="1"/>
    <col min="29" max="31" width="6.5703125" bestFit="1" customWidth="1"/>
    <col min="32" max="32" width="8.28515625" bestFit="1" customWidth="1"/>
  </cols>
  <sheetData>
    <row r="1" spans="1:44" s="26" customFormat="1" ht="45" x14ac:dyDescent="0.25">
      <c r="C1" s="25" t="s">
        <v>40</v>
      </c>
      <c r="D1" s="25" t="s">
        <v>41</v>
      </c>
      <c r="E1" s="25" t="s">
        <v>42</v>
      </c>
      <c r="F1" s="25" t="s">
        <v>244</v>
      </c>
      <c r="G1" s="25" t="s">
        <v>247</v>
      </c>
      <c r="H1" s="25" t="s">
        <v>261</v>
      </c>
      <c r="I1" s="25" t="s">
        <v>262</v>
      </c>
      <c r="J1" s="25" t="s">
        <v>263</v>
      </c>
      <c r="K1" s="25"/>
      <c r="N1" s="26" t="s">
        <v>340</v>
      </c>
      <c r="O1" s="25" t="s">
        <v>40</v>
      </c>
      <c r="P1" s="25" t="s">
        <v>41</v>
      </c>
      <c r="Q1" s="25" t="s">
        <v>244</v>
      </c>
      <c r="R1" s="25" t="s">
        <v>247</v>
      </c>
      <c r="S1" s="25" t="s">
        <v>261</v>
      </c>
      <c r="T1" s="25" t="s">
        <v>264</v>
      </c>
      <c r="U1" s="25" t="s">
        <v>265</v>
      </c>
      <c r="V1" s="25"/>
      <c r="W1" s="25"/>
      <c r="X1" s="25"/>
      <c r="Y1" s="25"/>
      <c r="Z1" s="25"/>
      <c r="AA1" s="25" t="s">
        <v>40</v>
      </c>
      <c r="AB1" s="25" t="s">
        <v>42</v>
      </c>
      <c r="AC1" s="25" t="s">
        <v>244</v>
      </c>
      <c r="AD1" s="25" t="s">
        <v>247</v>
      </c>
      <c r="AE1" s="25" t="s">
        <v>261</v>
      </c>
      <c r="AF1" s="25" t="s">
        <v>266</v>
      </c>
      <c r="AG1" s="25" t="s">
        <v>267</v>
      </c>
      <c r="AK1" s="127" t="s">
        <v>40</v>
      </c>
      <c r="AL1" s="127" t="s">
        <v>244</v>
      </c>
      <c r="AM1" s="127" t="s">
        <v>247</v>
      </c>
      <c r="AN1" s="127" t="s">
        <v>261</v>
      </c>
      <c r="AO1" s="127" t="s">
        <v>268</v>
      </c>
      <c r="AP1" s="127" t="s">
        <v>269</v>
      </c>
    </row>
    <row r="2" spans="1:44" x14ac:dyDescent="0.25">
      <c r="A2" t="s">
        <v>270</v>
      </c>
      <c r="B2" t="str">
        <f>C2&amp;D2&amp;E2</f>
        <v>OswestryU11Girls</v>
      </c>
      <c r="C2" t="s">
        <v>5</v>
      </c>
      <c r="D2" t="s">
        <v>45</v>
      </c>
      <c r="E2" t="s">
        <v>46</v>
      </c>
      <c r="F2">
        <v>22</v>
      </c>
      <c r="G2">
        <v>18</v>
      </c>
      <c r="H2">
        <v>40</v>
      </c>
      <c r="I2" s="19">
        <v>3</v>
      </c>
      <c r="J2" s="19">
        <v>2</v>
      </c>
      <c r="K2" t="s">
        <v>341</v>
      </c>
      <c r="L2" t="s">
        <v>272</v>
      </c>
      <c r="M2" t="s">
        <v>273</v>
      </c>
      <c r="N2">
        <v>3</v>
      </c>
      <c r="O2" t="s">
        <v>5</v>
      </c>
      <c r="P2" t="s">
        <v>45</v>
      </c>
      <c r="Q2">
        <v>45</v>
      </c>
      <c r="R2">
        <v>50</v>
      </c>
      <c r="S2">
        <v>95</v>
      </c>
      <c r="T2" s="19">
        <v>2</v>
      </c>
      <c r="U2">
        <v>3</v>
      </c>
      <c r="X2" t="s">
        <v>274</v>
      </c>
      <c r="Y2" t="s">
        <v>275</v>
      </c>
      <c r="Z2" t="str">
        <f>AA2&amp;AB2</f>
        <v>OswestryGirls</v>
      </c>
      <c r="AA2" t="s">
        <v>5</v>
      </c>
      <c r="AB2" t="s">
        <v>46</v>
      </c>
      <c r="AC2">
        <v>48</v>
      </c>
      <c r="AD2">
        <v>54</v>
      </c>
      <c r="AE2">
        <v>102</v>
      </c>
      <c r="AF2" s="19">
        <v>4</v>
      </c>
      <c r="AG2">
        <v>1</v>
      </c>
      <c r="AH2" t="s">
        <v>276</v>
      </c>
      <c r="AI2" t="s">
        <v>277</v>
      </c>
      <c r="AK2" s="102" t="s">
        <v>5</v>
      </c>
      <c r="AL2" s="102">
        <v>108</v>
      </c>
      <c r="AM2" s="102">
        <v>140</v>
      </c>
      <c r="AN2" s="102">
        <v>248</v>
      </c>
      <c r="AO2" s="128">
        <v>3</v>
      </c>
      <c r="AP2" s="102">
        <v>2</v>
      </c>
      <c r="AQ2" t="s">
        <v>278</v>
      </c>
      <c r="AR2" t="s">
        <v>279</v>
      </c>
    </row>
    <row r="3" spans="1:44" x14ac:dyDescent="0.25">
      <c r="A3" t="s">
        <v>282</v>
      </c>
      <c r="B3" t="str">
        <f t="shared" ref="B3:B25" si="0">C3&amp;D3&amp;E3</f>
        <v>ShrewsburyU11Girls</v>
      </c>
      <c r="C3" t="s">
        <v>7</v>
      </c>
      <c r="D3" t="s">
        <v>45</v>
      </c>
      <c r="E3" t="s">
        <v>46</v>
      </c>
      <c r="F3">
        <v>17</v>
      </c>
      <c r="G3">
        <v>32</v>
      </c>
      <c r="H3">
        <v>49</v>
      </c>
      <c r="I3" s="19">
        <v>2</v>
      </c>
      <c r="J3" s="19">
        <v>3</v>
      </c>
      <c r="K3" t="s">
        <v>342</v>
      </c>
      <c r="L3" t="s">
        <v>272</v>
      </c>
      <c r="M3" t="s">
        <v>273</v>
      </c>
      <c r="N3">
        <v>2</v>
      </c>
      <c r="O3" t="s">
        <v>7</v>
      </c>
      <c r="P3" t="s">
        <v>45</v>
      </c>
      <c r="Q3">
        <v>29</v>
      </c>
      <c r="R3">
        <v>41</v>
      </c>
      <c r="S3">
        <v>70</v>
      </c>
      <c r="T3" s="19">
        <v>4</v>
      </c>
      <c r="U3">
        <v>1</v>
      </c>
      <c r="X3" t="s">
        <v>274</v>
      </c>
      <c r="Y3" t="s">
        <v>275</v>
      </c>
      <c r="Z3" t="str">
        <f t="shared" ref="Z3:Z9" si="1">AA3&amp;AB3</f>
        <v>ShrewsburyGirls</v>
      </c>
      <c r="AA3" t="s">
        <v>7</v>
      </c>
      <c r="AB3" t="s">
        <v>46</v>
      </c>
      <c r="AC3">
        <v>57</v>
      </c>
      <c r="AD3">
        <v>112</v>
      </c>
      <c r="AE3">
        <v>169</v>
      </c>
      <c r="AF3" s="19">
        <v>1</v>
      </c>
      <c r="AG3">
        <v>4</v>
      </c>
      <c r="AH3" t="s">
        <v>276</v>
      </c>
      <c r="AI3" t="s">
        <v>277</v>
      </c>
      <c r="AK3" s="102" t="s">
        <v>7</v>
      </c>
      <c r="AL3" s="102">
        <v>69</v>
      </c>
      <c r="AM3" s="102">
        <v>121</v>
      </c>
      <c r="AN3" s="102">
        <v>190</v>
      </c>
      <c r="AO3" s="128">
        <v>4</v>
      </c>
      <c r="AP3" s="102">
        <v>1</v>
      </c>
      <c r="AQ3" t="s">
        <v>278</v>
      </c>
      <c r="AR3" t="s">
        <v>279</v>
      </c>
    </row>
    <row r="4" spans="1:44" x14ac:dyDescent="0.25">
      <c r="A4" t="s">
        <v>280</v>
      </c>
      <c r="B4" t="str">
        <f t="shared" si="0"/>
        <v>TelfordU11Girls</v>
      </c>
      <c r="C4" t="s">
        <v>9</v>
      </c>
      <c r="D4" t="s">
        <v>45</v>
      </c>
      <c r="E4" t="s">
        <v>46</v>
      </c>
      <c r="F4">
        <v>25</v>
      </c>
      <c r="G4">
        <v>34</v>
      </c>
      <c r="H4">
        <v>59</v>
      </c>
      <c r="I4" s="19">
        <v>1</v>
      </c>
      <c r="J4" s="19">
        <v>4</v>
      </c>
      <c r="K4" t="s">
        <v>343</v>
      </c>
      <c r="L4" t="s">
        <v>272</v>
      </c>
      <c r="M4" t="s">
        <v>273</v>
      </c>
      <c r="N4">
        <v>1</v>
      </c>
      <c r="O4" t="s">
        <v>9</v>
      </c>
      <c r="P4" t="s">
        <v>45</v>
      </c>
      <c r="Q4">
        <v>45</v>
      </c>
      <c r="R4">
        <v>62</v>
      </c>
      <c r="S4">
        <v>107</v>
      </c>
      <c r="T4" s="19">
        <v>1</v>
      </c>
      <c r="U4">
        <v>4</v>
      </c>
      <c r="X4" t="s">
        <v>274</v>
      </c>
      <c r="Y4" t="s">
        <v>275</v>
      </c>
      <c r="Z4" t="str">
        <f t="shared" si="1"/>
        <v>TelfordGirls</v>
      </c>
      <c r="AA4" t="s">
        <v>9</v>
      </c>
      <c r="AB4" t="s">
        <v>46</v>
      </c>
      <c r="AC4">
        <v>52.5</v>
      </c>
      <c r="AD4">
        <v>67</v>
      </c>
      <c r="AE4">
        <v>119.5</v>
      </c>
      <c r="AF4" s="19">
        <v>2</v>
      </c>
      <c r="AG4">
        <v>3</v>
      </c>
      <c r="AH4" t="s">
        <v>276</v>
      </c>
      <c r="AI4" t="s">
        <v>277</v>
      </c>
      <c r="AK4" s="102" t="s">
        <v>9</v>
      </c>
      <c r="AL4" s="102">
        <v>118</v>
      </c>
      <c r="AM4" s="102">
        <v>163</v>
      </c>
      <c r="AN4" s="102">
        <v>281</v>
      </c>
      <c r="AO4" s="128">
        <v>1</v>
      </c>
      <c r="AP4" s="102">
        <v>4</v>
      </c>
      <c r="AQ4" t="s">
        <v>278</v>
      </c>
      <c r="AR4" t="s">
        <v>279</v>
      </c>
    </row>
    <row r="5" spans="1:44" x14ac:dyDescent="0.25">
      <c r="A5" t="s">
        <v>284</v>
      </c>
      <c r="B5" t="str">
        <f t="shared" si="0"/>
        <v>WenlockU11Girls</v>
      </c>
      <c r="C5" s="49" t="s">
        <v>11</v>
      </c>
      <c r="D5" s="49" t="s">
        <v>45</v>
      </c>
      <c r="E5" s="49" t="s">
        <v>46</v>
      </c>
      <c r="F5" s="49">
        <v>8</v>
      </c>
      <c r="G5" s="49">
        <v>26</v>
      </c>
      <c r="H5" s="49">
        <v>34</v>
      </c>
      <c r="I5" s="50">
        <v>4</v>
      </c>
      <c r="J5" s="50">
        <v>1</v>
      </c>
      <c r="K5" t="s">
        <v>344</v>
      </c>
      <c r="L5" s="49" t="s">
        <v>272</v>
      </c>
      <c r="M5" s="49" t="s">
        <v>273</v>
      </c>
      <c r="N5">
        <v>4</v>
      </c>
      <c r="O5" s="49" t="s">
        <v>11</v>
      </c>
      <c r="P5" s="49" t="s">
        <v>45</v>
      </c>
      <c r="Q5" s="49">
        <v>22</v>
      </c>
      <c r="R5" s="49">
        <v>64</v>
      </c>
      <c r="S5" s="49">
        <v>86</v>
      </c>
      <c r="T5" s="50">
        <v>3</v>
      </c>
      <c r="U5" s="49">
        <v>2</v>
      </c>
      <c r="V5" s="49"/>
      <c r="W5" s="49"/>
      <c r="X5" s="49" t="s">
        <v>274</v>
      </c>
      <c r="Y5" s="49" t="s">
        <v>275</v>
      </c>
      <c r="Z5" t="str">
        <f t="shared" si="1"/>
        <v>WenlockGirls</v>
      </c>
      <c r="AA5" s="49" t="s">
        <v>11</v>
      </c>
      <c r="AB5" s="49" t="s">
        <v>46</v>
      </c>
      <c r="AC5" s="49">
        <v>37.5</v>
      </c>
      <c r="AD5" s="49">
        <v>68</v>
      </c>
      <c r="AE5" s="49">
        <v>105.5</v>
      </c>
      <c r="AF5" s="50">
        <v>3</v>
      </c>
      <c r="AG5" s="49">
        <v>2</v>
      </c>
      <c r="AH5" s="49" t="s">
        <v>276</v>
      </c>
      <c r="AI5" s="49" t="s">
        <v>277</v>
      </c>
      <c r="AK5" s="102" t="s">
        <v>11</v>
      </c>
      <c r="AL5" s="102">
        <v>91</v>
      </c>
      <c r="AM5" s="102">
        <v>172</v>
      </c>
      <c r="AN5" s="102">
        <v>263</v>
      </c>
      <c r="AO5" s="128">
        <v>2</v>
      </c>
      <c r="AP5" s="102">
        <v>3</v>
      </c>
      <c r="AQ5" t="s">
        <v>278</v>
      </c>
      <c r="AR5" t="s">
        <v>279</v>
      </c>
    </row>
    <row r="6" spans="1:44" x14ac:dyDescent="0.25">
      <c r="A6" t="s">
        <v>298</v>
      </c>
      <c r="B6" t="str">
        <f t="shared" si="0"/>
        <v>OswestryU11Boys</v>
      </c>
      <c r="C6" t="s">
        <v>5</v>
      </c>
      <c r="D6" t="s">
        <v>45</v>
      </c>
      <c r="E6" t="s">
        <v>62</v>
      </c>
      <c r="F6">
        <v>23</v>
      </c>
      <c r="G6">
        <v>32</v>
      </c>
      <c r="H6">
        <v>55</v>
      </c>
      <c r="I6" s="19">
        <v>1</v>
      </c>
      <c r="J6" s="19">
        <v>4</v>
      </c>
      <c r="K6" t="s">
        <v>345</v>
      </c>
      <c r="L6" t="s">
        <v>288</v>
      </c>
      <c r="M6" t="s">
        <v>289</v>
      </c>
      <c r="N6">
        <v>1</v>
      </c>
      <c r="O6" t="s">
        <v>5</v>
      </c>
      <c r="P6" t="s">
        <v>87</v>
      </c>
      <c r="Q6">
        <v>46</v>
      </c>
      <c r="R6">
        <v>76</v>
      </c>
      <c r="S6">
        <v>122</v>
      </c>
      <c r="T6" s="19">
        <v>1</v>
      </c>
      <c r="U6">
        <v>4</v>
      </c>
      <c r="X6" t="s">
        <v>290</v>
      </c>
      <c r="Y6" t="s">
        <v>291</v>
      </c>
      <c r="Z6" t="str">
        <f t="shared" si="1"/>
        <v>OswestryBoys</v>
      </c>
      <c r="AA6" t="s">
        <v>5</v>
      </c>
      <c r="AB6" t="s">
        <v>62</v>
      </c>
      <c r="AC6">
        <v>60</v>
      </c>
      <c r="AD6">
        <v>86</v>
      </c>
      <c r="AE6">
        <v>146</v>
      </c>
      <c r="AF6" s="19">
        <v>3</v>
      </c>
      <c r="AG6">
        <v>2</v>
      </c>
      <c r="AH6" t="s">
        <v>292</v>
      </c>
      <c r="AI6" t="s">
        <v>293</v>
      </c>
    </row>
    <row r="7" spans="1:44" x14ac:dyDescent="0.25">
      <c r="A7" t="s">
        <v>296</v>
      </c>
      <c r="B7" t="str">
        <f t="shared" si="0"/>
        <v>ShrewsburyU11Boys</v>
      </c>
      <c r="C7" t="s">
        <v>7</v>
      </c>
      <c r="D7" t="s">
        <v>45</v>
      </c>
      <c r="E7" t="s">
        <v>62</v>
      </c>
      <c r="F7">
        <v>12</v>
      </c>
      <c r="G7">
        <v>9</v>
      </c>
      <c r="H7">
        <v>21</v>
      </c>
      <c r="I7" s="19">
        <v>4</v>
      </c>
      <c r="J7" s="19">
        <v>1</v>
      </c>
      <c r="K7" t="s">
        <v>346</v>
      </c>
      <c r="L7" t="s">
        <v>288</v>
      </c>
      <c r="M7" t="s">
        <v>289</v>
      </c>
      <c r="N7">
        <v>4</v>
      </c>
      <c r="O7" t="s">
        <v>7</v>
      </c>
      <c r="P7" t="s">
        <v>87</v>
      </c>
      <c r="Q7">
        <v>16</v>
      </c>
      <c r="R7">
        <v>34</v>
      </c>
      <c r="S7">
        <v>50</v>
      </c>
      <c r="T7" s="19">
        <v>4</v>
      </c>
      <c r="U7">
        <v>1</v>
      </c>
      <c r="X7" t="s">
        <v>290</v>
      </c>
      <c r="Y7" t="s">
        <v>291</v>
      </c>
      <c r="Z7" t="str">
        <f t="shared" si="1"/>
        <v>ShrewsburyBoys</v>
      </c>
      <c r="AA7" t="s">
        <v>7</v>
      </c>
      <c r="AB7" t="s">
        <v>62</v>
      </c>
      <c r="AC7">
        <v>12</v>
      </c>
      <c r="AD7">
        <v>9</v>
      </c>
      <c r="AE7">
        <v>21</v>
      </c>
      <c r="AF7" s="19">
        <v>4</v>
      </c>
      <c r="AG7">
        <v>1</v>
      </c>
      <c r="AH7" t="s">
        <v>292</v>
      </c>
      <c r="AI7" t="s">
        <v>293</v>
      </c>
    </row>
    <row r="8" spans="1:44" x14ac:dyDescent="0.25">
      <c r="A8" t="s">
        <v>294</v>
      </c>
      <c r="B8" t="str">
        <f t="shared" si="0"/>
        <v>TelfordU11Boys</v>
      </c>
      <c r="C8" t="s">
        <v>9</v>
      </c>
      <c r="D8" t="s">
        <v>45</v>
      </c>
      <c r="E8" t="s">
        <v>62</v>
      </c>
      <c r="F8">
        <v>20</v>
      </c>
      <c r="G8">
        <v>28</v>
      </c>
      <c r="H8">
        <v>48</v>
      </c>
      <c r="I8" s="19">
        <v>3</v>
      </c>
      <c r="J8" s="19">
        <v>2</v>
      </c>
      <c r="K8" t="s">
        <v>347</v>
      </c>
      <c r="L8" t="s">
        <v>288</v>
      </c>
      <c r="M8" t="s">
        <v>289</v>
      </c>
      <c r="N8">
        <v>3</v>
      </c>
      <c r="O8" t="s">
        <v>9</v>
      </c>
      <c r="P8" t="s">
        <v>87</v>
      </c>
      <c r="Q8">
        <v>31</v>
      </c>
      <c r="R8">
        <v>34</v>
      </c>
      <c r="S8">
        <v>65</v>
      </c>
      <c r="T8" s="19">
        <v>3</v>
      </c>
      <c r="U8">
        <v>2</v>
      </c>
      <c r="X8" t="s">
        <v>290</v>
      </c>
      <c r="Y8" t="s">
        <v>291</v>
      </c>
      <c r="Z8" t="str">
        <f t="shared" si="1"/>
        <v>TelfordBoys</v>
      </c>
      <c r="AA8" t="s">
        <v>9</v>
      </c>
      <c r="AB8" t="s">
        <v>62</v>
      </c>
      <c r="AC8">
        <v>65.5</v>
      </c>
      <c r="AD8">
        <v>96</v>
      </c>
      <c r="AE8">
        <v>161.5</v>
      </c>
      <c r="AF8" s="19">
        <v>1</v>
      </c>
      <c r="AG8">
        <v>4</v>
      </c>
      <c r="AH8" t="s">
        <v>292</v>
      </c>
      <c r="AI8" t="s">
        <v>293</v>
      </c>
    </row>
    <row r="9" spans="1:44" x14ac:dyDescent="0.25">
      <c r="A9" t="s">
        <v>286</v>
      </c>
      <c r="B9" t="str">
        <f t="shared" si="0"/>
        <v>WenlockU11Boys</v>
      </c>
      <c r="C9" s="49" t="s">
        <v>11</v>
      </c>
      <c r="D9" s="49" t="s">
        <v>45</v>
      </c>
      <c r="E9" s="49" t="s">
        <v>62</v>
      </c>
      <c r="F9" s="49">
        <v>14</v>
      </c>
      <c r="G9" s="49">
        <v>38</v>
      </c>
      <c r="H9" s="49">
        <v>52</v>
      </c>
      <c r="I9" s="50">
        <v>2</v>
      </c>
      <c r="J9" s="50">
        <v>3</v>
      </c>
      <c r="K9" t="s">
        <v>348</v>
      </c>
      <c r="L9" s="49" t="s">
        <v>288</v>
      </c>
      <c r="M9" s="49" t="s">
        <v>289</v>
      </c>
      <c r="N9">
        <v>2</v>
      </c>
      <c r="O9" s="49" t="s">
        <v>11</v>
      </c>
      <c r="P9" s="49" t="s">
        <v>87</v>
      </c>
      <c r="Q9" s="49">
        <v>36</v>
      </c>
      <c r="R9" s="49">
        <v>54</v>
      </c>
      <c r="S9" s="49">
        <v>90</v>
      </c>
      <c r="T9" s="50">
        <v>2</v>
      </c>
      <c r="U9" s="49">
        <v>3</v>
      </c>
      <c r="V9" s="49"/>
      <c r="W9" s="49"/>
      <c r="X9" s="49" t="s">
        <v>290</v>
      </c>
      <c r="Y9" s="49" t="s">
        <v>291</v>
      </c>
      <c r="Z9" t="str">
        <f t="shared" si="1"/>
        <v>WenlockBoys</v>
      </c>
      <c r="AA9" t="s">
        <v>11</v>
      </c>
      <c r="AB9" t="s">
        <v>62</v>
      </c>
      <c r="AC9">
        <v>53.5</v>
      </c>
      <c r="AD9">
        <v>104</v>
      </c>
      <c r="AE9">
        <v>157.5</v>
      </c>
      <c r="AF9" s="19">
        <v>2</v>
      </c>
      <c r="AG9">
        <v>3</v>
      </c>
      <c r="AH9" t="s">
        <v>292</v>
      </c>
      <c r="AI9" t="s">
        <v>293</v>
      </c>
    </row>
    <row r="10" spans="1:44" x14ac:dyDescent="0.25">
      <c r="A10" t="s">
        <v>306</v>
      </c>
      <c r="B10" t="str">
        <f t="shared" si="0"/>
        <v>OswestryU13Girls</v>
      </c>
      <c r="C10" t="s">
        <v>5</v>
      </c>
      <c r="D10" t="s">
        <v>87</v>
      </c>
      <c r="E10" t="s">
        <v>46</v>
      </c>
      <c r="F10">
        <v>26</v>
      </c>
      <c r="G10">
        <v>36</v>
      </c>
      <c r="H10">
        <v>62</v>
      </c>
      <c r="I10" s="19">
        <v>1</v>
      </c>
      <c r="J10" s="19">
        <v>4</v>
      </c>
      <c r="K10" t="s">
        <v>349</v>
      </c>
      <c r="L10" t="s">
        <v>302</v>
      </c>
      <c r="M10" t="s">
        <v>303</v>
      </c>
      <c r="N10">
        <v>1</v>
      </c>
      <c r="O10" t="s">
        <v>5</v>
      </c>
      <c r="P10" t="s">
        <v>145</v>
      </c>
      <c r="Q10">
        <v>17</v>
      </c>
      <c r="R10">
        <v>14</v>
      </c>
      <c r="S10">
        <v>31</v>
      </c>
      <c r="T10" s="19">
        <v>4</v>
      </c>
      <c r="U10">
        <v>1</v>
      </c>
      <c r="X10" t="s">
        <v>304</v>
      </c>
      <c r="Y10" t="s">
        <v>305</v>
      </c>
    </row>
    <row r="11" spans="1:44" x14ac:dyDescent="0.25">
      <c r="A11" t="s">
        <v>300</v>
      </c>
      <c r="B11" t="str">
        <f t="shared" si="0"/>
        <v>ShrewsburyU13Girls</v>
      </c>
      <c r="C11" t="s">
        <v>7</v>
      </c>
      <c r="D11" t="s">
        <v>87</v>
      </c>
      <c r="E11" t="s">
        <v>46</v>
      </c>
      <c r="F11">
        <v>16</v>
      </c>
      <c r="G11">
        <v>34</v>
      </c>
      <c r="H11">
        <v>50</v>
      </c>
      <c r="I11" s="19">
        <v>2</v>
      </c>
      <c r="J11" s="19">
        <v>3</v>
      </c>
      <c r="K11" t="s">
        <v>350</v>
      </c>
      <c r="L11" t="s">
        <v>302</v>
      </c>
      <c r="M11" t="s">
        <v>303</v>
      </c>
      <c r="N11">
        <v>2</v>
      </c>
      <c r="O11" t="s">
        <v>7</v>
      </c>
      <c r="P11" t="s">
        <v>145</v>
      </c>
      <c r="Q11">
        <v>24</v>
      </c>
      <c r="R11">
        <v>46</v>
      </c>
      <c r="S11">
        <v>70</v>
      </c>
      <c r="T11" s="19">
        <v>3</v>
      </c>
      <c r="U11">
        <v>2</v>
      </c>
      <c r="X11" t="s">
        <v>304</v>
      </c>
      <c r="Y11" t="s">
        <v>305</v>
      </c>
    </row>
    <row r="12" spans="1:44" x14ac:dyDescent="0.25">
      <c r="A12" t="s">
        <v>308</v>
      </c>
      <c r="B12" t="str">
        <f t="shared" si="0"/>
        <v>TelfordU13Girls</v>
      </c>
      <c r="C12" t="s">
        <v>9</v>
      </c>
      <c r="D12" t="s">
        <v>87</v>
      </c>
      <c r="E12" t="s">
        <v>46</v>
      </c>
      <c r="F12">
        <v>5.5</v>
      </c>
      <c r="G12">
        <v>8</v>
      </c>
      <c r="H12">
        <v>13.5</v>
      </c>
      <c r="I12" s="19">
        <v>4</v>
      </c>
      <c r="J12" s="19">
        <v>1</v>
      </c>
      <c r="K12" t="s">
        <v>351</v>
      </c>
      <c r="L12" t="s">
        <v>302</v>
      </c>
      <c r="M12" t="s">
        <v>303</v>
      </c>
      <c r="N12">
        <v>4</v>
      </c>
      <c r="O12" t="s">
        <v>9</v>
      </c>
      <c r="P12" t="s">
        <v>145</v>
      </c>
      <c r="Q12">
        <v>42</v>
      </c>
      <c r="R12">
        <v>67</v>
      </c>
      <c r="S12">
        <v>109</v>
      </c>
      <c r="T12" s="19">
        <v>1</v>
      </c>
      <c r="U12">
        <v>4</v>
      </c>
      <c r="X12" t="s">
        <v>304</v>
      </c>
      <c r="Y12" t="s">
        <v>305</v>
      </c>
    </row>
    <row r="13" spans="1:44" x14ac:dyDescent="0.25">
      <c r="A13" t="s">
        <v>310</v>
      </c>
      <c r="B13" t="str">
        <f t="shared" si="0"/>
        <v>WenlockU13Girls</v>
      </c>
      <c r="C13" s="49" t="s">
        <v>11</v>
      </c>
      <c r="D13" s="49" t="s">
        <v>87</v>
      </c>
      <c r="E13" s="49" t="s">
        <v>46</v>
      </c>
      <c r="F13" s="49">
        <v>15.5</v>
      </c>
      <c r="G13" s="49">
        <v>18</v>
      </c>
      <c r="H13" s="49">
        <v>33.5</v>
      </c>
      <c r="I13" s="50">
        <v>3</v>
      </c>
      <c r="J13" s="50">
        <v>2</v>
      </c>
      <c r="K13" t="s">
        <v>352</v>
      </c>
      <c r="L13" s="49" t="s">
        <v>302</v>
      </c>
      <c r="M13" s="49" t="s">
        <v>303</v>
      </c>
      <c r="N13">
        <v>3</v>
      </c>
      <c r="O13" t="s">
        <v>11</v>
      </c>
      <c r="P13" t="s">
        <v>145</v>
      </c>
      <c r="Q13">
        <v>33</v>
      </c>
      <c r="R13">
        <v>54</v>
      </c>
      <c r="S13">
        <v>87</v>
      </c>
      <c r="T13" s="19">
        <v>2</v>
      </c>
      <c r="U13">
        <v>3</v>
      </c>
      <c r="X13" t="s">
        <v>304</v>
      </c>
      <c r="Y13" t="s">
        <v>305</v>
      </c>
    </row>
    <row r="14" spans="1:44" x14ac:dyDescent="0.25">
      <c r="A14" t="s">
        <v>318</v>
      </c>
      <c r="B14" t="str">
        <f t="shared" si="0"/>
        <v>OswestryU13Boys</v>
      </c>
      <c r="C14" t="s">
        <v>5</v>
      </c>
      <c r="D14" t="s">
        <v>87</v>
      </c>
      <c r="E14" t="s">
        <v>62</v>
      </c>
      <c r="F14">
        <v>20</v>
      </c>
      <c r="G14">
        <v>40</v>
      </c>
      <c r="H14">
        <v>60</v>
      </c>
      <c r="I14" s="19">
        <v>1</v>
      </c>
      <c r="J14" s="19">
        <v>4</v>
      </c>
      <c r="K14" t="s">
        <v>353</v>
      </c>
      <c r="L14" t="s">
        <v>314</v>
      </c>
      <c r="M14" t="s">
        <v>315</v>
      </c>
      <c r="N14">
        <v>1</v>
      </c>
    </row>
    <row r="15" spans="1:44" x14ac:dyDescent="0.25">
      <c r="A15" t="s">
        <v>316</v>
      </c>
      <c r="B15" t="str">
        <f t="shared" si="0"/>
        <v>ShrewsburyU13Boys</v>
      </c>
      <c r="C15" t="s">
        <v>7</v>
      </c>
      <c r="D15" t="s">
        <v>87</v>
      </c>
      <c r="E15" t="s">
        <v>62</v>
      </c>
      <c r="F15">
        <v>0</v>
      </c>
      <c r="G15">
        <v>0</v>
      </c>
      <c r="H15">
        <v>0</v>
      </c>
      <c r="I15" s="19">
        <v>4</v>
      </c>
      <c r="J15" s="19">
        <v>0</v>
      </c>
      <c r="K15" t="s">
        <v>317</v>
      </c>
      <c r="L15" t="s">
        <v>314</v>
      </c>
      <c r="M15" t="s">
        <v>315</v>
      </c>
      <c r="N15">
        <v>4</v>
      </c>
    </row>
    <row r="16" spans="1:44" x14ac:dyDescent="0.25">
      <c r="A16" t="s">
        <v>320</v>
      </c>
      <c r="B16" t="str">
        <f t="shared" si="0"/>
        <v>TelfordU13Boys</v>
      </c>
      <c r="C16" t="s">
        <v>9</v>
      </c>
      <c r="D16" t="s">
        <v>87</v>
      </c>
      <c r="E16" t="s">
        <v>62</v>
      </c>
      <c r="F16">
        <v>25.5</v>
      </c>
      <c r="G16">
        <v>26</v>
      </c>
      <c r="H16">
        <v>51.5</v>
      </c>
      <c r="I16" s="19">
        <v>3</v>
      </c>
      <c r="J16" s="19">
        <v>2</v>
      </c>
      <c r="K16" t="s">
        <v>354</v>
      </c>
      <c r="L16" t="s">
        <v>314</v>
      </c>
      <c r="M16" t="s">
        <v>315</v>
      </c>
      <c r="N16">
        <v>3</v>
      </c>
    </row>
    <row r="17" spans="1:14" x14ac:dyDescent="0.25">
      <c r="A17" t="s">
        <v>312</v>
      </c>
      <c r="B17" t="str">
        <f t="shared" si="0"/>
        <v>WenlockU13Boys</v>
      </c>
      <c r="C17" s="49" t="s">
        <v>11</v>
      </c>
      <c r="D17" s="49" t="s">
        <v>87</v>
      </c>
      <c r="E17" s="49" t="s">
        <v>62</v>
      </c>
      <c r="F17" s="49">
        <v>20.5</v>
      </c>
      <c r="G17" s="49">
        <v>36</v>
      </c>
      <c r="H17" s="49">
        <v>56.5</v>
      </c>
      <c r="I17" s="50">
        <v>2</v>
      </c>
      <c r="J17" s="50">
        <v>3</v>
      </c>
      <c r="K17" t="s">
        <v>355</v>
      </c>
      <c r="L17" s="49" t="s">
        <v>314</v>
      </c>
      <c r="M17" s="49" t="s">
        <v>315</v>
      </c>
      <c r="N17">
        <v>2</v>
      </c>
    </row>
    <row r="18" spans="1:14" x14ac:dyDescent="0.25">
      <c r="A18" t="s">
        <v>322</v>
      </c>
      <c r="B18" t="str">
        <f t="shared" si="0"/>
        <v>OswestryU15Girls</v>
      </c>
      <c r="C18" t="s">
        <v>5</v>
      </c>
      <c r="D18" t="s">
        <v>145</v>
      </c>
      <c r="E18" t="s">
        <v>46</v>
      </c>
      <c r="F18">
        <v>0</v>
      </c>
      <c r="G18">
        <v>0</v>
      </c>
      <c r="H18">
        <v>0</v>
      </c>
      <c r="I18" s="19">
        <v>4</v>
      </c>
      <c r="J18" s="19">
        <v>0</v>
      </c>
      <c r="K18" t="s">
        <v>323</v>
      </c>
      <c r="L18" t="s">
        <v>324</v>
      </c>
      <c r="M18" t="s">
        <v>325</v>
      </c>
      <c r="N18">
        <v>4</v>
      </c>
    </row>
    <row r="19" spans="1:14" x14ac:dyDescent="0.25">
      <c r="A19" t="s">
        <v>326</v>
      </c>
      <c r="B19" t="str">
        <f t="shared" si="0"/>
        <v>ShrewsburyU15Girls</v>
      </c>
      <c r="C19" t="s">
        <v>7</v>
      </c>
      <c r="D19" t="s">
        <v>145</v>
      </c>
      <c r="E19" t="s">
        <v>46</v>
      </c>
      <c r="F19">
        <v>24</v>
      </c>
      <c r="G19">
        <v>46</v>
      </c>
      <c r="H19">
        <v>70</v>
      </c>
      <c r="I19" s="19">
        <v>1</v>
      </c>
      <c r="J19" s="19">
        <v>4</v>
      </c>
      <c r="K19" t="s">
        <v>356</v>
      </c>
      <c r="L19" t="s">
        <v>324</v>
      </c>
      <c r="M19" t="s">
        <v>325</v>
      </c>
      <c r="N19">
        <v>1</v>
      </c>
    </row>
    <row r="20" spans="1:14" x14ac:dyDescent="0.25">
      <c r="A20" t="s">
        <v>328</v>
      </c>
      <c r="B20" t="str">
        <f t="shared" si="0"/>
        <v>TelfordU15Girls</v>
      </c>
      <c r="C20" t="s">
        <v>9</v>
      </c>
      <c r="D20" t="s">
        <v>145</v>
      </c>
      <c r="E20" t="s">
        <v>46</v>
      </c>
      <c r="F20">
        <v>22</v>
      </c>
      <c r="G20">
        <v>25</v>
      </c>
      <c r="H20">
        <v>47</v>
      </c>
      <c r="I20" s="19">
        <v>2</v>
      </c>
      <c r="J20" s="19">
        <v>3</v>
      </c>
      <c r="K20" t="s">
        <v>357</v>
      </c>
      <c r="L20" t="s">
        <v>324</v>
      </c>
      <c r="M20" t="s">
        <v>325</v>
      </c>
      <c r="N20">
        <v>2</v>
      </c>
    </row>
    <row r="21" spans="1:14" x14ac:dyDescent="0.25">
      <c r="A21" t="s">
        <v>330</v>
      </c>
      <c r="B21" t="str">
        <f t="shared" si="0"/>
        <v>WenlockU15Girls</v>
      </c>
      <c r="C21" s="49" t="s">
        <v>11</v>
      </c>
      <c r="D21" s="49" t="s">
        <v>145</v>
      </c>
      <c r="E21" s="49" t="s">
        <v>46</v>
      </c>
      <c r="F21" s="49">
        <v>14</v>
      </c>
      <c r="G21" s="49">
        <v>24</v>
      </c>
      <c r="H21" s="49">
        <v>38</v>
      </c>
      <c r="I21" s="50">
        <v>3</v>
      </c>
      <c r="J21" s="50">
        <v>2</v>
      </c>
      <c r="K21" t="s">
        <v>358</v>
      </c>
      <c r="L21" s="49" t="s">
        <v>324</v>
      </c>
      <c r="M21" s="49" t="s">
        <v>325</v>
      </c>
      <c r="N21">
        <v>3</v>
      </c>
    </row>
    <row r="22" spans="1:14" x14ac:dyDescent="0.25">
      <c r="A22" t="s">
        <v>331</v>
      </c>
      <c r="B22" t="str">
        <f t="shared" si="0"/>
        <v>OswestryU15Boys</v>
      </c>
      <c r="C22" t="s">
        <v>5</v>
      </c>
      <c r="D22" t="s">
        <v>145</v>
      </c>
      <c r="E22" t="s">
        <v>62</v>
      </c>
      <c r="F22">
        <v>17</v>
      </c>
      <c r="G22">
        <v>14</v>
      </c>
      <c r="H22">
        <v>31</v>
      </c>
      <c r="I22" s="19">
        <v>3</v>
      </c>
      <c r="J22" s="19">
        <v>2</v>
      </c>
      <c r="K22" t="s">
        <v>359</v>
      </c>
      <c r="L22" t="s">
        <v>333</v>
      </c>
      <c r="M22" t="s">
        <v>334</v>
      </c>
      <c r="N22">
        <v>3</v>
      </c>
    </row>
    <row r="23" spans="1:14" x14ac:dyDescent="0.25">
      <c r="A23" t="s">
        <v>335</v>
      </c>
      <c r="B23" t="str">
        <f t="shared" si="0"/>
        <v>ShrewsburyU15Boys</v>
      </c>
      <c r="C23" t="s">
        <v>7</v>
      </c>
      <c r="D23" t="s">
        <v>145</v>
      </c>
      <c r="E23" t="s">
        <v>62</v>
      </c>
      <c r="F23">
        <v>0</v>
      </c>
      <c r="G23">
        <v>0</v>
      </c>
      <c r="H23">
        <v>0</v>
      </c>
      <c r="I23" s="19">
        <v>4</v>
      </c>
      <c r="J23" s="19">
        <v>0</v>
      </c>
      <c r="K23" t="s">
        <v>317</v>
      </c>
      <c r="L23" t="s">
        <v>333</v>
      </c>
      <c r="M23" t="s">
        <v>334</v>
      </c>
      <c r="N23">
        <v>4</v>
      </c>
    </row>
    <row r="24" spans="1:14" x14ac:dyDescent="0.25">
      <c r="A24" t="s">
        <v>338</v>
      </c>
      <c r="B24" t="str">
        <f t="shared" si="0"/>
        <v>TelfordU15Boys</v>
      </c>
      <c r="C24" t="s">
        <v>9</v>
      </c>
      <c r="D24" t="s">
        <v>145</v>
      </c>
      <c r="E24" t="s">
        <v>62</v>
      </c>
      <c r="F24">
        <v>20</v>
      </c>
      <c r="G24">
        <v>42</v>
      </c>
      <c r="H24">
        <v>62</v>
      </c>
      <c r="I24" s="19">
        <v>1</v>
      </c>
      <c r="J24" s="19">
        <v>4</v>
      </c>
      <c r="K24" t="s">
        <v>360</v>
      </c>
      <c r="L24" t="s">
        <v>333</v>
      </c>
      <c r="M24" t="s">
        <v>334</v>
      </c>
      <c r="N24">
        <v>1</v>
      </c>
    </row>
    <row r="25" spans="1:14" x14ac:dyDescent="0.25">
      <c r="A25" t="s">
        <v>336</v>
      </c>
      <c r="B25" t="str">
        <f t="shared" si="0"/>
        <v>WenlockU15Boys</v>
      </c>
      <c r="C25" t="s">
        <v>11</v>
      </c>
      <c r="D25" t="s">
        <v>145</v>
      </c>
      <c r="E25" t="s">
        <v>62</v>
      </c>
      <c r="F25">
        <v>19</v>
      </c>
      <c r="G25">
        <v>30</v>
      </c>
      <c r="H25">
        <v>49</v>
      </c>
      <c r="I25" s="19">
        <v>2</v>
      </c>
      <c r="J25" s="19">
        <v>3</v>
      </c>
      <c r="K25" t="s">
        <v>361</v>
      </c>
      <c r="L25" t="s">
        <v>333</v>
      </c>
      <c r="M25" t="s">
        <v>334</v>
      </c>
      <c r="N25">
        <v>2</v>
      </c>
    </row>
    <row r="28" spans="1:14" x14ac:dyDescent="0.25">
      <c r="I28">
        <v>1</v>
      </c>
      <c r="J28">
        <v>1</v>
      </c>
    </row>
    <row r="29" spans="1:14" x14ac:dyDescent="0.25">
      <c r="I29">
        <v>2</v>
      </c>
      <c r="J29">
        <v>2</v>
      </c>
    </row>
    <row r="30" spans="1:14" x14ac:dyDescent="0.25">
      <c r="I30">
        <v>3</v>
      </c>
      <c r="J30">
        <v>3</v>
      </c>
    </row>
    <row r="31" spans="1:14" x14ac:dyDescent="0.25">
      <c r="I31">
        <v>4</v>
      </c>
      <c r="J31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4EB3D-1F65-44A8-A09B-8247B7083975}">
  <dimension ref="A1:AR59"/>
  <sheetViews>
    <sheetView topLeftCell="C1" workbookViewId="0">
      <selection activeCell="G3" sqref="G3"/>
    </sheetView>
  </sheetViews>
  <sheetFormatPr defaultRowHeight="15" x14ac:dyDescent="0.25"/>
  <cols>
    <col min="3" max="3" width="11.42578125" bestFit="1" customWidth="1"/>
    <col min="4" max="4" width="4.42578125" bestFit="1" customWidth="1"/>
    <col min="5" max="5" width="7.7109375" bestFit="1" customWidth="1"/>
    <col min="6" max="7" width="6.5703125" bestFit="1" customWidth="1"/>
    <col min="8" max="8" width="11.42578125" bestFit="1" customWidth="1"/>
    <col min="9" max="9" width="12" bestFit="1" customWidth="1"/>
    <col min="10" max="10" width="13" customWidth="1"/>
    <col min="11" max="11" width="18.5703125" bestFit="1" customWidth="1"/>
    <col min="12" max="13" width="6" bestFit="1" customWidth="1"/>
    <col min="15" max="15" width="11.42578125" bestFit="1" customWidth="1"/>
    <col min="16" max="16" width="4.42578125" bestFit="1" customWidth="1"/>
    <col min="17" max="19" width="6.5703125" bestFit="1" customWidth="1"/>
    <col min="20" max="20" width="8.28515625" bestFit="1" customWidth="1"/>
    <col min="21" max="25" width="8.28515625" customWidth="1"/>
    <col min="27" max="27" width="11.42578125" bestFit="1" customWidth="1"/>
    <col min="28" max="28" width="7.7109375" bestFit="1" customWidth="1"/>
    <col min="29" max="31" width="6.5703125" bestFit="1" customWidth="1"/>
    <col min="32" max="32" width="8.28515625" bestFit="1" customWidth="1"/>
  </cols>
  <sheetData>
    <row r="1" spans="1:44" s="26" customFormat="1" ht="45" x14ac:dyDescent="0.25">
      <c r="C1" s="25" t="s">
        <v>40</v>
      </c>
      <c r="D1" s="25" t="s">
        <v>41</v>
      </c>
      <c r="E1" s="25" t="s">
        <v>42</v>
      </c>
      <c r="F1" s="25" t="s">
        <v>244</v>
      </c>
      <c r="G1" s="25" t="s">
        <v>247</v>
      </c>
      <c r="H1" s="25" t="s">
        <v>261</v>
      </c>
      <c r="I1" s="25" t="s">
        <v>262</v>
      </c>
      <c r="J1" s="25" t="s">
        <v>263</v>
      </c>
      <c r="K1" s="25"/>
      <c r="N1" s="26" t="s">
        <v>340</v>
      </c>
      <c r="O1" s="25" t="s">
        <v>40</v>
      </c>
      <c r="P1" s="25" t="s">
        <v>41</v>
      </c>
      <c r="Q1" s="25" t="s">
        <v>244</v>
      </c>
      <c r="R1" s="25" t="s">
        <v>247</v>
      </c>
      <c r="S1" s="25" t="s">
        <v>261</v>
      </c>
      <c r="T1" s="25" t="s">
        <v>264</v>
      </c>
      <c r="U1" s="25" t="s">
        <v>265</v>
      </c>
      <c r="V1" s="25"/>
      <c r="W1" s="25"/>
      <c r="X1" s="25"/>
      <c r="Y1" s="25"/>
      <c r="Z1" s="25"/>
      <c r="AA1" s="25" t="s">
        <v>40</v>
      </c>
      <c r="AB1" s="25" t="s">
        <v>42</v>
      </c>
      <c r="AC1" s="25" t="s">
        <v>244</v>
      </c>
      <c r="AD1" s="25" t="s">
        <v>247</v>
      </c>
      <c r="AE1" s="25" t="s">
        <v>261</v>
      </c>
      <c r="AF1" s="25" t="s">
        <v>266</v>
      </c>
      <c r="AG1" s="25" t="s">
        <v>267</v>
      </c>
      <c r="AK1" s="127" t="s">
        <v>40</v>
      </c>
      <c r="AL1" s="127" t="s">
        <v>244</v>
      </c>
      <c r="AM1" s="127" t="s">
        <v>247</v>
      </c>
      <c r="AN1" s="127" t="s">
        <v>261</v>
      </c>
      <c r="AO1" s="127" t="s">
        <v>268</v>
      </c>
      <c r="AP1" s="127" t="s">
        <v>269</v>
      </c>
    </row>
    <row r="2" spans="1:44" x14ac:dyDescent="0.25">
      <c r="A2" t="s">
        <v>284</v>
      </c>
      <c r="B2" t="str">
        <f>C2&amp;D2&amp;E2</f>
        <v>OswestryU11Girls</v>
      </c>
      <c r="C2" t="s">
        <v>5</v>
      </c>
      <c r="D2" t="s">
        <v>45</v>
      </c>
      <c r="E2" t="s">
        <v>46</v>
      </c>
      <c r="F2">
        <v>11.5</v>
      </c>
      <c r="G2">
        <v>15</v>
      </c>
      <c r="H2">
        <v>26.5</v>
      </c>
      <c r="I2" s="19">
        <v>4</v>
      </c>
      <c r="J2" s="19">
        <v>1</v>
      </c>
      <c r="K2" s="19" t="s">
        <v>362</v>
      </c>
      <c r="L2" t="s">
        <v>272</v>
      </c>
      <c r="M2" t="s">
        <v>273</v>
      </c>
      <c r="N2">
        <v>4</v>
      </c>
      <c r="O2" t="s">
        <v>5</v>
      </c>
      <c r="P2" t="s">
        <v>45</v>
      </c>
      <c r="Q2">
        <v>25.5</v>
      </c>
      <c r="R2">
        <v>40</v>
      </c>
      <c r="S2">
        <v>65.5</v>
      </c>
      <c r="T2" s="19">
        <v>4</v>
      </c>
      <c r="U2" s="19">
        <v>1</v>
      </c>
      <c r="X2" t="s">
        <v>274</v>
      </c>
      <c r="Y2" t="s">
        <v>275</v>
      </c>
      <c r="Z2" t="str">
        <f>AA2&amp;AB2</f>
        <v>OswestryGirls</v>
      </c>
      <c r="AA2" t="s">
        <v>5</v>
      </c>
      <c r="AB2" t="s">
        <v>46</v>
      </c>
      <c r="AC2">
        <v>32.5</v>
      </c>
      <c r="AD2">
        <v>62</v>
      </c>
      <c r="AE2">
        <v>94.5</v>
      </c>
      <c r="AF2" s="19">
        <v>4</v>
      </c>
      <c r="AG2" s="19">
        <v>1</v>
      </c>
      <c r="AH2" t="s">
        <v>276</v>
      </c>
      <c r="AI2" t="s">
        <v>277</v>
      </c>
      <c r="AK2" s="102" t="s">
        <v>5</v>
      </c>
      <c r="AL2" s="102">
        <v>75.5</v>
      </c>
      <c r="AM2" s="102">
        <v>150</v>
      </c>
      <c r="AN2" s="102">
        <v>225.5</v>
      </c>
      <c r="AO2" s="128">
        <v>4</v>
      </c>
      <c r="AP2" s="19">
        <v>1</v>
      </c>
      <c r="AQ2" t="s">
        <v>278</v>
      </c>
      <c r="AR2" t="s">
        <v>279</v>
      </c>
    </row>
    <row r="3" spans="1:44" x14ac:dyDescent="0.25">
      <c r="A3" t="s">
        <v>280</v>
      </c>
      <c r="B3" t="str">
        <f t="shared" ref="B3:B25" si="0">C3&amp;D3&amp;E3</f>
        <v>ShrewsburyU11Girls</v>
      </c>
      <c r="C3" t="s">
        <v>7</v>
      </c>
      <c r="D3" t="s">
        <v>45</v>
      </c>
      <c r="E3" t="s">
        <v>46</v>
      </c>
      <c r="F3">
        <v>23</v>
      </c>
      <c r="G3">
        <v>47</v>
      </c>
      <c r="H3">
        <v>70</v>
      </c>
      <c r="I3" s="19">
        <v>1</v>
      </c>
      <c r="J3" s="19">
        <v>4</v>
      </c>
      <c r="K3" s="19" t="s">
        <v>356</v>
      </c>
      <c r="L3" t="s">
        <v>272</v>
      </c>
      <c r="M3" t="s">
        <v>273</v>
      </c>
      <c r="N3">
        <v>1</v>
      </c>
      <c r="O3" t="s">
        <v>7</v>
      </c>
      <c r="P3" t="s">
        <v>45</v>
      </c>
      <c r="Q3">
        <v>39</v>
      </c>
      <c r="R3">
        <v>60</v>
      </c>
      <c r="S3">
        <v>99</v>
      </c>
      <c r="T3" s="19">
        <v>3</v>
      </c>
      <c r="U3" s="19">
        <v>2</v>
      </c>
      <c r="X3" t="s">
        <v>274</v>
      </c>
      <c r="Y3" t="s">
        <v>275</v>
      </c>
      <c r="Z3" t="str">
        <f t="shared" ref="Z3:Z13" si="1">AA3&amp;AB3</f>
        <v>ShrewsburyGirls</v>
      </c>
      <c r="AA3" t="s">
        <v>7</v>
      </c>
      <c r="AB3" t="s">
        <v>46</v>
      </c>
      <c r="AC3">
        <v>66</v>
      </c>
      <c r="AD3">
        <v>134</v>
      </c>
      <c r="AE3">
        <v>200</v>
      </c>
      <c r="AF3" s="19">
        <v>1</v>
      </c>
      <c r="AG3" s="19">
        <v>4</v>
      </c>
      <c r="AH3" t="s">
        <v>276</v>
      </c>
      <c r="AI3" t="s">
        <v>277</v>
      </c>
      <c r="AK3" s="102" t="s">
        <v>7</v>
      </c>
      <c r="AL3" s="102">
        <v>82</v>
      </c>
      <c r="AM3" s="102">
        <v>155</v>
      </c>
      <c r="AN3" s="102">
        <v>237</v>
      </c>
      <c r="AO3" s="128">
        <v>3</v>
      </c>
      <c r="AP3" s="19">
        <v>2</v>
      </c>
      <c r="AQ3" t="s">
        <v>278</v>
      </c>
      <c r="AR3" t="s">
        <v>279</v>
      </c>
    </row>
    <row r="4" spans="1:44" x14ac:dyDescent="0.25">
      <c r="A4" t="s">
        <v>282</v>
      </c>
      <c r="B4" t="str">
        <f t="shared" si="0"/>
        <v>TelfordU11Girls</v>
      </c>
      <c r="C4" t="s">
        <v>9</v>
      </c>
      <c r="D4" t="s">
        <v>45</v>
      </c>
      <c r="E4" t="s">
        <v>46</v>
      </c>
      <c r="F4">
        <v>21</v>
      </c>
      <c r="G4">
        <v>37</v>
      </c>
      <c r="H4">
        <v>58</v>
      </c>
      <c r="I4" s="19">
        <v>2</v>
      </c>
      <c r="J4" s="19">
        <v>3</v>
      </c>
      <c r="K4" s="19" t="s">
        <v>329</v>
      </c>
      <c r="L4" t="s">
        <v>272</v>
      </c>
      <c r="M4" t="s">
        <v>273</v>
      </c>
      <c r="N4">
        <v>2</v>
      </c>
      <c r="O4" t="s">
        <v>9</v>
      </c>
      <c r="P4" t="s">
        <v>45</v>
      </c>
      <c r="Q4">
        <v>44</v>
      </c>
      <c r="R4">
        <v>74</v>
      </c>
      <c r="S4">
        <v>118</v>
      </c>
      <c r="T4" s="19">
        <v>1</v>
      </c>
      <c r="U4" s="19">
        <v>4</v>
      </c>
      <c r="X4" t="s">
        <v>274</v>
      </c>
      <c r="Y4" t="s">
        <v>275</v>
      </c>
      <c r="Z4" t="str">
        <f t="shared" si="1"/>
        <v>TelfordGirls</v>
      </c>
      <c r="AA4" t="s">
        <v>9</v>
      </c>
      <c r="AB4" t="s">
        <v>46</v>
      </c>
      <c r="AC4">
        <v>46</v>
      </c>
      <c r="AD4">
        <v>73</v>
      </c>
      <c r="AE4">
        <v>119</v>
      </c>
      <c r="AF4" s="19">
        <v>3</v>
      </c>
      <c r="AG4" s="19">
        <v>2</v>
      </c>
      <c r="AH4" t="s">
        <v>276</v>
      </c>
      <c r="AI4" t="s">
        <v>277</v>
      </c>
      <c r="AK4" s="102" t="s">
        <v>9</v>
      </c>
      <c r="AL4" s="102">
        <v>115</v>
      </c>
      <c r="AM4" s="102">
        <v>179</v>
      </c>
      <c r="AN4" s="102">
        <v>294</v>
      </c>
      <c r="AO4" s="128">
        <v>2</v>
      </c>
      <c r="AP4" s="19">
        <v>3</v>
      </c>
      <c r="AQ4" t="s">
        <v>278</v>
      </c>
      <c r="AR4" t="s">
        <v>279</v>
      </c>
    </row>
    <row r="5" spans="1:44" x14ac:dyDescent="0.25">
      <c r="A5" t="s">
        <v>270</v>
      </c>
      <c r="B5" t="str">
        <f t="shared" si="0"/>
        <v>WenlockU11Girls</v>
      </c>
      <c r="C5" s="49" t="s">
        <v>11</v>
      </c>
      <c r="D5" s="49" t="s">
        <v>45</v>
      </c>
      <c r="E5" s="49" t="s">
        <v>46</v>
      </c>
      <c r="F5" s="49">
        <v>16.5</v>
      </c>
      <c r="G5" s="49">
        <v>29</v>
      </c>
      <c r="H5" s="49">
        <v>45.5</v>
      </c>
      <c r="I5" s="50">
        <v>3</v>
      </c>
      <c r="J5" s="50">
        <v>2</v>
      </c>
      <c r="K5" s="50" t="s">
        <v>363</v>
      </c>
      <c r="L5" s="49" t="s">
        <v>272</v>
      </c>
      <c r="M5" s="49" t="s">
        <v>273</v>
      </c>
      <c r="N5">
        <v>3</v>
      </c>
      <c r="O5" s="49" t="s">
        <v>11</v>
      </c>
      <c r="P5" s="49" t="s">
        <v>45</v>
      </c>
      <c r="Q5" s="49">
        <v>34.5</v>
      </c>
      <c r="R5" s="49">
        <v>76</v>
      </c>
      <c r="S5" s="49">
        <v>110.5</v>
      </c>
      <c r="T5" s="50">
        <v>2</v>
      </c>
      <c r="U5" s="50">
        <v>3</v>
      </c>
      <c r="V5" s="49"/>
      <c r="W5" s="49"/>
      <c r="X5" s="49" t="s">
        <v>274</v>
      </c>
      <c r="Y5" s="49" t="s">
        <v>275</v>
      </c>
      <c r="Z5" t="str">
        <f t="shared" si="1"/>
        <v>WenlockGirls</v>
      </c>
      <c r="AA5" s="49" t="s">
        <v>11</v>
      </c>
      <c r="AB5" s="49" t="s">
        <v>46</v>
      </c>
      <c r="AC5" s="49">
        <v>58.5</v>
      </c>
      <c r="AD5" s="49">
        <v>87</v>
      </c>
      <c r="AE5" s="49">
        <v>145.5</v>
      </c>
      <c r="AF5" s="50">
        <v>2</v>
      </c>
      <c r="AG5" s="50">
        <v>3</v>
      </c>
      <c r="AH5" s="49" t="s">
        <v>276</v>
      </c>
      <c r="AI5" s="49" t="s">
        <v>277</v>
      </c>
      <c r="AK5" s="102" t="s">
        <v>11</v>
      </c>
      <c r="AL5" s="102">
        <v>123.5</v>
      </c>
      <c r="AM5" s="102">
        <v>216</v>
      </c>
      <c r="AN5" s="102">
        <v>339.5</v>
      </c>
      <c r="AO5" s="128">
        <v>1</v>
      </c>
      <c r="AP5" s="50">
        <v>4</v>
      </c>
      <c r="AQ5" t="s">
        <v>278</v>
      </c>
      <c r="AR5" t="s">
        <v>279</v>
      </c>
    </row>
    <row r="6" spans="1:44" x14ac:dyDescent="0.25">
      <c r="A6" t="s">
        <v>294</v>
      </c>
      <c r="B6" t="str">
        <f t="shared" si="0"/>
        <v>OswestryU11Boys</v>
      </c>
      <c r="C6" t="s">
        <v>5</v>
      </c>
      <c r="D6" t="s">
        <v>45</v>
      </c>
      <c r="E6" t="s">
        <v>62</v>
      </c>
      <c r="F6">
        <v>14</v>
      </c>
      <c r="G6">
        <v>25</v>
      </c>
      <c r="H6">
        <v>39</v>
      </c>
      <c r="I6" s="19">
        <v>3</v>
      </c>
      <c r="J6" s="19">
        <v>2</v>
      </c>
      <c r="K6" s="19" t="s">
        <v>364</v>
      </c>
      <c r="L6" t="s">
        <v>288</v>
      </c>
      <c r="M6" t="s">
        <v>289</v>
      </c>
      <c r="N6">
        <v>3</v>
      </c>
      <c r="O6" t="s">
        <v>5</v>
      </c>
      <c r="P6" t="s">
        <v>87</v>
      </c>
      <c r="Q6">
        <v>39</v>
      </c>
      <c r="R6">
        <v>80</v>
      </c>
      <c r="S6">
        <v>119</v>
      </c>
      <c r="T6" s="19">
        <v>2</v>
      </c>
      <c r="U6" s="19">
        <v>3</v>
      </c>
      <c r="X6" t="s">
        <v>290</v>
      </c>
      <c r="Y6" t="s">
        <v>291</v>
      </c>
      <c r="Z6" t="str">
        <f t="shared" si="1"/>
        <v>OswestryBoys</v>
      </c>
      <c r="AA6" t="s">
        <v>5</v>
      </c>
      <c r="AB6" t="s">
        <v>62</v>
      </c>
      <c r="AC6">
        <v>43</v>
      </c>
      <c r="AD6">
        <v>88</v>
      </c>
      <c r="AE6">
        <v>131</v>
      </c>
      <c r="AF6" s="19">
        <v>3</v>
      </c>
      <c r="AG6" s="19">
        <v>2</v>
      </c>
      <c r="AH6" t="s">
        <v>292</v>
      </c>
      <c r="AI6" t="s">
        <v>293</v>
      </c>
    </row>
    <row r="7" spans="1:44" x14ac:dyDescent="0.25">
      <c r="A7" t="s">
        <v>296</v>
      </c>
      <c r="B7" t="str">
        <f t="shared" si="0"/>
        <v>ShrewsburyU11Boys</v>
      </c>
      <c r="C7" t="s">
        <v>7</v>
      </c>
      <c r="D7" t="s">
        <v>45</v>
      </c>
      <c r="E7" t="s">
        <v>62</v>
      </c>
      <c r="F7">
        <v>16</v>
      </c>
      <c r="G7">
        <v>13</v>
      </c>
      <c r="H7">
        <v>29</v>
      </c>
      <c r="I7" s="19">
        <v>4</v>
      </c>
      <c r="J7" s="19">
        <v>1</v>
      </c>
      <c r="K7" s="19" t="s">
        <v>365</v>
      </c>
      <c r="L7" t="s">
        <v>288</v>
      </c>
      <c r="M7" t="s">
        <v>289</v>
      </c>
      <c r="N7">
        <v>4</v>
      </c>
      <c r="O7" t="s">
        <v>7</v>
      </c>
      <c r="P7" t="s">
        <v>87</v>
      </c>
      <c r="Q7">
        <v>15</v>
      </c>
      <c r="R7">
        <v>44</v>
      </c>
      <c r="S7">
        <v>59</v>
      </c>
      <c r="T7" s="19">
        <v>4</v>
      </c>
      <c r="U7" s="19">
        <v>1</v>
      </c>
      <c r="X7" t="s">
        <v>290</v>
      </c>
      <c r="Y7" t="s">
        <v>291</v>
      </c>
      <c r="Z7" t="str">
        <f t="shared" si="1"/>
        <v>ShrewsburyBoys</v>
      </c>
      <c r="AA7" t="s">
        <v>7</v>
      </c>
      <c r="AB7" t="s">
        <v>62</v>
      </c>
      <c r="AC7">
        <v>16</v>
      </c>
      <c r="AD7">
        <v>21</v>
      </c>
      <c r="AE7">
        <v>37</v>
      </c>
      <c r="AF7" s="19">
        <v>4</v>
      </c>
      <c r="AG7" s="19">
        <v>1</v>
      </c>
      <c r="AH7" t="s">
        <v>292</v>
      </c>
      <c r="AI7" t="s">
        <v>293</v>
      </c>
    </row>
    <row r="8" spans="1:44" x14ac:dyDescent="0.25">
      <c r="A8" t="s">
        <v>286</v>
      </c>
      <c r="B8" t="str">
        <f t="shared" si="0"/>
        <v>TelfordU11Boys</v>
      </c>
      <c r="C8" t="s">
        <v>9</v>
      </c>
      <c r="D8" t="s">
        <v>45</v>
      </c>
      <c r="E8" t="s">
        <v>62</v>
      </c>
      <c r="F8">
        <v>23</v>
      </c>
      <c r="G8">
        <v>37</v>
      </c>
      <c r="H8">
        <v>60</v>
      </c>
      <c r="I8" s="19">
        <v>2</v>
      </c>
      <c r="J8" s="19">
        <v>3</v>
      </c>
      <c r="K8" s="19" t="s">
        <v>366</v>
      </c>
      <c r="L8" t="s">
        <v>288</v>
      </c>
      <c r="M8" t="s">
        <v>289</v>
      </c>
      <c r="N8">
        <v>2</v>
      </c>
      <c r="O8" t="s">
        <v>9</v>
      </c>
      <c r="P8" t="s">
        <v>87</v>
      </c>
      <c r="Q8">
        <v>31</v>
      </c>
      <c r="R8">
        <v>37</v>
      </c>
      <c r="S8">
        <v>68</v>
      </c>
      <c r="T8" s="19">
        <v>3</v>
      </c>
      <c r="U8" s="19">
        <v>2</v>
      </c>
      <c r="X8" t="s">
        <v>290</v>
      </c>
      <c r="Y8" t="s">
        <v>291</v>
      </c>
      <c r="Z8" t="str">
        <f t="shared" si="1"/>
        <v>TelfordBoys</v>
      </c>
      <c r="AA8" t="s">
        <v>9</v>
      </c>
      <c r="AB8" t="s">
        <v>62</v>
      </c>
      <c r="AC8">
        <v>69</v>
      </c>
      <c r="AD8">
        <v>106</v>
      </c>
      <c r="AE8">
        <v>175</v>
      </c>
      <c r="AF8" s="19">
        <v>2</v>
      </c>
      <c r="AG8" s="19">
        <v>3</v>
      </c>
      <c r="AH8" t="s">
        <v>292</v>
      </c>
      <c r="AI8" t="s">
        <v>293</v>
      </c>
    </row>
    <row r="9" spans="1:44" x14ac:dyDescent="0.25">
      <c r="A9" t="s">
        <v>298</v>
      </c>
      <c r="B9" t="str">
        <f t="shared" si="0"/>
        <v>WenlockU11Boys</v>
      </c>
      <c r="C9" s="49" t="s">
        <v>11</v>
      </c>
      <c r="D9" s="49" t="s">
        <v>45</v>
      </c>
      <c r="E9" s="49" t="s">
        <v>62</v>
      </c>
      <c r="F9" s="49">
        <v>18</v>
      </c>
      <c r="G9" s="49">
        <v>47</v>
      </c>
      <c r="H9" s="49">
        <v>65</v>
      </c>
      <c r="I9" s="50">
        <v>1</v>
      </c>
      <c r="J9" s="50">
        <v>4</v>
      </c>
      <c r="K9" s="50" t="s">
        <v>367</v>
      </c>
      <c r="L9" s="49" t="s">
        <v>288</v>
      </c>
      <c r="M9" s="49" t="s">
        <v>289</v>
      </c>
      <c r="N9">
        <v>1</v>
      </c>
      <c r="O9" s="49" t="s">
        <v>11</v>
      </c>
      <c r="P9" s="49" t="s">
        <v>87</v>
      </c>
      <c r="Q9" s="49">
        <v>49</v>
      </c>
      <c r="R9" s="49">
        <v>72</v>
      </c>
      <c r="S9" s="49">
        <v>121</v>
      </c>
      <c r="T9" s="50">
        <v>1</v>
      </c>
      <c r="U9" s="50">
        <v>4</v>
      </c>
      <c r="V9" s="49"/>
      <c r="W9" s="49"/>
      <c r="X9" s="49" t="s">
        <v>290</v>
      </c>
      <c r="Y9" s="49" t="s">
        <v>291</v>
      </c>
      <c r="Z9" t="str">
        <f t="shared" si="1"/>
        <v>WenlockBoys</v>
      </c>
      <c r="AA9" t="s">
        <v>11</v>
      </c>
      <c r="AB9" t="s">
        <v>62</v>
      </c>
      <c r="AC9">
        <v>65</v>
      </c>
      <c r="AD9">
        <v>129</v>
      </c>
      <c r="AE9">
        <v>194</v>
      </c>
      <c r="AF9" s="19">
        <v>1</v>
      </c>
      <c r="AG9" s="50">
        <v>4</v>
      </c>
      <c r="AH9" t="s">
        <v>292</v>
      </c>
      <c r="AI9" t="s">
        <v>293</v>
      </c>
    </row>
    <row r="10" spans="1:44" x14ac:dyDescent="0.25">
      <c r="A10" t="s">
        <v>306</v>
      </c>
      <c r="B10" t="str">
        <f t="shared" si="0"/>
        <v>OswestryU13Girls</v>
      </c>
      <c r="C10" t="s">
        <v>5</v>
      </c>
      <c r="D10" t="s">
        <v>87</v>
      </c>
      <c r="E10" t="s">
        <v>46</v>
      </c>
      <c r="F10">
        <v>21</v>
      </c>
      <c r="G10">
        <v>41</v>
      </c>
      <c r="H10">
        <v>62</v>
      </c>
      <c r="I10" s="19">
        <v>1</v>
      </c>
      <c r="J10" s="19">
        <v>4</v>
      </c>
      <c r="K10" s="19" t="s">
        <v>349</v>
      </c>
      <c r="L10" t="s">
        <v>302</v>
      </c>
      <c r="M10" t="s">
        <v>303</v>
      </c>
      <c r="N10">
        <v>1</v>
      </c>
      <c r="O10" t="s">
        <v>5</v>
      </c>
      <c r="P10" t="s">
        <v>145</v>
      </c>
      <c r="Q10">
        <v>11</v>
      </c>
      <c r="R10">
        <v>30</v>
      </c>
      <c r="S10">
        <v>41</v>
      </c>
      <c r="T10" s="19">
        <v>4</v>
      </c>
      <c r="U10" s="19">
        <v>1</v>
      </c>
      <c r="X10" t="s">
        <v>304</v>
      </c>
      <c r="Y10" t="s">
        <v>305</v>
      </c>
      <c r="Z10" t="str">
        <f t="shared" si="1"/>
        <v/>
      </c>
    </row>
    <row r="11" spans="1:44" x14ac:dyDescent="0.25">
      <c r="A11" t="s">
        <v>310</v>
      </c>
      <c r="B11" t="str">
        <f t="shared" si="0"/>
        <v>ShrewsburyU13Girls</v>
      </c>
      <c r="C11" t="s">
        <v>7</v>
      </c>
      <c r="D11" t="s">
        <v>87</v>
      </c>
      <c r="E11" t="s">
        <v>46</v>
      </c>
      <c r="F11">
        <v>15</v>
      </c>
      <c r="G11">
        <v>36</v>
      </c>
      <c r="H11">
        <v>51</v>
      </c>
      <c r="I11" s="19">
        <v>3</v>
      </c>
      <c r="J11" s="19">
        <v>2</v>
      </c>
      <c r="K11" s="19" t="s">
        <v>368</v>
      </c>
      <c r="L11" t="s">
        <v>302</v>
      </c>
      <c r="M11" t="s">
        <v>303</v>
      </c>
      <c r="N11">
        <v>3</v>
      </c>
      <c r="O11" t="s">
        <v>7</v>
      </c>
      <c r="P11" t="s">
        <v>145</v>
      </c>
      <c r="Q11">
        <v>28</v>
      </c>
      <c r="R11">
        <v>51</v>
      </c>
      <c r="S11">
        <v>79</v>
      </c>
      <c r="T11" s="19">
        <v>3</v>
      </c>
      <c r="U11" s="19">
        <v>2</v>
      </c>
      <c r="X11" t="s">
        <v>304</v>
      </c>
      <c r="Y11" t="s">
        <v>305</v>
      </c>
      <c r="Z11" t="str">
        <f t="shared" si="1"/>
        <v/>
      </c>
    </row>
    <row r="12" spans="1:44" x14ac:dyDescent="0.25">
      <c r="A12" t="s">
        <v>308</v>
      </c>
      <c r="B12" t="str">
        <f t="shared" si="0"/>
        <v>TelfordU13Girls</v>
      </c>
      <c r="C12" t="s">
        <v>9</v>
      </c>
      <c r="D12" t="s">
        <v>87</v>
      </c>
      <c r="E12" t="s">
        <v>46</v>
      </c>
      <c r="F12">
        <v>7</v>
      </c>
      <c r="G12">
        <v>8</v>
      </c>
      <c r="H12">
        <v>15</v>
      </c>
      <c r="I12" s="19">
        <v>4</v>
      </c>
      <c r="J12" s="19">
        <v>1</v>
      </c>
      <c r="K12" s="19" t="s">
        <v>369</v>
      </c>
      <c r="L12" t="s">
        <v>302</v>
      </c>
      <c r="M12" t="s">
        <v>303</v>
      </c>
      <c r="N12">
        <v>4</v>
      </c>
      <c r="O12" t="s">
        <v>9</v>
      </c>
      <c r="P12" t="s">
        <v>145</v>
      </c>
      <c r="Q12">
        <v>40</v>
      </c>
      <c r="R12">
        <v>68</v>
      </c>
      <c r="S12">
        <v>108</v>
      </c>
      <c r="T12" s="19">
        <v>1</v>
      </c>
      <c r="U12" s="19">
        <v>3.5</v>
      </c>
      <c r="X12" t="s">
        <v>304</v>
      </c>
      <c r="Y12" t="s">
        <v>305</v>
      </c>
      <c r="Z12" t="str">
        <f t="shared" si="1"/>
        <v/>
      </c>
    </row>
    <row r="13" spans="1:44" x14ac:dyDescent="0.25">
      <c r="A13" t="s">
        <v>300</v>
      </c>
      <c r="B13" t="str">
        <f t="shared" si="0"/>
        <v>WenlockU13Girls</v>
      </c>
      <c r="C13" s="49" t="s">
        <v>11</v>
      </c>
      <c r="D13" s="49" t="s">
        <v>87</v>
      </c>
      <c r="E13" s="49" t="s">
        <v>46</v>
      </c>
      <c r="F13" s="49">
        <v>25</v>
      </c>
      <c r="G13" s="49">
        <v>29</v>
      </c>
      <c r="H13" s="49">
        <v>54</v>
      </c>
      <c r="I13" s="50">
        <v>2</v>
      </c>
      <c r="J13" s="50">
        <v>3</v>
      </c>
      <c r="K13" s="50" t="s">
        <v>370</v>
      </c>
      <c r="L13" s="49" t="s">
        <v>302</v>
      </c>
      <c r="M13" s="49" t="s">
        <v>303</v>
      </c>
      <c r="N13">
        <v>2</v>
      </c>
      <c r="O13" t="s">
        <v>11</v>
      </c>
      <c r="P13" t="s">
        <v>145</v>
      </c>
      <c r="Q13">
        <v>40</v>
      </c>
      <c r="R13">
        <v>68</v>
      </c>
      <c r="S13">
        <v>108</v>
      </c>
      <c r="T13" s="19">
        <v>1</v>
      </c>
      <c r="U13" s="50">
        <v>3.5</v>
      </c>
      <c r="X13" t="s">
        <v>304</v>
      </c>
      <c r="Y13" t="s">
        <v>305</v>
      </c>
      <c r="Z13" t="str">
        <f t="shared" si="1"/>
        <v/>
      </c>
    </row>
    <row r="14" spans="1:44" x14ac:dyDescent="0.25">
      <c r="A14" t="s">
        <v>312</v>
      </c>
      <c r="B14" t="str">
        <f t="shared" si="0"/>
        <v>OswestryU13Boys</v>
      </c>
      <c r="C14" t="s">
        <v>5</v>
      </c>
      <c r="D14" t="s">
        <v>87</v>
      </c>
      <c r="E14" t="s">
        <v>62</v>
      </c>
      <c r="F14">
        <v>18</v>
      </c>
      <c r="G14">
        <v>39</v>
      </c>
      <c r="H14">
        <v>57</v>
      </c>
      <c r="I14" s="19">
        <v>2</v>
      </c>
      <c r="J14" s="19">
        <v>3</v>
      </c>
      <c r="K14" s="19" t="s">
        <v>371</v>
      </c>
      <c r="L14" t="s">
        <v>314</v>
      </c>
      <c r="M14" t="s">
        <v>315</v>
      </c>
      <c r="N14">
        <v>2</v>
      </c>
    </row>
    <row r="15" spans="1:44" x14ac:dyDescent="0.25">
      <c r="A15" t="s">
        <v>316</v>
      </c>
      <c r="B15" t="str">
        <f t="shared" si="0"/>
        <v>ShrewsburyU13Boys</v>
      </c>
      <c r="C15" t="s">
        <v>7</v>
      </c>
      <c r="D15" t="s">
        <v>87</v>
      </c>
      <c r="E15" t="s">
        <v>62</v>
      </c>
      <c r="F15">
        <v>0</v>
      </c>
      <c r="G15">
        <v>8</v>
      </c>
      <c r="H15">
        <v>8</v>
      </c>
      <c r="I15" s="19">
        <v>4</v>
      </c>
      <c r="J15" s="19">
        <v>1</v>
      </c>
      <c r="K15" s="19" t="s">
        <v>372</v>
      </c>
      <c r="L15" t="s">
        <v>314</v>
      </c>
      <c r="M15" t="s">
        <v>315</v>
      </c>
      <c r="N15">
        <v>4</v>
      </c>
    </row>
    <row r="16" spans="1:44" x14ac:dyDescent="0.25">
      <c r="A16" t="s">
        <v>320</v>
      </c>
      <c r="B16" t="str">
        <f t="shared" si="0"/>
        <v>TelfordU13Boys</v>
      </c>
      <c r="C16" t="s">
        <v>9</v>
      </c>
      <c r="D16" t="s">
        <v>87</v>
      </c>
      <c r="E16" t="s">
        <v>62</v>
      </c>
      <c r="F16">
        <v>24</v>
      </c>
      <c r="G16">
        <v>29</v>
      </c>
      <c r="H16">
        <v>53</v>
      </c>
      <c r="I16" s="19">
        <v>3</v>
      </c>
      <c r="J16" s="19">
        <v>2</v>
      </c>
      <c r="K16" s="19" t="s">
        <v>373</v>
      </c>
      <c r="L16" t="s">
        <v>314</v>
      </c>
      <c r="M16" t="s">
        <v>315</v>
      </c>
      <c r="N16">
        <v>3</v>
      </c>
    </row>
    <row r="17" spans="1:14" x14ac:dyDescent="0.25">
      <c r="A17" t="s">
        <v>318</v>
      </c>
      <c r="B17" t="str">
        <f t="shared" si="0"/>
        <v>WenlockU13Boys</v>
      </c>
      <c r="C17" s="49" t="s">
        <v>11</v>
      </c>
      <c r="D17" s="49" t="s">
        <v>87</v>
      </c>
      <c r="E17" s="49" t="s">
        <v>62</v>
      </c>
      <c r="F17" s="49">
        <v>24</v>
      </c>
      <c r="G17" s="49">
        <v>43</v>
      </c>
      <c r="H17" s="49">
        <v>67</v>
      </c>
      <c r="I17" s="50">
        <v>1</v>
      </c>
      <c r="J17" s="50">
        <v>4</v>
      </c>
      <c r="K17" s="50" t="s">
        <v>374</v>
      </c>
      <c r="L17" s="49" t="s">
        <v>314</v>
      </c>
      <c r="M17" s="49" t="s">
        <v>315</v>
      </c>
      <c r="N17">
        <v>1</v>
      </c>
    </row>
    <row r="18" spans="1:14" x14ac:dyDescent="0.25">
      <c r="A18" t="s">
        <v>322</v>
      </c>
      <c r="B18" t="str">
        <f t="shared" si="0"/>
        <v>OswestryU15Girls</v>
      </c>
      <c r="C18" t="s">
        <v>5</v>
      </c>
      <c r="D18" t="s">
        <v>145</v>
      </c>
      <c r="E18" t="s">
        <v>46</v>
      </c>
      <c r="F18">
        <v>0</v>
      </c>
      <c r="G18">
        <v>6</v>
      </c>
      <c r="H18">
        <v>6</v>
      </c>
      <c r="I18" s="19">
        <v>4</v>
      </c>
      <c r="J18" s="19">
        <v>1</v>
      </c>
      <c r="K18" s="19" t="s">
        <v>375</v>
      </c>
      <c r="L18" t="s">
        <v>324</v>
      </c>
      <c r="M18" t="s">
        <v>325</v>
      </c>
      <c r="N18">
        <v>4</v>
      </c>
    </row>
    <row r="19" spans="1:14" x14ac:dyDescent="0.25">
      <c r="A19" t="s">
        <v>326</v>
      </c>
      <c r="B19" t="str">
        <f t="shared" si="0"/>
        <v>ShrewsburyU15Girls</v>
      </c>
      <c r="C19" t="s">
        <v>7</v>
      </c>
      <c r="D19" t="s">
        <v>145</v>
      </c>
      <c r="E19" t="s">
        <v>46</v>
      </c>
      <c r="F19">
        <v>28</v>
      </c>
      <c r="G19">
        <v>51</v>
      </c>
      <c r="H19">
        <v>79</v>
      </c>
      <c r="I19" s="19">
        <v>1</v>
      </c>
      <c r="J19" s="19">
        <v>4</v>
      </c>
      <c r="K19" s="19" t="s">
        <v>376</v>
      </c>
      <c r="L19" t="s">
        <v>324</v>
      </c>
      <c r="M19" t="s">
        <v>325</v>
      </c>
      <c r="N19">
        <v>1</v>
      </c>
    </row>
    <row r="20" spans="1:14" x14ac:dyDescent="0.25">
      <c r="A20" t="s">
        <v>328</v>
      </c>
      <c r="B20" t="str">
        <f t="shared" si="0"/>
        <v>TelfordU15Girls</v>
      </c>
      <c r="C20" t="s">
        <v>9</v>
      </c>
      <c r="D20" t="s">
        <v>145</v>
      </c>
      <c r="E20" t="s">
        <v>46</v>
      </c>
      <c r="F20">
        <v>18</v>
      </c>
      <c r="G20">
        <v>28</v>
      </c>
      <c r="H20">
        <v>46</v>
      </c>
      <c r="I20" s="19">
        <v>2</v>
      </c>
      <c r="J20" s="19">
        <v>2.5</v>
      </c>
      <c r="K20" s="19" t="s">
        <v>377</v>
      </c>
      <c r="L20" t="s">
        <v>324</v>
      </c>
      <c r="M20" t="s">
        <v>325</v>
      </c>
      <c r="N20">
        <v>2</v>
      </c>
    </row>
    <row r="21" spans="1:14" x14ac:dyDescent="0.25">
      <c r="A21" t="s">
        <v>330</v>
      </c>
      <c r="B21" t="str">
        <f t="shared" si="0"/>
        <v>WenlockU15Girls</v>
      </c>
      <c r="C21" s="49" t="s">
        <v>11</v>
      </c>
      <c r="D21" s="49" t="s">
        <v>145</v>
      </c>
      <c r="E21" s="49" t="s">
        <v>46</v>
      </c>
      <c r="F21" s="49">
        <v>17</v>
      </c>
      <c r="G21" s="49">
        <v>29</v>
      </c>
      <c r="H21" s="49">
        <v>46</v>
      </c>
      <c r="I21" s="50">
        <v>2</v>
      </c>
      <c r="J21" s="50">
        <v>2.5</v>
      </c>
      <c r="K21" s="50" t="s">
        <v>378</v>
      </c>
      <c r="L21" s="49" t="s">
        <v>324</v>
      </c>
      <c r="M21" s="49" t="s">
        <v>325</v>
      </c>
      <c r="N21">
        <v>3</v>
      </c>
    </row>
    <row r="22" spans="1:14" x14ac:dyDescent="0.25">
      <c r="A22" t="s">
        <v>331</v>
      </c>
      <c r="B22" t="str">
        <f t="shared" si="0"/>
        <v>OswestryU15Boys</v>
      </c>
      <c r="C22" t="s">
        <v>5</v>
      </c>
      <c r="D22" t="s">
        <v>145</v>
      </c>
      <c r="E22" t="s">
        <v>62</v>
      </c>
      <c r="F22">
        <v>11</v>
      </c>
      <c r="G22">
        <v>24</v>
      </c>
      <c r="H22">
        <v>35</v>
      </c>
      <c r="I22" s="19">
        <v>3</v>
      </c>
      <c r="J22" s="19">
        <v>2</v>
      </c>
      <c r="K22" s="19" t="s">
        <v>379</v>
      </c>
      <c r="L22" t="s">
        <v>333</v>
      </c>
      <c r="M22" t="s">
        <v>334</v>
      </c>
      <c r="N22">
        <v>3</v>
      </c>
    </row>
    <row r="23" spans="1:14" x14ac:dyDescent="0.25">
      <c r="A23" t="s">
        <v>335</v>
      </c>
      <c r="B23" t="str">
        <f t="shared" si="0"/>
        <v>ShrewsburyU15Boys</v>
      </c>
      <c r="C23" t="s">
        <v>7</v>
      </c>
      <c r="D23" t="s">
        <v>145</v>
      </c>
      <c r="E23" t="s">
        <v>62</v>
      </c>
      <c r="F23">
        <v>0</v>
      </c>
      <c r="G23">
        <v>0</v>
      </c>
      <c r="H23">
        <v>0</v>
      </c>
      <c r="I23" s="19">
        <v>4</v>
      </c>
      <c r="J23" s="19">
        <v>0</v>
      </c>
      <c r="K23" s="19" t="s">
        <v>317</v>
      </c>
      <c r="L23" t="s">
        <v>333</v>
      </c>
      <c r="M23" t="s">
        <v>334</v>
      </c>
      <c r="N23">
        <v>4</v>
      </c>
    </row>
    <row r="24" spans="1:14" x14ac:dyDescent="0.25">
      <c r="A24" t="s">
        <v>338</v>
      </c>
      <c r="B24" t="str">
        <f t="shared" si="0"/>
        <v>TelfordU15Boys</v>
      </c>
      <c r="C24" t="s">
        <v>9</v>
      </c>
      <c r="D24" t="s">
        <v>145</v>
      </c>
      <c r="E24" t="s">
        <v>62</v>
      </c>
      <c r="F24">
        <v>22</v>
      </c>
      <c r="G24">
        <v>40</v>
      </c>
      <c r="H24">
        <v>62</v>
      </c>
      <c r="I24" s="19">
        <v>1</v>
      </c>
      <c r="J24" s="19">
        <v>3.5</v>
      </c>
      <c r="K24" s="19" t="s">
        <v>380</v>
      </c>
      <c r="L24" t="s">
        <v>333</v>
      </c>
      <c r="M24" t="s">
        <v>334</v>
      </c>
      <c r="N24">
        <v>1</v>
      </c>
    </row>
    <row r="25" spans="1:14" x14ac:dyDescent="0.25">
      <c r="A25" t="s">
        <v>336</v>
      </c>
      <c r="B25" t="str">
        <f t="shared" si="0"/>
        <v>WenlockU15Boys</v>
      </c>
      <c r="C25" t="s">
        <v>11</v>
      </c>
      <c r="D25" t="s">
        <v>145</v>
      </c>
      <c r="E25" t="s">
        <v>62</v>
      </c>
      <c r="F25">
        <v>23</v>
      </c>
      <c r="G25">
        <v>39</v>
      </c>
      <c r="H25">
        <v>62</v>
      </c>
      <c r="I25" s="19">
        <v>1</v>
      </c>
      <c r="J25" s="19">
        <v>3.5</v>
      </c>
      <c r="K25" s="19" t="s">
        <v>381</v>
      </c>
      <c r="L25" t="s">
        <v>333</v>
      </c>
      <c r="M25" t="s">
        <v>334</v>
      </c>
      <c r="N25">
        <v>2</v>
      </c>
    </row>
    <row r="32" spans="1:14" x14ac:dyDescent="0.25">
      <c r="H32" t="s">
        <v>382</v>
      </c>
    </row>
    <row r="33" spans="8:17" x14ac:dyDescent="0.25">
      <c r="O33" t="s">
        <v>383</v>
      </c>
    </row>
    <row r="34" spans="8:17" x14ac:dyDescent="0.25">
      <c r="H34">
        <v>5</v>
      </c>
      <c r="I34" s="19">
        <v>2</v>
      </c>
      <c r="J34" s="19">
        <v>1</v>
      </c>
      <c r="L34" t="s">
        <v>384</v>
      </c>
      <c r="M34" t="s">
        <v>385</v>
      </c>
      <c r="O34">
        <v>1</v>
      </c>
      <c r="P34" t="s">
        <v>386</v>
      </c>
      <c r="Q34" t="s">
        <v>387</v>
      </c>
    </row>
    <row r="35" spans="8:17" x14ac:dyDescent="0.25">
      <c r="H35">
        <v>5</v>
      </c>
      <c r="I35" s="19">
        <v>2</v>
      </c>
      <c r="J35" s="19">
        <v>1</v>
      </c>
      <c r="L35" t="s">
        <v>384</v>
      </c>
      <c r="M35" t="s">
        <v>385</v>
      </c>
      <c r="O35">
        <v>1</v>
      </c>
      <c r="P35" t="s">
        <v>386</v>
      </c>
      <c r="Q35" t="s">
        <v>387</v>
      </c>
    </row>
    <row r="36" spans="8:17" x14ac:dyDescent="0.25">
      <c r="H36">
        <v>5</v>
      </c>
      <c r="I36" s="19">
        <v>2</v>
      </c>
      <c r="J36" s="19">
        <v>1</v>
      </c>
      <c r="L36" t="s">
        <v>384</v>
      </c>
      <c r="M36" t="s">
        <v>385</v>
      </c>
      <c r="O36">
        <v>1</v>
      </c>
      <c r="P36" t="s">
        <v>386</v>
      </c>
      <c r="Q36" t="s">
        <v>387</v>
      </c>
    </row>
    <row r="37" spans="8:17" x14ac:dyDescent="0.25">
      <c r="H37">
        <v>8</v>
      </c>
      <c r="I37" s="19">
        <v>1</v>
      </c>
      <c r="J37" s="19">
        <v>4</v>
      </c>
      <c r="L37" t="s">
        <v>384</v>
      </c>
      <c r="M37" t="s">
        <v>385</v>
      </c>
      <c r="O37">
        <v>0</v>
      </c>
      <c r="P37" t="s">
        <v>386</v>
      </c>
      <c r="Q37" t="s">
        <v>387</v>
      </c>
    </row>
    <row r="40" spans="8:17" x14ac:dyDescent="0.25">
      <c r="H40">
        <v>5</v>
      </c>
      <c r="I40">
        <v>3</v>
      </c>
      <c r="J40">
        <v>1</v>
      </c>
      <c r="K40">
        <v>2</v>
      </c>
      <c r="M40">
        <v>1</v>
      </c>
    </row>
    <row r="41" spans="8:17" x14ac:dyDescent="0.25">
      <c r="H41">
        <v>5</v>
      </c>
      <c r="I41">
        <v>3</v>
      </c>
      <c r="J41">
        <v>1</v>
      </c>
      <c r="K41">
        <v>2</v>
      </c>
      <c r="M41">
        <v>1</v>
      </c>
    </row>
    <row r="42" spans="8:17" x14ac:dyDescent="0.25">
      <c r="H42">
        <v>5</v>
      </c>
      <c r="I42">
        <v>3</v>
      </c>
      <c r="J42">
        <v>1</v>
      </c>
      <c r="K42">
        <v>2</v>
      </c>
      <c r="M42">
        <v>1</v>
      </c>
    </row>
    <row r="43" spans="8:17" x14ac:dyDescent="0.25">
      <c r="H43">
        <v>8</v>
      </c>
      <c r="I43">
        <v>1</v>
      </c>
      <c r="J43">
        <v>4</v>
      </c>
      <c r="K43">
        <v>4</v>
      </c>
      <c r="M43">
        <v>0</v>
      </c>
    </row>
    <row r="45" spans="8:17" x14ac:dyDescent="0.25">
      <c r="H45">
        <v>5</v>
      </c>
      <c r="I45">
        <v>2</v>
      </c>
      <c r="J45">
        <v>1</v>
      </c>
      <c r="K45">
        <v>1.5</v>
      </c>
      <c r="M45">
        <v>0.5</v>
      </c>
    </row>
    <row r="46" spans="8:17" x14ac:dyDescent="0.25">
      <c r="H46">
        <v>5</v>
      </c>
      <c r="I46">
        <v>2</v>
      </c>
      <c r="J46">
        <v>1</v>
      </c>
      <c r="K46">
        <v>1.5</v>
      </c>
      <c r="M46">
        <v>0.5</v>
      </c>
    </row>
    <row r="47" spans="8:17" x14ac:dyDescent="0.25">
      <c r="H47">
        <v>6</v>
      </c>
      <c r="I47">
        <v>1</v>
      </c>
      <c r="J47">
        <v>3</v>
      </c>
      <c r="K47">
        <v>3</v>
      </c>
      <c r="M47">
        <v>0</v>
      </c>
    </row>
    <row r="48" spans="8:17" x14ac:dyDescent="0.25">
      <c r="H48">
        <v>8</v>
      </c>
      <c r="I48">
        <v>1</v>
      </c>
      <c r="J48">
        <v>4</v>
      </c>
      <c r="K48">
        <v>4</v>
      </c>
      <c r="M48">
        <v>0</v>
      </c>
    </row>
    <row r="51" spans="8:13" x14ac:dyDescent="0.25">
      <c r="H51">
        <v>5</v>
      </c>
      <c r="I51">
        <v>1</v>
      </c>
      <c r="J51">
        <v>2</v>
      </c>
      <c r="K51">
        <v>2</v>
      </c>
      <c r="M51">
        <v>0</v>
      </c>
    </row>
    <row r="52" spans="8:13" x14ac:dyDescent="0.25">
      <c r="H52">
        <v>4</v>
      </c>
      <c r="I52">
        <v>1</v>
      </c>
      <c r="J52">
        <v>1</v>
      </c>
      <c r="K52">
        <v>1</v>
      </c>
      <c r="M52">
        <v>0</v>
      </c>
    </row>
    <row r="53" spans="8:13" x14ac:dyDescent="0.25">
      <c r="H53">
        <v>6</v>
      </c>
      <c r="I53">
        <v>1</v>
      </c>
      <c r="J53">
        <v>3</v>
      </c>
      <c r="K53">
        <v>3</v>
      </c>
      <c r="M53">
        <v>0</v>
      </c>
    </row>
    <row r="54" spans="8:13" x14ac:dyDescent="0.25">
      <c r="H54">
        <v>8</v>
      </c>
      <c r="I54">
        <v>1</v>
      </c>
      <c r="J54">
        <v>4</v>
      </c>
      <c r="K54">
        <v>4</v>
      </c>
      <c r="M54">
        <v>0</v>
      </c>
    </row>
    <row r="56" spans="8:13" x14ac:dyDescent="0.25">
      <c r="H56">
        <v>5</v>
      </c>
      <c r="I56">
        <v>4</v>
      </c>
      <c r="J56">
        <v>1</v>
      </c>
      <c r="K56">
        <v>2.5</v>
      </c>
      <c r="M56">
        <v>1.5</v>
      </c>
    </row>
    <row r="57" spans="8:13" x14ac:dyDescent="0.25">
      <c r="H57">
        <v>5</v>
      </c>
      <c r="I57">
        <v>4</v>
      </c>
      <c r="J57">
        <v>1</v>
      </c>
      <c r="K57">
        <v>2.5</v>
      </c>
      <c r="M57">
        <v>1.5</v>
      </c>
    </row>
    <row r="58" spans="8:13" x14ac:dyDescent="0.25">
      <c r="H58">
        <v>5</v>
      </c>
      <c r="I58">
        <v>4</v>
      </c>
      <c r="J58">
        <v>1</v>
      </c>
      <c r="K58">
        <v>2.5</v>
      </c>
      <c r="M58">
        <v>1.5</v>
      </c>
    </row>
    <row r="59" spans="8:13" x14ac:dyDescent="0.25">
      <c r="H59">
        <v>5</v>
      </c>
      <c r="I59">
        <v>4</v>
      </c>
      <c r="J59">
        <v>1</v>
      </c>
      <c r="K59">
        <v>2.5</v>
      </c>
      <c r="M59">
        <v>1.5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43B1-34FF-416F-B7D2-7AAEED4ADC79}">
  <dimension ref="A1:AR25"/>
  <sheetViews>
    <sheetView workbookViewId="0">
      <selection activeCell="F2" sqref="F2"/>
    </sheetView>
  </sheetViews>
  <sheetFormatPr defaultRowHeight="15" x14ac:dyDescent="0.25"/>
  <sheetData>
    <row r="1" spans="1:44" ht="60" x14ac:dyDescent="0.25">
      <c r="A1" s="26"/>
      <c r="B1" s="26"/>
      <c r="C1" s="25" t="s">
        <v>40</v>
      </c>
      <c r="D1" s="25" t="s">
        <v>41</v>
      </c>
      <c r="E1" s="25" t="s">
        <v>42</v>
      </c>
      <c r="F1" s="25" t="s">
        <v>244</v>
      </c>
      <c r="G1" s="25" t="s">
        <v>247</v>
      </c>
      <c r="H1" s="25" t="s">
        <v>261</v>
      </c>
      <c r="I1" s="25" t="s">
        <v>262</v>
      </c>
      <c r="J1" s="25" t="s">
        <v>263</v>
      </c>
      <c r="K1" s="25"/>
      <c r="L1" s="26"/>
      <c r="M1" s="26"/>
      <c r="N1" s="26" t="s">
        <v>340</v>
      </c>
      <c r="O1" s="25" t="s">
        <v>40</v>
      </c>
      <c r="P1" s="25" t="s">
        <v>41</v>
      </c>
      <c r="Q1" s="25" t="s">
        <v>244</v>
      </c>
      <c r="R1" s="25" t="s">
        <v>247</v>
      </c>
      <c r="S1" s="25" t="s">
        <v>261</v>
      </c>
      <c r="T1" s="25" t="s">
        <v>264</v>
      </c>
      <c r="U1" s="25" t="s">
        <v>265</v>
      </c>
      <c r="V1" s="25"/>
      <c r="W1" s="25"/>
      <c r="X1" s="25"/>
      <c r="Y1" s="25"/>
      <c r="Z1" s="25"/>
      <c r="AA1" s="25" t="s">
        <v>40</v>
      </c>
      <c r="AB1" s="25" t="s">
        <v>42</v>
      </c>
      <c r="AC1" s="25" t="s">
        <v>244</v>
      </c>
      <c r="AD1" s="25" t="s">
        <v>247</v>
      </c>
      <c r="AE1" s="25" t="s">
        <v>261</v>
      </c>
      <c r="AF1" s="25" t="s">
        <v>266</v>
      </c>
      <c r="AG1" s="25" t="s">
        <v>267</v>
      </c>
      <c r="AH1" s="26"/>
      <c r="AI1" s="26"/>
      <c r="AJ1" s="26"/>
      <c r="AK1" s="127" t="s">
        <v>40</v>
      </c>
      <c r="AL1" s="127" t="s">
        <v>244</v>
      </c>
      <c r="AM1" s="127" t="s">
        <v>247</v>
      </c>
      <c r="AN1" s="127" t="s">
        <v>261</v>
      </c>
      <c r="AO1" s="127" t="s">
        <v>268</v>
      </c>
      <c r="AP1" s="127" t="s">
        <v>269</v>
      </c>
      <c r="AQ1" s="26"/>
      <c r="AR1" s="26"/>
    </row>
    <row r="2" spans="1:44" x14ac:dyDescent="0.25">
      <c r="A2" t="s">
        <v>284</v>
      </c>
      <c r="B2" t="str">
        <f>C2&amp;D2&amp;E2</f>
        <v>OswestryU11Girls</v>
      </c>
      <c r="C2" t="s">
        <v>5</v>
      </c>
      <c r="D2" t="s">
        <v>45</v>
      </c>
      <c r="E2" t="s">
        <v>46</v>
      </c>
      <c r="I2" s="19"/>
      <c r="J2" s="19"/>
      <c r="K2" s="19" t="s">
        <v>362</v>
      </c>
      <c r="L2" t="s">
        <v>272</v>
      </c>
      <c r="M2" t="s">
        <v>273</v>
      </c>
      <c r="N2">
        <v>4</v>
      </c>
      <c r="O2" t="s">
        <v>5</v>
      </c>
      <c r="P2" t="s">
        <v>45</v>
      </c>
      <c r="T2" s="19"/>
      <c r="X2" t="s">
        <v>274</v>
      </c>
      <c r="Y2" t="s">
        <v>275</v>
      </c>
      <c r="Z2" t="str">
        <f>AA2&amp;AB2</f>
        <v>OswestryGirls</v>
      </c>
      <c r="AA2" t="s">
        <v>5</v>
      </c>
      <c r="AB2" t="s">
        <v>46</v>
      </c>
      <c r="AF2" s="19"/>
      <c r="AH2" t="s">
        <v>276</v>
      </c>
      <c r="AI2" t="s">
        <v>277</v>
      </c>
      <c r="AK2" s="102" t="s">
        <v>5</v>
      </c>
      <c r="AL2" s="102"/>
      <c r="AM2" s="102"/>
      <c r="AN2" s="102"/>
      <c r="AO2" s="128"/>
      <c r="AP2" s="102"/>
      <c r="AQ2" t="s">
        <v>278</v>
      </c>
      <c r="AR2" t="s">
        <v>279</v>
      </c>
    </row>
    <row r="3" spans="1:44" x14ac:dyDescent="0.25">
      <c r="A3" t="s">
        <v>280</v>
      </c>
      <c r="B3" t="str">
        <f t="shared" ref="B3:B25" si="0">C3&amp;D3&amp;E3</f>
        <v>ShrewsburyU11Girls</v>
      </c>
      <c r="C3" t="s">
        <v>7</v>
      </c>
      <c r="D3" t="s">
        <v>45</v>
      </c>
      <c r="E3" t="s">
        <v>46</v>
      </c>
      <c r="I3" s="19"/>
      <c r="J3" s="19"/>
      <c r="K3" s="19" t="s">
        <v>356</v>
      </c>
      <c r="L3" t="s">
        <v>272</v>
      </c>
      <c r="M3" t="s">
        <v>273</v>
      </c>
      <c r="N3">
        <v>1</v>
      </c>
      <c r="O3" t="s">
        <v>7</v>
      </c>
      <c r="P3" t="s">
        <v>45</v>
      </c>
      <c r="T3" s="19"/>
      <c r="X3" t="s">
        <v>274</v>
      </c>
      <c r="Y3" t="s">
        <v>275</v>
      </c>
      <c r="Z3" t="str">
        <f t="shared" ref="Z3:Z9" si="1">AA3&amp;AB3</f>
        <v>ShrewsburyGirls</v>
      </c>
      <c r="AA3" t="s">
        <v>7</v>
      </c>
      <c r="AB3" t="s">
        <v>46</v>
      </c>
      <c r="AF3" s="19"/>
      <c r="AH3" t="s">
        <v>276</v>
      </c>
      <c r="AI3" t="s">
        <v>277</v>
      </c>
      <c r="AK3" s="102" t="s">
        <v>7</v>
      </c>
      <c r="AL3" s="102"/>
      <c r="AM3" s="102"/>
      <c r="AN3" s="102"/>
      <c r="AO3" s="128"/>
      <c r="AP3" s="102"/>
      <c r="AQ3" t="s">
        <v>278</v>
      </c>
      <c r="AR3" t="s">
        <v>279</v>
      </c>
    </row>
    <row r="4" spans="1:44" x14ac:dyDescent="0.25">
      <c r="A4" t="s">
        <v>282</v>
      </c>
      <c r="B4" t="str">
        <f t="shared" si="0"/>
        <v>TelfordU11Girls</v>
      </c>
      <c r="C4" t="s">
        <v>9</v>
      </c>
      <c r="D4" t="s">
        <v>45</v>
      </c>
      <c r="E4" t="s">
        <v>46</v>
      </c>
      <c r="I4" s="19"/>
      <c r="J4" s="19"/>
      <c r="K4" s="19" t="s">
        <v>329</v>
      </c>
      <c r="L4" t="s">
        <v>272</v>
      </c>
      <c r="M4" t="s">
        <v>273</v>
      </c>
      <c r="N4">
        <v>2</v>
      </c>
      <c r="O4" t="s">
        <v>9</v>
      </c>
      <c r="P4" t="s">
        <v>45</v>
      </c>
      <c r="T4" s="19"/>
      <c r="X4" t="s">
        <v>274</v>
      </c>
      <c r="Y4" t="s">
        <v>275</v>
      </c>
      <c r="Z4" t="str">
        <f t="shared" si="1"/>
        <v>TelfordGirls</v>
      </c>
      <c r="AA4" t="s">
        <v>9</v>
      </c>
      <c r="AB4" t="s">
        <v>46</v>
      </c>
      <c r="AF4" s="19"/>
      <c r="AH4" t="s">
        <v>276</v>
      </c>
      <c r="AI4" t="s">
        <v>277</v>
      </c>
      <c r="AK4" s="102" t="s">
        <v>9</v>
      </c>
      <c r="AL4" s="102"/>
      <c r="AM4" s="102"/>
      <c r="AN4" s="102"/>
      <c r="AO4" s="128"/>
      <c r="AP4" s="102"/>
      <c r="AQ4" t="s">
        <v>278</v>
      </c>
      <c r="AR4" t="s">
        <v>279</v>
      </c>
    </row>
    <row r="5" spans="1:44" x14ac:dyDescent="0.25">
      <c r="A5" t="s">
        <v>270</v>
      </c>
      <c r="B5" t="str">
        <f t="shared" si="0"/>
        <v>WenlockU11Girls</v>
      </c>
      <c r="C5" s="49" t="s">
        <v>11</v>
      </c>
      <c r="D5" s="49" t="s">
        <v>45</v>
      </c>
      <c r="E5" s="49" t="s">
        <v>46</v>
      </c>
      <c r="F5" s="49"/>
      <c r="G5" s="49"/>
      <c r="H5" s="49"/>
      <c r="I5" s="50"/>
      <c r="J5" s="50"/>
      <c r="K5" s="50" t="s">
        <v>363</v>
      </c>
      <c r="L5" s="49" t="s">
        <v>272</v>
      </c>
      <c r="M5" s="49" t="s">
        <v>273</v>
      </c>
      <c r="N5">
        <v>3</v>
      </c>
      <c r="O5" s="49" t="s">
        <v>11</v>
      </c>
      <c r="P5" s="49" t="s">
        <v>45</v>
      </c>
      <c r="Q5" s="49"/>
      <c r="R5" s="49"/>
      <c r="S5" s="49"/>
      <c r="T5" s="50"/>
      <c r="U5" s="49"/>
      <c r="V5" s="49"/>
      <c r="W5" s="49"/>
      <c r="X5" s="49" t="s">
        <v>274</v>
      </c>
      <c r="Y5" s="49" t="s">
        <v>275</v>
      </c>
      <c r="Z5" t="str">
        <f t="shared" si="1"/>
        <v>WenlockGirls</v>
      </c>
      <c r="AA5" s="49" t="s">
        <v>11</v>
      </c>
      <c r="AB5" s="49" t="s">
        <v>46</v>
      </c>
      <c r="AC5" s="49"/>
      <c r="AD5" s="49"/>
      <c r="AE5" s="49"/>
      <c r="AF5" s="50"/>
      <c r="AG5" s="49"/>
      <c r="AH5" s="49" t="s">
        <v>276</v>
      </c>
      <c r="AI5" s="49" t="s">
        <v>277</v>
      </c>
      <c r="AK5" s="102" t="s">
        <v>11</v>
      </c>
      <c r="AL5" s="102"/>
      <c r="AM5" s="102"/>
      <c r="AN5" s="102"/>
      <c r="AO5" s="128"/>
      <c r="AP5" s="102"/>
      <c r="AQ5" t="s">
        <v>278</v>
      </c>
      <c r="AR5" t="s">
        <v>279</v>
      </c>
    </row>
    <row r="6" spans="1:44" x14ac:dyDescent="0.25">
      <c r="A6" t="s">
        <v>294</v>
      </c>
      <c r="B6" t="str">
        <f t="shared" si="0"/>
        <v>OswestryU11Boys</v>
      </c>
      <c r="C6" t="s">
        <v>5</v>
      </c>
      <c r="D6" t="s">
        <v>45</v>
      </c>
      <c r="E6" t="s">
        <v>62</v>
      </c>
      <c r="I6" s="19"/>
      <c r="J6" s="19"/>
      <c r="K6" s="19" t="s">
        <v>364</v>
      </c>
      <c r="L6" t="s">
        <v>288</v>
      </c>
      <c r="M6" t="s">
        <v>289</v>
      </c>
      <c r="N6">
        <v>3</v>
      </c>
      <c r="O6" t="s">
        <v>5</v>
      </c>
      <c r="P6" t="s">
        <v>87</v>
      </c>
      <c r="T6" s="19"/>
      <c r="X6" t="s">
        <v>290</v>
      </c>
      <c r="Y6" t="s">
        <v>291</v>
      </c>
      <c r="Z6" t="str">
        <f t="shared" si="1"/>
        <v>OswestryBoys</v>
      </c>
      <c r="AA6" t="s">
        <v>5</v>
      </c>
      <c r="AB6" t="s">
        <v>62</v>
      </c>
      <c r="AF6" s="19"/>
      <c r="AH6" t="s">
        <v>292</v>
      </c>
      <c r="AI6" t="s">
        <v>293</v>
      </c>
    </row>
    <row r="7" spans="1:44" x14ac:dyDescent="0.25">
      <c r="A7" t="s">
        <v>296</v>
      </c>
      <c r="B7" t="str">
        <f t="shared" si="0"/>
        <v>ShrewsburyU11Boys</v>
      </c>
      <c r="C7" t="s">
        <v>7</v>
      </c>
      <c r="D7" t="s">
        <v>45</v>
      </c>
      <c r="E7" t="s">
        <v>62</v>
      </c>
      <c r="I7" s="19"/>
      <c r="J7" s="19"/>
      <c r="K7" s="19" t="s">
        <v>365</v>
      </c>
      <c r="L7" t="s">
        <v>288</v>
      </c>
      <c r="M7" t="s">
        <v>289</v>
      </c>
      <c r="N7">
        <v>4</v>
      </c>
      <c r="O7" t="s">
        <v>7</v>
      </c>
      <c r="P7" t="s">
        <v>87</v>
      </c>
      <c r="T7" s="19"/>
      <c r="X7" t="s">
        <v>290</v>
      </c>
      <c r="Y7" t="s">
        <v>291</v>
      </c>
      <c r="Z7" t="str">
        <f t="shared" si="1"/>
        <v>ShrewsburyBoys</v>
      </c>
      <c r="AA7" t="s">
        <v>7</v>
      </c>
      <c r="AB7" t="s">
        <v>62</v>
      </c>
      <c r="AF7" s="19"/>
      <c r="AH7" t="s">
        <v>292</v>
      </c>
      <c r="AI7" t="s">
        <v>293</v>
      </c>
    </row>
    <row r="8" spans="1:44" x14ac:dyDescent="0.25">
      <c r="A8" t="s">
        <v>286</v>
      </c>
      <c r="B8" t="str">
        <f t="shared" si="0"/>
        <v>TelfordU11Boys</v>
      </c>
      <c r="C8" t="s">
        <v>9</v>
      </c>
      <c r="D8" t="s">
        <v>45</v>
      </c>
      <c r="E8" t="s">
        <v>62</v>
      </c>
      <c r="I8" s="19"/>
      <c r="J8" s="19"/>
      <c r="K8" s="19" t="s">
        <v>366</v>
      </c>
      <c r="L8" t="s">
        <v>288</v>
      </c>
      <c r="M8" t="s">
        <v>289</v>
      </c>
      <c r="N8">
        <v>2</v>
      </c>
      <c r="O8" t="s">
        <v>9</v>
      </c>
      <c r="P8" t="s">
        <v>87</v>
      </c>
      <c r="T8" s="19"/>
      <c r="X8" t="s">
        <v>290</v>
      </c>
      <c r="Y8" t="s">
        <v>291</v>
      </c>
      <c r="Z8" t="str">
        <f t="shared" si="1"/>
        <v>TelfordBoys</v>
      </c>
      <c r="AA8" t="s">
        <v>9</v>
      </c>
      <c r="AB8" t="s">
        <v>62</v>
      </c>
      <c r="AF8" s="19"/>
      <c r="AH8" t="s">
        <v>292</v>
      </c>
      <c r="AI8" t="s">
        <v>293</v>
      </c>
    </row>
    <row r="9" spans="1:44" x14ac:dyDescent="0.25">
      <c r="A9" t="s">
        <v>298</v>
      </c>
      <c r="B9" t="str">
        <f t="shared" si="0"/>
        <v>WenlockU11Boys</v>
      </c>
      <c r="C9" s="49" t="s">
        <v>11</v>
      </c>
      <c r="D9" s="49" t="s">
        <v>45</v>
      </c>
      <c r="E9" s="49" t="s">
        <v>62</v>
      </c>
      <c r="F9" s="49"/>
      <c r="G9" s="49"/>
      <c r="H9" s="49"/>
      <c r="I9" s="50"/>
      <c r="J9" s="50"/>
      <c r="K9" s="50" t="s">
        <v>367</v>
      </c>
      <c r="L9" s="49" t="s">
        <v>288</v>
      </c>
      <c r="M9" s="49" t="s">
        <v>289</v>
      </c>
      <c r="N9">
        <v>1</v>
      </c>
      <c r="O9" s="49" t="s">
        <v>11</v>
      </c>
      <c r="P9" s="49" t="s">
        <v>87</v>
      </c>
      <c r="Q9" s="49"/>
      <c r="R9" s="49"/>
      <c r="S9" s="49"/>
      <c r="T9" s="50"/>
      <c r="U9" s="49"/>
      <c r="V9" s="49"/>
      <c r="W9" s="49"/>
      <c r="X9" s="49" t="s">
        <v>290</v>
      </c>
      <c r="Y9" s="49" t="s">
        <v>291</v>
      </c>
      <c r="Z9" t="str">
        <f t="shared" si="1"/>
        <v>WenlockBoys</v>
      </c>
      <c r="AA9" t="s">
        <v>11</v>
      </c>
      <c r="AB9" t="s">
        <v>62</v>
      </c>
      <c r="AF9" s="19"/>
      <c r="AH9" t="s">
        <v>292</v>
      </c>
      <c r="AI9" t="s">
        <v>293</v>
      </c>
    </row>
    <row r="10" spans="1:44" x14ac:dyDescent="0.25">
      <c r="A10" t="s">
        <v>306</v>
      </c>
      <c r="B10" t="str">
        <f t="shared" si="0"/>
        <v>OswestryU13Girls</v>
      </c>
      <c r="C10" t="s">
        <v>5</v>
      </c>
      <c r="D10" t="s">
        <v>87</v>
      </c>
      <c r="E10" t="s">
        <v>46</v>
      </c>
      <c r="I10" s="19"/>
      <c r="J10" s="19"/>
      <c r="K10" s="19" t="s">
        <v>349</v>
      </c>
      <c r="L10" t="s">
        <v>302</v>
      </c>
      <c r="M10" t="s">
        <v>303</v>
      </c>
      <c r="N10">
        <v>1</v>
      </c>
      <c r="O10" t="s">
        <v>5</v>
      </c>
      <c r="P10" t="s">
        <v>145</v>
      </c>
      <c r="T10" s="19"/>
      <c r="X10" t="s">
        <v>304</v>
      </c>
      <c r="Y10" t="s">
        <v>305</v>
      </c>
    </row>
    <row r="11" spans="1:44" x14ac:dyDescent="0.25">
      <c r="A11" t="s">
        <v>310</v>
      </c>
      <c r="B11" t="str">
        <f t="shared" si="0"/>
        <v>ShrewsburyU13Girls</v>
      </c>
      <c r="C11" t="s">
        <v>7</v>
      </c>
      <c r="D11" t="s">
        <v>87</v>
      </c>
      <c r="E11" t="s">
        <v>46</v>
      </c>
      <c r="I11" s="19"/>
      <c r="J11" s="19"/>
      <c r="K11" s="19" t="s">
        <v>368</v>
      </c>
      <c r="L11" t="s">
        <v>302</v>
      </c>
      <c r="M11" t="s">
        <v>303</v>
      </c>
      <c r="N11">
        <v>3</v>
      </c>
      <c r="O11" t="s">
        <v>7</v>
      </c>
      <c r="P11" t="s">
        <v>145</v>
      </c>
      <c r="T11" s="19"/>
      <c r="X11" t="s">
        <v>304</v>
      </c>
      <c r="Y11" t="s">
        <v>305</v>
      </c>
    </row>
    <row r="12" spans="1:44" x14ac:dyDescent="0.25">
      <c r="A12" t="s">
        <v>308</v>
      </c>
      <c r="B12" t="str">
        <f t="shared" si="0"/>
        <v>TelfordU13Girls</v>
      </c>
      <c r="C12" t="s">
        <v>9</v>
      </c>
      <c r="D12" t="s">
        <v>87</v>
      </c>
      <c r="E12" t="s">
        <v>46</v>
      </c>
      <c r="I12" s="19"/>
      <c r="J12" s="19"/>
      <c r="K12" s="19" t="s">
        <v>369</v>
      </c>
      <c r="L12" t="s">
        <v>302</v>
      </c>
      <c r="M12" t="s">
        <v>303</v>
      </c>
      <c r="N12">
        <v>4</v>
      </c>
      <c r="O12" t="s">
        <v>9</v>
      </c>
      <c r="P12" t="s">
        <v>145</v>
      </c>
      <c r="T12" s="19"/>
      <c r="X12" t="s">
        <v>304</v>
      </c>
      <c r="Y12" t="s">
        <v>305</v>
      </c>
    </row>
    <row r="13" spans="1:44" x14ac:dyDescent="0.25">
      <c r="A13" t="s">
        <v>300</v>
      </c>
      <c r="B13" t="str">
        <f t="shared" si="0"/>
        <v>WenlockU13Girls</v>
      </c>
      <c r="C13" s="49" t="s">
        <v>11</v>
      </c>
      <c r="D13" s="49" t="s">
        <v>87</v>
      </c>
      <c r="E13" s="49" t="s">
        <v>46</v>
      </c>
      <c r="F13" s="49"/>
      <c r="G13" s="49"/>
      <c r="H13" s="49"/>
      <c r="I13" s="50"/>
      <c r="J13" s="50"/>
      <c r="K13" s="50" t="s">
        <v>370</v>
      </c>
      <c r="L13" s="49" t="s">
        <v>302</v>
      </c>
      <c r="M13" s="49" t="s">
        <v>303</v>
      </c>
      <c r="N13">
        <v>2</v>
      </c>
      <c r="O13" t="s">
        <v>11</v>
      </c>
      <c r="P13" t="s">
        <v>145</v>
      </c>
      <c r="T13" s="19"/>
      <c r="X13" t="s">
        <v>304</v>
      </c>
      <c r="Y13" t="s">
        <v>305</v>
      </c>
    </row>
    <row r="14" spans="1:44" x14ac:dyDescent="0.25">
      <c r="A14" t="s">
        <v>312</v>
      </c>
      <c r="B14" t="str">
        <f t="shared" si="0"/>
        <v>OswestryU13Boys</v>
      </c>
      <c r="C14" t="s">
        <v>5</v>
      </c>
      <c r="D14" t="s">
        <v>87</v>
      </c>
      <c r="E14" t="s">
        <v>62</v>
      </c>
      <c r="I14" s="19"/>
      <c r="J14" s="19"/>
      <c r="K14" s="19" t="s">
        <v>371</v>
      </c>
      <c r="L14" t="s">
        <v>314</v>
      </c>
      <c r="M14" t="s">
        <v>315</v>
      </c>
      <c r="N14">
        <v>2</v>
      </c>
    </row>
    <row r="15" spans="1:44" x14ac:dyDescent="0.25">
      <c r="A15" t="s">
        <v>316</v>
      </c>
      <c r="B15" t="str">
        <f t="shared" si="0"/>
        <v>ShrewsburyU13Boys</v>
      </c>
      <c r="C15" t="s">
        <v>7</v>
      </c>
      <c r="D15" t="s">
        <v>87</v>
      </c>
      <c r="E15" t="s">
        <v>62</v>
      </c>
      <c r="I15" s="19"/>
      <c r="J15" s="19"/>
      <c r="K15" s="19" t="s">
        <v>372</v>
      </c>
      <c r="L15" t="s">
        <v>314</v>
      </c>
      <c r="M15" t="s">
        <v>315</v>
      </c>
      <c r="N15">
        <v>4</v>
      </c>
    </row>
    <row r="16" spans="1:44" x14ac:dyDescent="0.25">
      <c r="A16" t="s">
        <v>320</v>
      </c>
      <c r="B16" t="str">
        <f t="shared" si="0"/>
        <v>TelfordU13Boys</v>
      </c>
      <c r="C16" t="s">
        <v>9</v>
      </c>
      <c r="D16" t="s">
        <v>87</v>
      </c>
      <c r="E16" t="s">
        <v>62</v>
      </c>
      <c r="I16" s="19"/>
      <c r="J16" s="19"/>
      <c r="K16" s="19" t="s">
        <v>373</v>
      </c>
      <c r="L16" t="s">
        <v>314</v>
      </c>
      <c r="M16" t="s">
        <v>315</v>
      </c>
      <c r="N16">
        <v>3</v>
      </c>
    </row>
    <row r="17" spans="1:14" x14ac:dyDescent="0.25">
      <c r="A17" t="s">
        <v>318</v>
      </c>
      <c r="B17" t="str">
        <f t="shared" si="0"/>
        <v>WenlockU13Boys</v>
      </c>
      <c r="C17" s="49" t="s">
        <v>11</v>
      </c>
      <c r="D17" s="49" t="s">
        <v>87</v>
      </c>
      <c r="E17" s="49" t="s">
        <v>62</v>
      </c>
      <c r="F17" s="49"/>
      <c r="G17" s="49"/>
      <c r="H17" s="49"/>
      <c r="I17" s="50"/>
      <c r="J17" s="50"/>
      <c r="K17" s="50" t="s">
        <v>374</v>
      </c>
      <c r="L17" s="49" t="s">
        <v>314</v>
      </c>
      <c r="M17" s="49" t="s">
        <v>315</v>
      </c>
      <c r="N17">
        <v>1</v>
      </c>
    </row>
    <row r="18" spans="1:14" x14ac:dyDescent="0.25">
      <c r="A18" t="s">
        <v>322</v>
      </c>
      <c r="B18" t="str">
        <f t="shared" si="0"/>
        <v>OswestryU15Girls</v>
      </c>
      <c r="C18" t="s">
        <v>5</v>
      </c>
      <c r="D18" t="s">
        <v>145</v>
      </c>
      <c r="E18" t="s">
        <v>46</v>
      </c>
      <c r="I18" s="19"/>
      <c r="J18" s="19"/>
      <c r="K18" s="19" t="s">
        <v>375</v>
      </c>
      <c r="L18" t="s">
        <v>324</v>
      </c>
      <c r="M18" t="s">
        <v>325</v>
      </c>
      <c r="N18">
        <v>4</v>
      </c>
    </row>
    <row r="19" spans="1:14" x14ac:dyDescent="0.25">
      <c r="A19" t="s">
        <v>326</v>
      </c>
      <c r="B19" t="str">
        <f t="shared" si="0"/>
        <v>ShrewsburyU15Girls</v>
      </c>
      <c r="C19" t="s">
        <v>7</v>
      </c>
      <c r="D19" t="s">
        <v>145</v>
      </c>
      <c r="E19" t="s">
        <v>46</v>
      </c>
      <c r="I19" s="19"/>
      <c r="J19" s="19"/>
      <c r="K19" s="19" t="s">
        <v>376</v>
      </c>
      <c r="L19" t="s">
        <v>324</v>
      </c>
      <c r="M19" t="s">
        <v>325</v>
      </c>
      <c r="N19">
        <v>1</v>
      </c>
    </row>
    <row r="20" spans="1:14" x14ac:dyDescent="0.25">
      <c r="A20" t="s">
        <v>328</v>
      </c>
      <c r="B20" t="str">
        <f t="shared" si="0"/>
        <v>TelfordU15Girls</v>
      </c>
      <c r="C20" t="s">
        <v>9</v>
      </c>
      <c r="D20" t="s">
        <v>145</v>
      </c>
      <c r="E20" t="s">
        <v>46</v>
      </c>
      <c r="I20" s="19"/>
      <c r="J20" s="19"/>
      <c r="K20" s="19" t="s">
        <v>377</v>
      </c>
      <c r="L20" t="s">
        <v>324</v>
      </c>
      <c r="M20" t="s">
        <v>325</v>
      </c>
      <c r="N20">
        <v>2</v>
      </c>
    </row>
    <row r="21" spans="1:14" x14ac:dyDescent="0.25">
      <c r="A21" t="s">
        <v>330</v>
      </c>
      <c r="B21" t="str">
        <f t="shared" si="0"/>
        <v>WenlockU15Girls</v>
      </c>
      <c r="C21" s="49" t="s">
        <v>11</v>
      </c>
      <c r="D21" s="49" t="s">
        <v>145</v>
      </c>
      <c r="E21" s="49" t="s">
        <v>46</v>
      </c>
      <c r="F21" s="49"/>
      <c r="G21" s="49"/>
      <c r="H21" s="49"/>
      <c r="I21" s="50"/>
      <c r="J21" s="50"/>
      <c r="K21" s="50" t="s">
        <v>378</v>
      </c>
      <c r="L21" s="49" t="s">
        <v>324</v>
      </c>
      <c r="M21" s="49" t="s">
        <v>325</v>
      </c>
      <c r="N21">
        <v>3</v>
      </c>
    </row>
    <row r="22" spans="1:14" x14ac:dyDescent="0.25">
      <c r="A22" t="s">
        <v>331</v>
      </c>
      <c r="B22" t="str">
        <f t="shared" si="0"/>
        <v>OswestryU15Boys</v>
      </c>
      <c r="C22" t="s">
        <v>5</v>
      </c>
      <c r="D22" t="s">
        <v>145</v>
      </c>
      <c r="E22" t="s">
        <v>62</v>
      </c>
      <c r="I22" s="19"/>
      <c r="J22" s="19"/>
      <c r="K22" s="19" t="s">
        <v>379</v>
      </c>
      <c r="L22" t="s">
        <v>333</v>
      </c>
      <c r="M22" t="s">
        <v>334</v>
      </c>
      <c r="N22">
        <v>3</v>
      </c>
    </row>
    <row r="23" spans="1:14" x14ac:dyDescent="0.25">
      <c r="A23" t="s">
        <v>335</v>
      </c>
      <c r="B23" t="str">
        <f t="shared" si="0"/>
        <v>ShrewsburyU15Boys</v>
      </c>
      <c r="C23" t="s">
        <v>7</v>
      </c>
      <c r="D23" t="s">
        <v>145</v>
      </c>
      <c r="E23" t="s">
        <v>62</v>
      </c>
      <c r="I23" s="19"/>
      <c r="J23" s="19"/>
      <c r="K23" s="19" t="s">
        <v>317</v>
      </c>
      <c r="L23" t="s">
        <v>333</v>
      </c>
      <c r="M23" t="s">
        <v>334</v>
      </c>
      <c r="N23">
        <v>4</v>
      </c>
    </row>
    <row r="24" spans="1:14" x14ac:dyDescent="0.25">
      <c r="A24" t="s">
        <v>338</v>
      </c>
      <c r="B24" t="str">
        <f t="shared" si="0"/>
        <v>TelfordU15Boys</v>
      </c>
      <c r="C24" t="s">
        <v>9</v>
      </c>
      <c r="D24" t="s">
        <v>145</v>
      </c>
      <c r="E24" t="s">
        <v>62</v>
      </c>
      <c r="I24" s="19"/>
      <c r="J24" s="19"/>
      <c r="K24" s="19" t="s">
        <v>380</v>
      </c>
      <c r="L24" t="s">
        <v>333</v>
      </c>
      <c r="M24" t="s">
        <v>334</v>
      </c>
      <c r="N24">
        <v>1</v>
      </c>
    </row>
    <row r="25" spans="1:14" x14ac:dyDescent="0.25">
      <c r="A25" t="s">
        <v>336</v>
      </c>
      <c r="B25" t="str">
        <f t="shared" si="0"/>
        <v>WenlockU15Boys</v>
      </c>
      <c r="C25" t="s">
        <v>11</v>
      </c>
      <c r="D25" t="s">
        <v>145</v>
      </c>
      <c r="E25" t="s">
        <v>62</v>
      </c>
      <c r="I25" s="19"/>
      <c r="J25" s="19"/>
      <c r="K25" s="19" t="s">
        <v>381</v>
      </c>
      <c r="L25" t="s">
        <v>333</v>
      </c>
      <c r="M25" t="s">
        <v>334</v>
      </c>
      <c r="N25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B1F2-E953-44F8-86D6-F589A6DA510D}">
  <dimension ref="A1:AX25"/>
  <sheetViews>
    <sheetView workbookViewId="0">
      <selection activeCell="G8" sqref="G8"/>
    </sheetView>
  </sheetViews>
  <sheetFormatPr defaultRowHeight="15" x14ac:dyDescent="0.25"/>
  <cols>
    <col min="2" max="2" width="11.42578125" bestFit="1" customWidth="1"/>
    <col min="3" max="3" width="4.42578125" bestFit="1" customWidth="1"/>
    <col min="4" max="4" width="7.7109375" bestFit="1" customWidth="1"/>
    <col min="5" max="6" width="6.5703125" bestFit="1" customWidth="1"/>
    <col min="7" max="7" width="11.42578125" bestFit="1" customWidth="1"/>
    <col min="8" max="9" width="13.140625" customWidth="1"/>
    <col min="10" max="10" width="11.5703125" customWidth="1"/>
    <col min="11" max="11" width="13" customWidth="1"/>
    <col min="12" max="12" width="18.5703125" bestFit="1" customWidth="1"/>
    <col min="13" max="14" width="6" bestFit="1" customWidth="1"/>
    <col min="16" max="16" width="11.42578125" hidden="1" customWidth="1"/>
    <col min="17" max="17" width="4.42578125" hidden="1" customWidth="1"/>
    <col min="18" max="20" width="6.5703125" hidden="1" customWidth="1"/>
    <col min="21" max="26" width="8.28515625" hidden="1" customWidth="1"/>
    <col min="28" max="28" width="11.42578125" bestFit="1" customWidth="1"/>
    <col min="29" max="29" width="7.7109375" bestFit="1" customWidth="1"/>
    <col min="30" max="32" width="6.5703125" bestFit="1" customWidth="1"/>
    <col min="33" max="33" width="15.5703125" customWidth="1"/>
    <col min="34" max="34" width="15.5703125" hidden="1" customWidth="1"/>
    <col min="35" max="36" width="15.5703125" customWidth="1"/>
    <col min="44" max="44" width="13.5703125" customWidth="1"/>
    <col min="45" max="45" width="10.42578125" hidden="1" customWidth="1"/>
    <col min="46" max="46" width="12.28515625" customWidth="1"/>
    <col min="47" max="47" width="11.85546875" customWidth="1"/>
  </cols>
  <sheetData>
    <row r="1" spans="1:50" s="26" customFormat="1" ht="105" x14ac:dyDescent="0.25">
      <c r="B1" s="25" t="s">
        <v>40</v>
      </c>
      <c r="C1" s="25" t="s">
        <v>41</v>
      </c>
      <c r="D1" s="25" t="s">
        <v>42</v>
      </c>
      <c r="E1" s="25" t="s">
        <v>244</v>
      </c>
      <c r="F1" s="25" t="s">
        <v>247</v>
      </c>
      <c r="G1" s="25" t="s">
        <v>261</v>
      </c>
      <c r="H1" s="25" t="s">
        <v>388</v>
      </c>
      <c r="I1" s="25" t="s">
        <v>389</v>
      </c>
      <c r="J1" s="133" t="s">
        <v>390</v>
      </c>
      <c r="K1" s="133" t="s">
        <v>391</v>
      </c>
      <c r="L1" s="25"/>
      <c r="P1" s="25" t="s">
        <v>40</v>
      </c>
      <c r="Q1" s="25" t="s">
        <v>41</v>
      </c>
      <c r="R1" s="25" t="s">
        <v>244</v>
      </c>
      <c r="S1" s="25" t="s">
        <v>247</v>
      </c>
      <c r="T1" s="25" t="s">
        <v>261</v>
      </c>
      <c r="U1" s="25" t="s">
        <v>388</v>
      </c>
      <c r="V1" s="25" t="s">
        <v>389</v>
      </c>
      <c r="W1" s="133" t="s">
        <v>392</v>
      </c>
      <c r="X1" s="133" t="s">
        <v>393</v>
      </c>
      <c r="Y1" s="25"/>
      <c r="Z1" s="25"/>
      <c r="AA1" s="25"/>
      <c r="AB1" s="25" t="s">
        <v>40</v>
      </c>
      <c r="AC1" s="25" t="s">
        <v>42</v>
      </c>
      <c r="AD1" s="25" t="s">
        <v>244</v>
      </c>
      <c r="AE1" s="25" t="s">
        <v>247</v>
      </c>
      <c r="AF1" s="25" t="s">
        <v>261</v>
      </c>
      <c r="AG1" s="25" t="s">
        <v>394</v>
      </c>
      <c r="AH1" s="25" t="s">
        <v>395</v>
      </c>
      <c r="AI1" s="133" t="s">
        <v>396</v>
      </c>
      <c r="AJ1" s="133" t="s">
        <v>397</v>
      </c>
      <c r="AN1" s="25" t="s">
        <v>40</v>
      </c>
      <c r="AO1" s="25" t="s">
        <v>244</v>
      </c>
      <c r="AP1" s="25" t="s">
        <v>247</v>
      </c>
      <c r="AQ1" s="25" t="s">
        <v>261</v>
      </c>
      <c r="AR1" s="25" t="s">
        <v>398</v>
      </c>
      <c r="AS1" s="25" t="s">
        <v>399</v>
      </c>
      <c r="AT1" s="133" t="s">
        <v>400</v>
      </c>
      <c r="AU1" s="133" t="s">
        <v>401</v>
      </c>
    </row>
    <row r="2" spans="1:50" x14ac:dyDescent="0.25">
      <c r="A2" t="s">
        <v>270</v>
      </c>
      <c r="B2" t="s">
        <v>5</v>
      </c>
      <c r="C2" t="s">
        <v>45</v>
      </c>
      <c r="D2" t="s">
        <v>46</v>
      </c>
      <c r="E2">
        <f>Match1_results!F2+Match2_results!F2+Match3_results!F2+Match4_results!F2</f>
        <v>50.5</v>
      </c>
      <c r="F2">
        <f>Match1_results!G2+Match2_results!G2+Match3_results!G2+Match4_results!G2</f>
        <v>50</v>
      </c>
      <c r="G2">
        <f>Match1_results!H2+Match2_results!H2+Match3_results!H2+Match4_results!H2</f>
        <v>100.5</v>
      </c>
      <c r="H2" s="19">
        <f t="shared" ref="H2:H25" ca="1" si="0">RANK(G2,INDIRECT(ADDRESS(2+FLOOR((ROW()-2)/No_Clubs,1)*No_Clubs, COLUMN(G2)) &amp; ":"&amp;ADDRESS(No_Clubs+1+FLOOR((ROW()-2)/No_Clubs,1)*No_Clubs, COLUMN(G2))),0)</f>
        <v>4</v>
      </c>
      <c r="I2" s="19">
        <f t="shared" ref="I2:I21" ca="1" si="1">IF(G2=0,0,1)*RANK(G2,INDIRECT(ADDRESS(2+FLOOR((ROW()-2)/No_Clubs,1)*No_Clubs, COLUMN(G2)) &amp; ":"&amp;ADDRESS(No_Clubs+1+FLOOR((ROW()-2)/No_Clubs,1)*No_Clubs, COLUMN(G2))),1)+(COUNTIF(INDIRECT(ADDRESS(2+FLOOR((ROW()-2)/No_Clubs,1)*No_Clubs, COLUMN(H2),1)&amp; ":" &amp; ADDRESS(No_Clubs+1+FLOOR((ROW()-2)/No_Clubs,1)*No_Clubs, COLUMN(H2),1),TRUE),H2)-1)/2</f>
        <v>1</v>
      </c>
      <c r="J2" s="134">
        <f>Match1_results!J2+Match2_results!J2+Match3_results!J2+Match4_results!J2</f>
        <v>5</v>
      </c>
      <c r="K2" s="134">
        <f ca="1">RANK(J2,INDIRECT(ADDRESS(2+FLOOR((ROW()-2)/No_Clubs,1)*No_Clubs, COLUMN(J2)) &amp; ":"&amp;ADDRESS(No_Clubs+1+FLOOR((ROW()-2)/No_Clubs,1)*No_Clubs, COLUMN(J2))),0)</f>
        <v>3</v>
      </c>
      <c r="L2" s="19" t="str">
        <f ca="1">B2&amp;" "&amp;G2&amp;" ("&amp;I2&amp;")"</f>
        <v>Oswestry 100.5 (1)</v>
      </c>
      <c r="M2" t="str">
        <f t="shared" ref="M2:M25" si="2">ADDRESS(2+FLOOR((ROW()-2)/No_Clubs,1)*No_Clubs, COLUMN(G2))</f>
        <v>$G$2</v>
      </c>
      <c r="N2" t="str">
        <f t="shared" ref="N2:N25" si="3">ADDRESS(No_Clubs+1+FLOOR((ROW()-2)/No_Clubs,1)*No_Clubs, COLUMN(G2))</f>
        <v>$G$5</v>
      </c>
      <c r="O2">
        <f ca="1">IF(COUNTIF($H$2:$H2,H2)&gt;1,H2+COUNTIF($H$2:$H2,H2)-1,H2)</f>
        <v>4</v>
      </c>
      <c r="P2" t="s">
        <v>5</v>
      </c>
      <c r="Q2" t="s">
        <v>45</v>
      </c>
      <c r="R2">
        <f>Match1_results!Q2+Match2_results!Q2+Match3_results!Q2+Match4_results!Q2</f>
        <v>112.5</v>
      </c>
      <c r="S2">
        <f>Match1_results!R2+Match2_results!R2+Match3_results!R2+Match4_results!R2</f>
        <v>142</v>
      </c>
      <c r="T2">
        <f>Match1_results!S2+Match2_results!S2+Match3_results!S2+Match4_results!S2</f>
        <v>254.5</v>
      </c>
      <c r="U2" s="19">
        <f t="shared" ref="U2:U3" ca="1" si="4">RANK(T2,INDIRECT(ADDRESS(2+FLOOR((ROW()-2)/No_Clubs,1)*No_Clubs, COLUMN(T2)) &amp; ":"&amp;ADDRESS(No_Clubs+1+FLOOR((ROW()-2)/No_Clubs,1)*No_Clubs, COLUMN(T2))),0)</f>
        <v>4</v>
      </c>
      <c r="V2" s="19">
        <f t="shared" ref="V2:V13" ca="1" si="5">IF(T2=0,0,1)*RANK(T2,INDIRECT(ADDRESS(2+FLOOR((ROW()-2)/No_Clubs,1)*No_Clubs, COLUMN(T2)) &amp; ":"&amp;ADDRESS(No_Clubs+1+FLOOR((ROW()-2)/No_Clubs,1)*No_Clubs, COLUMN(T2))),1)+(COUNTIF(INDIRECT(ADDRESS(2+FLOOR((ROW()-2)/No_Clubs,1)*No_Clubs, COLUMN(U2),1)&amp; ":" &amp; ADDRESS(No_Clubs+1+FLOOR((ROW()-2)/No_Clubs,1)*No_Clubs, COLUMN(U2),1),TRUE),U2)-1)/2</f>
        <v>1</v>
      </c>
      <c r="W2" s="134">
        <f>Match1_results!U2+Match2_results!U2+Match3_results!U2+Match4_results!U2</f>
        <v>6</v>
      </c>
      <c r="X2" s="134">
        <f t="shared" ref="X2:X13" ca="1" si="6">RANK(W2,INDIRECT(ADDRESS(2+FLOOR((ROW()-2)/No_Clubs,1)*No_Clubs, COLUMN(W2)) &amp; ":"&amp;ADDRESS(No_Clubs+1+FLOOR((ROW()-2)/No_Clubs,1)*No_Clubs, COLUMN(W2))),0)</f>
        <v>4</v>
      </c>
      <c r="Y2" t="str">
        <f t="shared" ref="Y2:Y13" si="7">ADDRESS(2+FLOOR((ROW()-2)/No_Clubs,1)*No_Clubs, COLUMN(T2))</f>
        <v>$T$2</v>
      </c>
      <c r="Z2" t="str">
        <f t="shared" ref="Z2:Z13" si="8">ADDRESS(No_Clubs+1+FLOOR((ROW()-2)/No_Clubs,1)*No_Clubs, COLUMN(T2))</f>
        <v>$T$5</v>
      </c>
      <c r="AB2" t="s">
        <v>5</v>
      </c>
      <c r="AC2" t="s">
        <v>46</v>
      </c>
      <c r="AD2">
        <f>Match1_results!AC2+Match2_results!AC2+Match3_results!AC2+Match4_results!AC2</f>
        <v>124</v>
      </c>
      <c r="AE2">
        <f>Match1_results!AD2+Match2_results!AD2+Match3_results!AD2+Match4_results!AD2</f>
        <v>168</v>
      </c>
      <c r="AF2">
        <f>Match1_results!AE2+Match2_results!AE2+Match3_results!AE2+Match4_results!AE2</f>
        <v>292</v>
      </c>
      <c r="AG2" s="19">
        <f t="shared" ref="AG2:AG3" ca="1" si="9">RANK(AF2,INDIRECT(ADDRESS(2+FLOOR((ROW()-2)/No_Clubs,1)*No_Clubs, COLUMN(AF2)) &amp; ":"&amp;ADDRESS(No_Clubs+1+FLOOR((ROW()-2)/No_Clubs,1)*No_Clubs, COLUMN(AF2))),0)</f>
        <v>4</v>
      </c>
      <c r="AH2" s="19">
        <f t="shared" ref="AH2:AH9" ca="1" si="10">IF(AF2=0,0,1)*RANK(AF2,INDIRECT(ADDRESS(2+FLOOR((ROW()-2)/No_Clubs,1)*No_Clubs, COLUMN(AF2)) &amp; ":"&amp;ADDRESS(No_Clubs+1+FLOOR((ROW()-2)/No_Clubs,1)*No_Clubs, COLUMN(AF2))),1)+(COUNTIF(INDIRECT(ADDRESS(2+FLOOR((ROW()-2)/No_Clubs,1)*No_Clubs, COLUMN(AG2),1)&amp; ":" &amp; ADDRESS(No_Clubs+1+FLOOR((ROW()-2)/No_Clubs,1)*No_Clubs, COLUMN(AG2),1),TRUE),AG2)-1)/2</f>
        <v>1</v>
      </c>
      <c r="AI2" s="134">
        <f>Match1_results!AG2+Match2_results!AG2+Match3_results!AG2+Match4_results!AG2</f>
        <v>3</v>
      </c>
      <c r="AJ2" s="134">
        <f t="shared" ref="AJ2:AJ9" ca="1" si="11">RANK(AI2,INDIRECT(ADDRESS(2+FLOOR((ROW()-2)/No_Clubs,1)*No_Clubs, COLUMN(AI2)) &amp; ":"&amp;ADDRESS(No_Clubs+1+FLOOR((ROW()-2)/No_Clubs,1)*No_Clubs, COLUMN(AI2))),0)</f>
        <v>4</v>
      </c>
      <c r="AK2" t="str">
        <f t="shared" ref="AK2:AK9" si="12">ADDRESS(2+FLOOR((ROW()-2)/No_Clubs,1)*No_Clubs, COLUMN(AF2))</f>
        <v>$AF$2</v>
      </c>
      <c r="AL2" t="str">
        <f t="shared" ref="AL2:AL9" si="13">ADDRESS(No_Clubs+1+FLOOR((ROW()-2)/No_Clubs,1)*No_Clubs, COLUMN(AF2))</f>
        <v>$AF$5</v>
      </c>
      <c r="AN2" t="s">
        <v>5</v>
      </c>
      <c r="AO2">
        <f>Match1_results!AL2+Match2_results!AL2+Match3_results!AL2+Match4_results!AL2</f>
        <v>283</v>
      </c>
      <c r="AP2">
        <f>Match1_results!AM2+Match2_results!AM2+Match3_results!AM2+Match4_results!AM2</f>
        <v>426</v>
      </c>
      <c r="AQ2">
        <f>Match1_results!AN2+Match2_results!AN2+Match3_results!AN2+Match4_results!AN2</f>
        <v>709</v>
      </c>
      <c r="AR2" s="19">
        <f t="shared" ref="AR2:AR3" ca="1" si="14">RANK(AQ2,INDIRECT(ADDRESS(2+FLOOR((ROW()-2)/No_Clubs,1)*No_Clubs, COLUMN(AQ2)) &amp; ":"&amp;ADDRESS(No_Clubs+1+FLOOR((ROW()-2)/No_Clubs,1)*No_Clubs, COLUMN(AQ2))),0)</f>
        <v>3</v>
      </c>
      <c r="AS2" s="19">
        <f ca="1">IF(AQ2=0,0,1)*RANK(AQ2,INDIRECT(ADDRESS(2+FLOOR((ROW()-2)/No_Clubs,1)*No_Clubs, COLUMN(AQ2)) &amp; ":"&amp;ADDRESS(No_Clubs+1+FLOOR((ROW()-2)/No_Clubs,1)*No_Clubs, COLUMN(AQ2))),1)+(COUNTIF(INDIRECT(ADDRESS(2+FLOOR((ROW()-2)/No_Clubs,1)*No_Clubs, COLUMN(AR2),1)&amp; ":" &amp; ADDRESS(No_Clubs+1+FLOOR((ROW()-2)/No_Clubs,1)*No_Clubs, COLUMN(AR2),1),TRUE),AR2)-1)/2</f>
        <v>2</v>
      </c>
      <c r="AT2" s="134">
        <f>Match1_results!AP2+Match2_results!AP2+Match3_results!AP2+Match4_results!AP2</f>
        <v>4</v>
      </c>
      <c r="AU2" s="134">
        <f ca="1">RANK(AT2,INDIRECT(ADDRESS(2+FLOOR((ROW()-2)/No_Clubs,1)*No_Clubs, COLUMN(AT2)) &amp; ":"&amp;ADDRESS(No_Clubs+1+FLOOR((ROW()-2)/No_Clubs,1)*No_Clubs, COLUMN(AT2))),0)</f>
        <v>4</v>
      </c>
      <c r="AW2" t="str">
        <f>ADDRESS(2+FLOOR((ROW()-2)/No_Clubs,1)*No_Clubs, COLUMN(AQ2))</f>
        <v>$AQ$2</v>
      </c>
      <c r="AX2" t="str">
        <f>ADDRESS(No_Clubs+1+FLOOR((ROW()-2)/No_Clubs,1)*No_Clubs, COLUMN(AQ2))</f>
        <v>$AQ$5</v>
      </c>
    </row>
    <row r="3" spans="1:50" x14ac:dyDescent="0.25">
      <c r="A3" t="s">
        <v>280</v>
      </c>
      <c r="B3" t="s">
        <v>7</v>
      </c>
      <c r="C3" t="s">
        <v>45</v>
      </c>
      <c r="D3" t="s">
        <v>46</v>
      </c>
      <c r="E3">
        <f>Match1_results!F3+Match2_results!F3+Match3_results!F3+Match4_results!F3</f>
        <v>63</v>
      </c>
      <c r="F3">
        <f>Match1_results!G3+Match2_results!G3+Match3_results!G3+Match4_results!G3</f>
        <v>128</v>
      </c>
      <c r="G3">
        <f>Match1_results!H3+Match2_results!H3+Match3_results!H3+Match4_results!H3</f>
        <v>191</v>
      </c>
      <c r="H3" s="19">
        <f t="shared" ca="1" si="0"/>
        <v>1</v>
      </c>
      <c r="I3" s="19">
        <f t="shared" ca="1" si="1"/>
        <v>4</v>
      </c>
      <c r="J3" s="134">
        <f>Match1_results!J3+Match2_results!J3+Match3_results!J3+Match4_results!J3</f>
        <v>11</v>
      </c>
      <c r="K3" s="134">
        <f t="shared" ref="K3:K25" ca="1" si="15">RANK(J3,INDIRECT(ADDRESS(2+FLOOR((ROW()-2)/No_Clubs,1)*No_Clubs, COLUMN(J3)) &amp; ":"&amp;ADDRESS(No_Clubs+1+FLOOR((ROW()-2)/No_Clubs,1)*No_Clubs, COLUMN(J3))),0)</f>
        <v>1</v>
      </c>
      <c r="L3" s="19" t="str">
        <f t="shared" ref="L3:L25" ca="1" si="16">B3&amp;" "&amp;G3&amp;" ("&amp;I3&amp;")"</f>
        <v>Shrewsbury 191 (4)</v>
      </c>
      <c r="M3" t="str">
        <f t="shared" si="2"/>
        <v>$G$2</v>
      </c>
      <c r="N3" t="str">
        <f t="shared" si="3"/>
        <v>$G$5</v>
      </c>
      <c r="O3">
        <f ca="1">IF(COUNTIF($H$2:$H3,H3)&gt;1,H3+COUNTIF($H$2:$H3,H3)-1,H3)</f>
        <v>1</v>
      </c>
      <c r="P3" t="s">
        <v>7</v>
      </c>
      <c r="Q3" t="s">
        <v>45</v>
      </c>
      <c r="R3">
        <f>Match1_results!Q3+Match2_results!Q3+Match3_results!Q3+Match4_results!Q3</f>
        <v>104.5</v>
      </c>
      <c r="S3">
        <f>Match1_results!R3+Match2_results!R3+Match3_results!R3+Match4_results!R3</f>
        <v>180</v>
      </c>
      <c r="T3">
        <f>Match1_results!S3+Match2_results!S3+Match3_results!S3+Match4_results!S3</f>
        <v>284.5</v>
      </c>
      <c r="U3" s="19">
        <f t="shared" ca="1" si="4"/>
        <v>3</v>
      </c>
      <c r="V3" s="19">
        <f t="shared" ca="1" si="5"/>
        <v>2</v>
      </c>
      <c r="W3" s="134">
        <f>Match1_results!U3+Match2_results!U3+Match3_results!U3+Match4_results!U3</f>
        <v>7</v>
      </c>
      <c r="X3" s="134">
        <f t="shared" ca="1" si="6"/>
        <v>3</v>
      </c>
      <c r="Y3" t="str">
        <f t="shared" si="7"/>
        <v>$T$2</v>
      </c>
      <c r="Z3" t="str">
        <f t="shared" si="8"/>
        <v>$T$5</v>
      </c>
      <c r="AB3" t="s">
        <v>7</v>
      </c>
      <c r="AC3" t="s">
        <v>46</v>
      </c>
      <c r="AD3">
        <f>Match1_results!AC3+Match2_results!AC3+Match3_results!AC3+Match4_results!AC3</f>
        <v>190.5</v>
      </c>
      <c r="AE3">
        <f>Match1_results!AD3+Match2_results!AD3+Match3_results!AD3+Match4_results!AD3</f>
        <v>395</v>
      </c>
      <c r="AF3">
        <f>Match1_results!AE3+Match2_results!AE3+Match3_results!AE3+Match4_results!AE3</f>
        <v>585.5</v>
      </c>
      <c r="AG3" s="19">
        <f t="shared" ca="1" si="9"/>
        <v>1</v>
      </c>
      <c r="AH3" s="19">
        <f t="shared" ca="1" si="10"/>
        <v>4</v>
      </c>
      <c r="AI3" s="134">
        <f>Match1_results!AG3+Match2_results!AG3+Match3_results!AG3+Match4_results!AG3</f>
        <v>12</v>
      </c>
      <c r="AJ3" s="134">
        <f t="shared" ca="1" si="11"/>
        <v>1</v>
      </c>
      <c r="AK3" t="str">
        <f t="shared" si="12"/>
        <v>$AF$2</v>
      </c>
      <c r="AL3" t="str">
        <f t="shared" si="13"/>
        <v>$AF$5</v>
      </c>
      <c r="AN3" t="s">
        <v>7</v>
      </c>
      <c r="AO3">
        <f>Match1_results!AL3+Match2_results!AL3+Match3_results!AL3+Match4_results!AL3</f>
        <v>232</v>
      </c>
      <c r="AP3">
        <f>Match1_results!AM3+Match2_results!AM3+Match3_results!AM3+Match4_results!AM3</f>
        <v>455</v>
      </c>
      <c r="AQ3">
        <f>Match1_results!AN3+Match2_results!AN3+Match3_results!AN3+Match4_results!AN3</f>
        <v>687</v>
      </c>
      <c r="AR3" s="19">
        <f t="shared" ca="1" si="14"/>
        <v>4</v>
      </c>
      <c r="AS3" s="19">
        <f ca="1">IF(AQ3=0,0,1)*RANK(AQ3,INDIRECT(ADDRESS(2+FLOOR((ROW()-2)/No_Clubs,1)*No_Clubs, COLUMN(AQ3)) &amp; ":"&amp;ADDRESS(No_Clubs+1+FLOOR((ROW()-2)/No_Clubs,1)*No_Clubs, COLUMN(AQ3))),1)+(COUNTIF(INDIRECT(ADDRESS(2+FLOOR((ROW()-2)/No_Clubs,1)*No_Clubs, COLUMN(AR3),1)&amp; ":" &amp; ADDRESS(No_Clubs+1+FLOOR((ROW()-2)/No_Clubs,1)*No_Clubs, COLUMN(AR3),1),TRUE),AR3)-1)/2</f>
        <v>1</v>
      </c>
      <c r="AT3" s="134">
        <f>Match1_results!AP3+Match2_results!AP3+Match3_results!AP3+Match4_results!AP3</f>
        <v>6</v>
      </c>
      <c r="AU3" s="134">
        <f ca="1">RANK(AT3,INDIRECT(ADDRESS(2+FLOOR((ROW()-2)/No_Clubs,1)*No_Clubs, COLUMN(AT3)) &amp; ":"&amp;ADDRESS(No_Clubs+1+FLOOR((ROW()-2)/No_Clubs,1)*No_Clubs, COLUMN(AT3))),0)</f>
        <v>3</v>
      </c>
      <c r="AW3" t="str">
        <f>ADDRESS(2+FLOOR((ROW()-2)/No_Clubs,1)*No_Clubs, COLUMN(AQ3))</f>
        <v>$AQ$2</v>
      </c>
      <c r="AX3" t="str">
        <f>ADDRESS(No_Clubs+1+FLOOR((ROW()-2)/No_Clubs,1)*No_Clubs, COLUMN(AQ3))</f>
        <v>$AQ$5</v>
      </c>
    </row>
    <row r="4" spans="1:50" x14ac:dyDescent="0.25">
      <c r="A4" t="s">
        <v>282</v>
      </c>
      <c r="B4" t="s">
        <v>9</v>
      </c>
      <c r="C4" t="s">
        <v>45</v>
      </c>
      <c r="D4" t="s">
        <v>46</v>
      </c>
      <c r="E4">
        <f>Match1_results!F4+Match2_results!F4+Match3_results!F4+Match4_results!F4</f>
        <v>65</v>
      </c>
      <c r="F4">
        <f>Match1_results!G4+Match2_results!G4+Match3_results!G4+Match4_results!G4</f>
        <v>114</v>
      </c>
      <c r="G4">
        <f>Match1_results!H4+Match2_results!H4+Match3_results!H4+Match4_results!H4</f>
        <v>179</v>
      </c>
      <c r="H4" s="19">
        <f ca="1">RANK(G4,INDIRECT(ADDRESS(2+FLOOR((ROW()-2)/No_Clubs,1)*No_Clubs, COLUMN(G4)) &amp; ":"&amp;ADDRESS(No_Clubs+1+FLOOR((ROW()-2)/No_Clubs,1)*No_Clubs, COLUMN(G4))),0)</f>
        <v>2</v>
      </c>
      <c r="I4" s="19">
        <f t="shared" ca="1" si="1"/>
        <v>3</v>
      </c>
      <c r="J4" s="134">
        <f>Match1_results!J4+Match2_results!J4+Match3_results!J4+Match4_results!J4</f>
        <v>10</v>
      </c>
      <c r="K4" s="134">
        <f t="shared" ca="1" si="15"/>
        <v>2</v>
      </c>
      <c r="L4" s="19" t="str">
        <f t="shared" ca="1" si="16"/>
        <v>Telford 179 (3)</v>
      </c>
      <c r="M4" t="str">
        <f t="shared" si="2"/>
        <v>$G$2</v>
      </c>
      <c r="N4" t="str">
        <f t="shared" si="3"/>
        <v>$G$5</v>
      </c>
      <c r="O4">
        <f ca="1">IF(COUNTIF($H$2:$H4,H4)&gt;1,H4+COUNTIF($H$2:$H4,H4)-1,H4)</f>
        <v>2</v>
      </c>
      <c r="P4" t="s">
        <v>9</v>
      </c>
      <c r="Q4" t="s">
        <v>45</v>
      </c>
      <c r="R4">
        <f>Match1_results!Q4+Match2_results!Q4+Match3_results!Q4+Match4_results!Q4</f>
        <v>108</v>
      </c>
      <c r="S4">
        <f>Match1_results!R4+Match2_results!R4+Match3_results!R4+Match4_results!R4</f>
        <v>191</v>
      </c>
      <c r="T4">
        <f>Match1_results!S4+Match2_results!S4+Match3_results!S4+Match4_results!S4</f>
        <v>299</v>
      </c>
      <c r="U4" s="19">
        <f ca="1">RANK(T4,INDIRECT(ADDRESS(2+FLOOR((ROW()-2)/No_Clubs,1)*No_Clubs, COLUMN(T4)) &amp; ":"&amp;ADDRESS(No_Clubs+1+FLOOR((ROW()-2)/No_Clubs,1)*No_Clubs, COLUMN(T4))),0)</f>
        <v>1</v>
      </c>
      <c r="V4" s="19">
        <f t="shared" ca="1" si="5"/>
        <v>4</v>
      </c>
      <c r="W4" s="134">
        <f>Match1_results!U4+Match2_results!U4+Match3_results!U4+Match4_results!U4</f>
        <v>9</v>
      </c>
      <c r="X4" s="134">
        <f t="shared" ca="1" si="6"/>
        <v>1</v>
      </c>
      <c r="Y4" t="str">
        <f t="shared" si="7"/>
        <v>$T$2</v>
      </c>
      <c r="Z4" t="str">
        <f t="shared" si="8"/>
        <v>$T$5</v>
      </c>
      <c r="AB4" t="s">
        <v>9</v>
      </c>
      <c r="AC4" t="s">
        <v>46</v>
      </c>
      <c r="AD4">
        <f>Match1_results!AC4+Match2_results!AC4+Match3_results!AC4+Match4_results!AC4</f>
        <v>140.5</v>
      </c>
      <c r="AE4">
        <f>Match1_results!AD4+Match2_results!AD4+Match3_results!AD4+Match4_results!AD4</f>
        <v>218</v>
      </c>
      <c r="AF4">
        <f>Match1_results!AE4+Match2_results!AE4+Match3_results!AE4+Match4_results!AE4</f>
        <v>358.5</v>
      </c>
      <c r="AG4" s="19">
        <f ca="1">RANK(AF4,INDIRECT(ADDRESS(2+FLOOR((ROW()-2)/No_Clubs,1)*No_Clubs, COLUMN(AF4)) &amp; ":"&amp;ADDRESS(No_Clubs+1+FLOOR((ROW()-2)/No_Clubs,1)*No_Clubs, COLUMN(AF4))),0)</f>
        <v>3</v>
      </c>
      <c r="AH4" s="19">
        <f t="shared" ca="1" si="10"/>
        <v>2</v>
      </c>
      <c r="AI4" s="134">
        <f>Match1_results!AG4+Match2_results!AG4+Match3_results!AG4+Match4_results!AG4</f>
        <v>7</v>
      </c>
      <c r="AJ4" s="134">
        <f t="shared" ca="1" si="11"/>
        <v>3</v>
      </c>
      <c r="AK4" t="str">
        <f t="shared" si="12"/>
        <v>$AF$2</v>
      </c>
      <c r="AL4" t="str">
        <f t="shared" si="13"/>
        <v>$AF$5</v>
      </c>
      <c r="AN4" t="s">
        <v>9</v>
      </c>
      <c r="AO4">
        <f>Match1_results!AL4+Match2_results!AL4+Match3_results!AL4+Match4_results!AL4</f>
        <v>314.5</v>
      </c>
      <c r="AP4">
        <f>Match1_results!AM4+Match2_results!AM4+Match3_results!AM4+Match4_results!AM4</f>
        <v>501</v>
      </c>
      <c r="AQ4">
        <f>Match1_results!AN4+Match2_results!AN4+Match3_results!AN4+Match4_results!AN4</f>
        <v>815.5</v>
      </c>
      <c r="AR4" s="19">
        <f ca="1">RANK(AQ4,INDIRECT(ADDRESS(2+FLOOR((ROW()-2)/No_Clubs,1)*No_Clubs, COLUMN(AQ4)) &amp; ":"&amp;ADDRESS(No_Clubs+1+FLOOR((ROW()-2)/No_Clubs,1)*No_Clubs, COLUMN(AQ4))),0)</f>
        <v>2</v>
      </c>
      <c r="AS4" s="19">
        <f ca="1">IF(AQ4=0,0,1)*RANK(AQ4,INDIRECT(ADDRESS(2+FLOOR((ROW()-2)/No_Clubs,1)*No_Clubs, COLUMN(AQ4)) &amp; ":"&amp;ADDRESS(No_Clubs+1+FLOOR((ROW()-2)/No_Clubs,1)*No_Clubs, COLUMN(AQ4))),1)+(COUNTIF(INDIRECT(ADDRESS(2+FLOOR((ROW()-2)/No_Clubs,1)*No_Clubs, COLUMN(AR4),1)&amp; ":" &amp; ADDRESS(No_Clubs+1+FLOOR((ROW()-2)/No_Clubs,1)*No_Clubs, COLUMN(AR4),1),TRUE),AR4)-1)/2</f>
        <v>3</v>
      </c>
      <c r="AT4" s="134">
        <f>Match1_results!AP4+Match2_results!AP4+Match3_results!AP4+Match4_results!AP4</f>
        <v>9</v>
      </c>
      <c r="AU4" s="134">
        <f ca="1">RANK(AT4,INDIRECT(ADDRESS(2+FLOOR((ROW()-2)/No_Clubs,1)*No_Clubs, COLUMN(AT4)) &amp; ":"&amp;ADDRESS(No_Clubs+1+FLOOR((ROW()-2)/No_Clubs,1)*No_Clubs, COLUMN(AT4))),0)</f>
        <v>2</v>
      </c>
      <c r="AW4" t="str">
        <f>ADDRESS(2+FLOOR((ROW()-2)/No_Clubs,1)*No_Clubs, COLUMN(AQ4))</f>
        <v>$AQ$2</v>
      </c>
      <c r="AX4" t="str">
        <f>ADDRESS(No_Clubs+1+FLOOR((ROW()-2)/No_Clubs,1)*No_Clubs, COLUMN(AQ4))</f>
        <v>$AQ$5</v>
      </c>
    </row>
    <row r="5" spans="1:50" x14ac:dyDescent="0.25">
      <c r="A5" t="s">
        <v>284</v>
      </c>
      <c r="B5" s="49" t="s">
        <v>11</v>
      </c>
      <c r="C5" s="49" t="s">
        <v>45</v>
      </c>
      <c r="D5" s="49" t="s">
        <v>46</v>
      </c>
      <c r="E5" s="49">
        <f>Match1_results!F5+Match2_results!F5+Match3_results!F5+Match4_results!F5</f>
        <v>37.5</v>
      </c>
      <c r="F5" s="49">
        <f>Match1_results!G5+Match2_results!G5+Match3_results!G5+Match4_results!G5</f>
        <v>72</v>
      </c>
      <c r="G5" s="49">
        <f>Match1_results!H5+Match2_results!H5+Match3_results!H5+Match4_results!H5</f>
        <v>109.5</v>
      </c>
      <c r="H5" s="50">
        <f t="shared" ca="1" si="0"/>
        <v>3</v>
      </c>
      <c r="I5" s="50">
        <f t="shared" ca="1" si="1"/>
        <v>2</v>
      </c>
      <c r="J5" s="135">
        <f>Match1_results!J5+Match2_results!J5+Match3_results!J5+Match4_results!J5</f>
        <v>4</v>
      </c>
      <c r="K5" s="135">
        <f t="shared" ca="1" si="15"/>
        <v>4</v>
      </c>
      <c r="L5" s="50" t="str">
        <f t="shared" ca="1" si="16"/>
        <v>Wenlock 109.5 (2)</v>
      </c>
      <c r="M5" s="49" t="str">
        <f t="shared" si="2"/>
        <v>$G$2</v>
      </c>
      <c r="N5" s="49" t="str">
        <f t="shared" si="3"/>
        <v>$G$5</v>
      </c>
      <c r="O5">
        <f ca="1">IF(COUNTIF($H$2:$H5,H5)&gt;1,H5+COUNTIF($H$2:$H5,H5)-1,H5)</f>
        <v>3</v>
      </c>
      <c r="P5" s="49" t="s">
        <v>11</v>
      </c>
      <c r="Q5" s="49" t="s">
        <v>45</v>
      </c>
      <c r="R5" s="49">
        <f>Match1_results!Q5+Match2_results!Q5+Match3_results!Q5+Match4_results!Q5</f>
        <v>94</v>
      </c>
      <c r="S5" s="49">
        <f>Match1_results!R5+Match2_results!R5+Match3_results!R5+Match4_results!R5</f>
        <v>198</v>
      </c>
      <c r="T5" s="49">
        <f>Match1_results!S5+Match2_results!S5+Match3_results!S5+Match4_results!S5</f>
        <v>292</v>
      </c>
      <c r="U5" s="50">
        <f t="shared" ref="U5:U13" ca="1" si="17">RANK(T5,INDIRECT(ADDRESS(2+FLOOR((ROW()-2)/No_Clubs,1)*No_Clubs, COLUMN(T5)) &amp; ":"&amp;ADDRESS(No_Clubs+1+FLOOR((ROW()-2)/No_Clubs,1)*No_Clubs, COLUMN(T5))),0)</f>
        <v>2</v>
      </c>
      <c r="V5" s="50">
        <f t="shared" ca="1" si="5"/>
        <v>3</v>
      </c>
      <c r="W5" s="135">
        <f>Match1_results!U5+Match2_results!U5+Match3_results!U5+Match4_results!U5</f>
        <v>8</v>
      </c>
      <c r="X5" s="135">
        <f t="shared" ca="1" si="6"/>
        <v>2</v>
      </c>
      <c r="Y5" s="49" t="str">
        <f t="shared" si="7"/>
        <v>$T$2</v>
      </c>
      <c r="Z5" s="49" t="str">
        <f t="shared" si="8"/>
        <v>$T$5</v>
      </c>
      <c r="AB5" s="49" t="s">
        <v>11</v>
      </c>
      <c r="AC5" s="49" t="s">
        <v>46</v>
      </c>
      <c r="AD5" s="49">
        <f>Match1_results!AC5+Match2_results!AC5+Match3_results!AC5+Match4_results!AC5</f>
        <v>141</v>
      </c>
      <c r="AE5" s="49">
        <f>Match1_results!AD5+Match2_results!AD5+Match3_results!AD5+Match4_results!AD5</f>
        <v>232</v>
      </c>
      <c r="AF5" s="49">
        <f>Match1_results!AE5+Match2_results!AE5+Match3_results!AE5+Match4_results!AE5</f>
        <v>373</v>
      </c>
      <c r="AG5" s="50">
        <f t="shared" ref="AG5:AG9" ca="1" si="18">RANK(AF5,INDIRECT(ADDRESS(2+FLOOR((ROW()-2)/No_Clubs,1)*No_Clubs, COLUMN(AF5)) &amp; ":"&amp;ADDRESS(No_Clubs+1+FLOOR((ROW()-2)/No_Clubs,1)*No_Clubs, COLUMN(AF5))),0)</f>
        <v>2</v>
      </c>
      <c r="AH5" s="50">
        <f t="shared" ca="1" si="10"/>
        <v>3</v>
      </c>
      <c r="AI5" s="135">
        <f>Match1_results!AG5+Match2_results!AG5+Match3_results!AG5+Match4_results!AG5</f>
        <v>8</v>
      </c>
      <c r="AJ5" s="135">
        <f t="shared" ca="1" si="11"/>
        <v>2</v>
      </c>
      <c r="AK5" s="49" t="str">
        <f t="shared" si="12"/>
        <v>$AF$2</v>
      </c>
      <c r="AL5" s="49" t="str">
        <f t="shared" si="13"/>
        <v>$AF$5</v>
      </c>
      <c r="AN5" t="s">
        <v>11</v>
      </c>
      <c r="AO5" s="49">
        <f>Match1_results!AL5+Match2_results!AL5+Match3_results!AL5+Match4_results!AL5</f>
        <v>325.5</v>
      </c>
      <c r="AP5" s="49">
        <f>Match1_results!AM5+Match2_results!AM5+Match3_results!AM5+Match4_results!AM5</f>
        <v>573</v>
      </c>
      <c r="AQ5" s="49">
        <f>Match1_results!AN5+Match2_results!AN5+Match3_results!AN5+Match4_results!AN5</f>
        <v>898.5</v>
      </c>
      <c r="AR5" s="50">
        <f t="shared" ref="AR5" ca="1" si="19">RANK(AQ5,INDIRECT(ADDRESS(2+FLOOR((ROW()-2)/No_Clubs,1)*No_Clubs, COLUMN(AQ5)) &amp; ":"&amp;ADDRESS(No_Clubs+1+FLOOR((ROW()-2)/No_Clubs,1)*No_Clubs, COLUMN(AQ5))),0)</f>
        <v>1</v>
      </c>
      <c r="AS5" s="50">
        <f ca="1">IF(AQ5=0,0,1)*RANK(AQ5,INDIRECT(ADDRESS(2+FLOOR((ROW()-2)/No_Clubs,1)*No_Clubs, COLUMN(AQ5)) &amp; ":"&amp;ADDRESS(No_Clubs+1+FLOOR((ROW()-2)/No_Clubs,1)*No_Clubs, COLUMN(AQ5))),1)+(COUNTIF(INDIRECT(ADDRESS(2+FLOOR((ROW()-2)/No_Clubs,1)*No_Clubs, COLUMN(AR5),1)&amp; ":" &amp; ADDRESS(No_Clubs+1+FLOOR((ROW()-2)/No_Clubs,1)*No_Clubs, COLUMN(AR5),1),TRUE),AR5)-1)/2</f>
        <v>4</v>
      </c>
      <c r="AT5" s="134">
        <f>Match1_results!AP5+Match2_results!AP5+Match3_results!AP5+Match4_results!AP5</f>
        <v>11</v>
      </c>
      <c r="AU5" s="135">
        <f ca="1">RANK(AT5,INDIRECT(ADDRESS(2+FLOOR((ROW()-2)/No_Clubs,1)*No_Clubs, COLUMN(AT5)) &amp; ":"&amp;ADDRESS(No_Clubs+1+FLOOR((ROW()-2)/No_Clubs,1)*No_Clubs, COLUMN(AT5))),0)</f>
        <v>1</v>
      </c>
      <c r="AW5" t="str">
        <f>ADDRESS(2+FLOOR((ROW()-2)/No_Clubs,1)*No_Clubs, COLUMN(AQ5))</f>
        <v>$AQ$2</v>
      </c>
      <c r="AX5" t="str">
        <f>ADDRESS(No_Clubs+1+FLOOR((ROW()-2)/No_Clubs,1)*No_Clubs, COLUMN(AQ5))</f>
        <v>$AQ$5</v>
      </c>
    </row>
    <row r="6" spans="1:50" x14ac:dyDescent="0.25">
      <c r="A6" t="s">
        <v>286</v>
      </c>
      <c r="B6" t="s">
        <v>5</v>
      </c>
      <c r="C6" t="s">
        <v>45</v>
      </c>
      <c r="D6" t="s">
        <v>62</v>
      </c>
      <c r="E6">
        <f>Match1_results!F6+Match2_results!F6+Match3_results!F6+Match4_results!F6</f>
        <v>62</v>
      </c>
      <c r="F6">
        <f>Match1_results!G6+Match2_results!G6+Match3_results!G6+Match4_results!G6</f>
        <v>92</v>
      </c>
      <c r="G6">
        <f>Match1_results!H6+Match2_results!H6+Match3_results!H6+Match4_results!H6</f>
        <v>154</v>
      </c>
      <c r="H6" s="19">
        <f t="shared" ca="1" si="0"/>
        <v>2</v>
      </c>
      <c r="I6" s="19">
        <f t="shared" ca="1" si="1"/>
        <v>3</v>
      </c>
      <c r="J6" s="134">
        <f>Match1_results!J6+Match2_results!J6+Match3_results!J6+Match4_results!J6</f>
        <v>9</v>
      </c>
      <c r="K6" s="134">
        <f t="shared" ca="1" si="15"/>
        <v>2</v>
      </c>
      <c r="L6" s="19" t="str">
        <f ca="1">B6&amp;" "&amp;G6&amp;" ("&amp;I6&amp;")"</f>
        <v>Oswestry 154 (3)</v>
      </c>
      <c r="M6" t="str">
        <f t="shared" si="2"/>
        <v>$G$6</v>
      </c>
      <c r="N6" t="str">
        <f t="shared" si="3"/>
        <v>$G$9</v>
      </c>
      <c r="O6">
        <f ca="1">IF(COUNTIF($H$6:$H6,H6)&gt;1,H6+COUNTIF($H$6:$H6,H6)-1,H6)</f>
        <v>2</v>
      </c>
      <c r="P6" t="s">
        <v>5</v>
      </c>
      <c r="Q6" t="s">
        <v>87</v>
      </c>
      <c r="R6">
        <f>Match1_results!Q6+Match2_results!Q6+Match3_results!Q6+Match4_results!Q6</f>
        <v>122.5</v>
      </c>
      <c r="S6">
        <f>Match1_results!R6+Match2_results!R6+Match3_results!R6+Match4_results!R6</f>
        <v>224</v>
      </c>
      <c r="T6">
        <f>Match1_results!S6+Match2_results!S6+Match3_results!S6+Match4_results!S6</f>
        <v>346.5</v>
      </c>
      <c r="U6" s="19">
        <f t="shared" ca="1" si="17"/>
        <v>1</v>
      </c>
      <c r="V6" s="19">
        <f t="shared" ca="1" si="5"/>
        <v>4</v>
      </c>
      <c r="W6" s="134">
        <f>Match1_results!U6+Match2_results!U6+Match3_results!U6+Match4_results!U6</f>
        <v>11</v>
      </c>
      <c r="X6" s="134">
        <f t="shared" ca="1" si="6"/>
        <v>1</v>
      </c>
      <c r="Y6" t="str">
        <f t="shared" si="7"/>
        <v>$T$6</v>
      </c>
      <c r="Z6" t="str">
        <f t="shared" si="8"/>
        <v>$T$9</v>
      </c>
      <c r="AB6" t="s">
        <v>5</v>
      </c>
      <c r="AC6" t="s">
        <v>62</v>
      </c>
      <c r="AD6">
        <f>Match1_results!AC6+Match2_results!AC6+Match3_results!AC6+Match4_results!AC6</f>
        <v>159</v>
      </c>
      <c r="AE6">
        <f>Match1_results!AD6+Match2_results!AD6+Match3_results!AD6+Match4_results!AD6</f>
        <v>258</v>
      </c>
      <c r="AF6">
        <f>Match1_results!AE6+Match2_results!AE6+Match3_results!AE6+Match4_results!AE6</f>
        <v>417</v>
      </c>
      <c r="AG6" s="19">
        <f t="shared" ca="1" si="18"/>
        <v>3</v>
      </c>
      <c r="AH6" s="19">
        <f t="shared" ca="1" si="10"/>
        <v>2</v>
      </c>
      <c r="AI6" s="134">
        <f>Match1_results!AG6+Match2_results!AG6+Match3_results!AG6+Match4_results!AG6</f>
        <v>7</v>
      </c>
      <c r="AJ6" s="134">
        <f t="shared" ca="1" si="11"/>
        <v>3</v>
      </c>
      <c r="AK6" t="str">
        <f t="shared" si="12"/>
        <v>$AF$6</v>
      </c>
      <c r="AL6" t="str">
        <f t="shared" si="13"/>
        <v>$AF$9</v>
      </c>
    </row>
    <row r="7" spans="1:50" x14ac:dyDescent="0.25">
      <c r="A7" t="s">
        <v>294</v>
      </c>
      <c r="B7" t="s">
        <v>7</v>
      </c>
      <c r="C7" t="s">
        <v>45</v>
      </c>
      <c r="D7" t="s">
        <v>62</v>
      </c>
      <c r="E7">
        <f>Match1_results!F7+Match2_results!F7+Match3_results!F7+Match4_results!F7</f>
        <v>41.5</v>
      </c>
      <c r="F7">
        <f>Match1_results!G7+Match2_results!G7+Match3_results!G7+Match4_results!G7</f>
        <v>52</v>
      </c>
      <c r="G7">
        <f>Match1_results!H7+Match2_results!H7+Match3_results!H7+Match4_results!H7</f>
        <v>93.5</v>
      </c>
      <c r="H7" s="19">
        <f t="shared" ca="1" si="0"/>
        <v>4</v>
      </c>
      <c r="I7" s="19">
        <f t="shared" ca="1" si="1"/>
        <v>1</v>
      </c>
      <c r="J7" s="134">
        <f>Match1_results!J7+Match2_results!J7+Match3_results!J7+Match4_results!J7</f>
        <v>4</v>
      </c>
      <c r="K7" s="134">
        <f t="shared" ca="1" si="15"/>
        <v>4</v>
      </c>
      <c r="L7" s="19" t="str">
        <f t="shared" ca="1" si="16"/>
        <v>Shrewsbury 93.5 (1)</v>
      </c>
      <c r="M7" t="str">
        <f t="shared" si="2"/>
        <v>$G$6</v>
      </c>
      <c r="N7" t="str">
        <f t="shared" si="3"/>
        <v>$G$9</v>
      </c>
      <c r="O7">
        <f ca="1">IF(COUNTIF($H$6:$H7,H7)&gt;1,H7+COUNTIF($H$6:$H7,H7)-1,H7)</f>
        <v>4</v>
      </c>
      <c r="P7" t="s">
        <v>7</v>
      </c>
      <c r="Q7" t="s">
        <v>87</v>
      </c>
      <c r="R7">
        <f>Match1_results!Q7+Match2_results!Q7+Match3_results!Q7+Match4_results!Q7</f>
        <v>50.5</v>
      </c>
      <c r="S7">
        <f>Match1_results!R7+Match2_results!R7+Match3_results!R7+Match4_results!R7</f>
        <v>127</v>
      </c>
      <c r="T7">
        <f>Match1_results!S7+Match2_results!S7+Match3_results!S7+Match4_results!S7</f>
        <v>177.5</v>
      </c>
      <c r="U7" s="19">
        <f t="shared" ca="1" si="17"/>
        <v>4</v>
      </c>
      <c r="V7" s="19">
        <f t="shared" ca="1" si="5"/>
        <v>1</v>
      </c>
      <c r="W7" s="134">
        <f>Match1_results!U7+Match2_results!U7+Match3_results!U7+Match4_results!U7</f>
        <v>3</v>
      </c>
      <c r="X7" s="134">
        <f t="shared" ca="1" si="6"/>
        <v>4</v>
      </c>
      <c r="Y7" t="str">
        <f t="shared" si="7"/>
        <v>$T$6</v>
      </c>
      <c r="Z7" t="str">
        <f t="shared" si="8"/>
        <v>$T$9</v>
      </c>
      <c r="AB7" t="s">
        <v>7</v>
      </c>
      <c r="AC7" t="s">
        <v>62</v>
      </c>
      <c r="AD7">
        <f>Match1_results!AC7+Match2_results!AC7+Match3_results!AC7+Match4_results!AC7</f>
        <v>41.5</v>
      </c>
      <c r="AE7">
        <f>Match1_results!AD7+Match2_results!AD7+Match3_results!AD7+Match4_results!AD7</f>
        <v>60</v>
      </c>
      <c r="AF7">
        <f>Match1_results!AE7+Match2_results!AE7+Match3_results!AE7+Match4_results!AE7</f>
        <v>101.5</v>
      </c>
      <c r="AG7" s="19">
        <f t="shared" ca="1" si="18"/>
        <v>4</v>
      </c>
      <c r="AH7" s="19">
        <f t="shared" ca="1" si="10"/>
        <v>1</v>
      </c>
      <c r="AI7" s="134">
        <f>Match1_results!AG7+Match2_results!AG7+Match3_results!AG7+Match4_results!AG7</f>
        <v>3</v>
      </c>
      <c r="AJ7" s="134">
        <f t="shared" ca="1" si="11"/>
        <v>4</v>
      </c>
      <c r="AK7" t="str">
        <f t="shared" si="12"/>
        <v>$AF$6</v>
      </c>
      <c r="AL7" t="str">
        <f t="shared" si="13"/>
        <v>$AF$9</v>
      </c>
    </row>
    <row r="8" spans="1:50" x14ac:dyDescent="0.25">
      <c r="A8" t="s">
        <v>296</v>
      </c>
      <c r="B8" t="s">
        <v>9</v>
      </c>
      <c r="C8" t="s">
        <v>45</v>
      </c>
      <c r="D8" t="s">
        <v>62</v>
      </c>
      <c r="E8">
        <f>Match1_results!F8+Match2_results!F8+Match3_results!F8+Match4_results!F8</f>
        <v>43</v>
      </c>
      <c r="F8">
        <f>Match1_results!G8+Match2_results!G8+Match3_results!G8+Match4_results!G8</f>
        <v>77</v>
      </c>
      <c r="G8">
        <f>Match1_results!H8+Match2_results!H8+Match3_results!H8+Match4_results!H8</f>
        <v>120</v>
      </c>
      <c r="H8" s="19">
        <f t="shared" ca="1" si="0"/>
        <v>3</v>
      </c>
      <c r="I8" s="19">
        <f t="shared" ca="1" si="1"/>
        <v>2</v>
      </c>
      <c r="J8" s="134">
        <f>Match1_results!J8+Match2_results!J8+Match3_results!J8+Match4_results!J8</f>
        <v>6</v>
      </c>
      <c r="K8" s="134">
        <f t="shared" ca="1" si="15"/>
        <v>3</v>
      </c>
      <c r="L8" s="19" t="str">
        <f t="shared" ca="1" si="16"/>
        <v>Telford 120 (2)</v>
      </c>
      <c r="M8" t="str">
        <f t="shared" si="2"/>
        <v>$G$6</v>
      </c>
      <c r="N8" t="str">
        <f t="shared" si="3"/>
        <v>$G$9</v>
      </c>
      <c r="O8">
        <f ca="1">IF(COUNTIF($H$6:$H8,H8)&gt;1,H8+COUNTIF($H$6:$H8,H8)-1,H8)</f>
        <v>3</v>
      </c>
      <c r="P8" t="s">
        <v>9</v>
      </c>
      <c r="Q8" t="s">
        <v>87</v>
      </c>
      <c r="R8">
        <f>Match1_results!Q8+Match2_results!Q8+Match3_results!Q8+Match4_results!Q8</f>
        <v>88.5</v>
      </c>
      <c r="S8">
        <f>Match1_results!R8+Match2_results!R8+Match3_results!R8+Match4_results!R8</f>
        <v>114</v>
      </c>
      <c r="T8">
        <f>Match1_results!S8+Match2_results!S8+Match3_results!S8+Match4_results!S8</f>
        <v>202.5</v>
      </c>
      <c r="U8" s="19">
        <f t="shared" ca="1" si="17"/>
        <v>3</v>
      </c>
      <c r="V8" s="19">
        <f t="shared" ca="1" si="5"/>
        <v>2</v>
      </c>
      <c r="W8" s="134">
        <f>Match1_results!U8+Match2_results!U8+Match3_results!U8+Match4_results!U8</f>
        <v>6</v>
      </c>
      <c r="X8" s="134">
        <f t="shared" ca="1" si="6"/>
        <v>3</v>
      </c>
      <c r="Y8" t="str">
        <f t="shared" si="7"/>
        <v>$T$6</v>
      </c>
      <c r="Z8" t="str">
        <f t="shared" si="8"/>
        <v>$T$9</v>
      </c>
      <c r="AB8" t="s">
        <v>9</v>
      </c>
      <c r="AC8" t="s">
        <v>62</v>
      </c>
      <c r="AD8">
        <f>Match1_results!AC8+Match2_results!AC8+Match3_results!AC8+Match4_results!AC8</f>
        <v>174</v>
      </c>
      <c r="AE8">
        <f>Match1_results!AD8+Match2_results!AD8+Match3_results!AD8+Match4_results!AD8</f>
        <v>283</v>
      </c>
      <c r="AF8">
        <f>Match1_results!AE8+Match2_results!AE8+Match3_results!AE8+Match4_results!AE8</f>
        <v>457</v>
      </c>
      <c r="AG8" s="19">
        <f t="shared" ca="1" si="18"/>
        <v>2</v>
      </c>
      <c r="AH8" s="19">
        <f t="shared" ca="1" si="10"/>
        <v>3</v>
      </c>
      <c r="AI8" s="134">
        <f>Match1_results!AG8+Match2_results!AG8+Match3_results!AG8+Match4_results!AG8</f>
        <v>9</v>
      </c>
      <c r="AJ8" s="134">
        <f t="shared" ca="1" si="11"/>
        <v>2</v>
      </c>
      <c r="AK8" t="str">
        <f t="shared" si="12"/>
        <v>$AF$6</v>
      </c>
      <c r="AL8" t="str">
        <f t="shared" si="13"/>
        <v>$AF$9</v>
      </c>
    </row>
    <row r="9" spans="1:50" x14ac:dyDescent="0.25">
      <c r="A9" t="s">
        <v>298</v>
      </c>
      <c r="B9" s="49" t="s">
        <v>11</v>
      </c>
      <c r="C9" s="49" t="s">
        <v>45</v>
      </c>
      <c r="D9" s="49" t="s">
        <v>62</v>
      </c>
      <c r="E9" s="49">
        <f>Match1_results!F9+Match2_results!F9+Match3_results!F9+Match4_results!F9</f>
        <v>56.5</v>
      </c>
      <c r="F9" s="49">
        <f>Match1_results!G9+Match2_results!G9+Match3_results!G9+Match4_results!G9</f>
        <v>126</v>
      </c>
      <c r="G9" s="49">
        <f>Match1_results!H9+Match2_results!H9+Match3_results!H9+Match4_results!H9</f>
        <v>182.5</v>
      </c>
      <c r="H9" s="50">
        <f t="shared" ca="1" si="0"/>
        <v>1</v>
      </c>
      <c r="I9" s="50">
        <f t="shared" ca="1" si="1"/>
        <v>4</v>
      </c>
      <c r="J9" s="135">
        <f>Match1_results!J9+Match2_results!J9+Match3_results!J9+Match4_results!J9</f>
        <v>11</v>
      </c>
      <c r="K9" s="135">
        <f t="shared" ca="1" si="15"/>
        <v>1</v>
      </c>
      <c r="L9" s="50" t="str">
        <f t="shared" ca="1" si="16"/>
        <v>Wenlock 182.5 (4)</v>
      </c>
      <c r="M9" s="49" t="str">
        <f t="shared" si="2"/>
        <v>$G$6</v>
      </c>
      <c r="N9" s="49" t="str">
        <f t="shared" si="3"/>
        <v>$G$9</v>
      </c>
      <c r="O9">
        <f ca="1">IF(COUNTIF($H$6:$H9,H9)&gt;1,H9+COUNTIF($H$6:$H9,H9)-1,H9)</f>
        <v>1</v>
      </c>
      <c r="P9" s="49" t="s">
        <v>11</v>
      </c>
      <c r="Q9" s="49" t="s">
        <v>87</v>
      </c>
      <c r="R9" s="49">
        <f>Match1_results!Q9+Match2_results!Q9+Match3_results!Q9+Match4_results!Q9</f>
        <v>116.5</v>
      </c>
      <c r="S9" s="49">
        <f>Match1_results!R9+Match2_results!R9+Match3_results!R9+Match4_results!R9</f>
        <v>179</v>
      </c>
      <c r="T9" s="49">
        <f>Match1_results!S9+Match2_results!S9+Match3_results!S9+Match4_results!S9</f>
        <v>295.5</v>
      </c>
      <c r="U9" s="50">
        <f t="shared" ca="1" si="17"/>
        <v>2</v>
      </c>
      <c r="V9" s="50">
        <f t="shared" ca="1" si="5"/>
        <v>3</v>
      </c>
      <c r="W9" s="135">
        <f>Match1_results!U9+Match2_results!U9+Match3_results!U9+Match4_results!U9</f>
        <v>10</v>
      </c>
      <c r="X9" s="135">
        <f t="shared" ca="1" si="6"/>
        <v>2</v>
      </c>
      <c r="Y9" s="49" t="str">
        <f t="shared" si="7"/>
        <v>$T$6</v>
      </c>
      <c r="Z9" s="49" t="str">
        <f t="shared" si="8"/>
        <v>$T$9</v>
      </c>
      <c r="AB9" t="s">
        <v>11</v>
      </c>
      <c r="AC9" t="s">
        <v>62</v>
      </c>
      <c r="AD9" s="49">
        <f>Match1_results!AC9+Match2_results!AC9+Match3_results!AC9+Match4_results!AC9</f>
        <v>184.5</v>
      </c>
      <c r="AE9" s="49">
        <f>Match1_results!AD9+Match2_results!AD9+Match3_results!AD9+Match4_results!AD9</f>
        <v>341</v>
      </c>
      <c r="AF9" s="49">
        <f>Match1_results!AE9+Match2_results!AE9+Match3_results!AE9+Match4_results!AE9</f>
        <v>525.5</v>
      </c>
      <c r="AG9" s="50">
        <f t="shared" ca="1" si="18"/>
        <v>1</v>
      </c>
      <c r="AH9" s="50">
        <f t="shared" ca="1" si="10"/>
        <v>4</v>
      </c>
      <c r="AI9" s="135">
        <f>Match1_results!AG9+Match2_results!AG9+Match3_results!AG9+Match4_results!AG9</f>
        <v>11</v>
      </c>
      <c r="AJ9" s="135">
        <f t="shared" ca="1" si="11"/>
        <v>1</v>
      </c>
      <c r="AK9" t="str">
        <f t="shared" si="12"/>
        <v>$AF$6</v>
      </c>
      <c r="AL9" t="str">
        <f t="shared" si="13"/>
        <v>$AF$9</v>
      </c>
    </row>
    <row r="10" spans="1:50" x14ac:dyDescent="0.25">
      <c r="A10" t="s">
        <v>300</v>
      </c>
      <c r="B10" t="s">
        <v>5</v>
      </c>
      <c r="C10" t="s">
        <v>87</v>
      </c>
      <c r="D10" t="s">
        <v>46</v>
      </c>
      <c r="E10">
        <f>Match1_results!F10+Match2_results!F10+Match3_results!F10+Match4_results!F10</f>
        <v>73.5</v>
      </c>
      <c r="F10">
        <f>Match1_results!G10+Match2_results!G10+Match3_results!G10+Match4_results!G10</f>
        <v>112</v>
      </c>
      <c r="G10">
        <f>Match1_results!H10+Match2_results!H10+Match3_results!H10+Match4_results!H10</f>
        <v>185.5</v>
      </c>
      <c r="H10" s="19">
        <f t="shared" ca="1" si="0"/>
        <v>1</v>
      </c>
      <c r="I10" s="19">
        <f t="shared" ca="1" si="1"/>
        <v>4</v>
      </c>
      <c r="J10" s="134">
        <f>Match1_results!J10+Match2_results!J10+Match3_results!J10+Match4_results!J10</f>
        <v>11</v>
      </c>
      <c r="K10" s="134">
        <f t="shared" ca="1" si="15"/>
        <v>1</v>
      </c>
      <c r="L10" s="19" t="str">
        <f ca="1">B10&amp;" "&amp;G10&amp;" ("&amp;I10&amp;")"</f>
        <v>Oswestry 185.5 (4)</v>
      </c>
      <c r="M10" t="str">
        <f t="shared" si="2"/>
        <v>$G$10</v>
      </c>
      <c r="N10" t="str">
        <f t="shared" si="3"/>
        <v>$G$13</v>
      </c>
      <c r="O10">
        <f ca="1">IF(COUNTIF($H$10:$H10,H10)&gt;1,H10+COUNTIF($H$10:$H10,H10)-1,H10)</f>
        <v>1</v>
      </c>
      <c r="P10" t="s">
        <v>5</v>
      </c>
      <c r="Q10" t="s">
        <v>145</v>
      </c>
      <c r="R10">
        <f>Match1_results!Q10+Match2_results!Q10+Match3_results!Q10+Match4_results!Q10</f>
        <v>48</v>
      </c>
      <c r="S10">
        <f>Match1_results!R10+Match2_results!R10+Match3_results!R10+Match4_results!R10</f>
        <v>60</v>
      </c>
      <c r="T10">
        <f>Match1_results!S10+Match2_results!S10+Match3_results!S10+Match4_results!S10</f>
        <v>108</v>
      </c>
      <c r="U10" s="19">
        <f t="shared" ca="1" si="17"/>
        <v>4</v>
      </c>
      <c r="V10" s="19">
        <f t="shared" ca="1" si="5"/>
        <v>1</v>
      </c>
      <c r="W10" s="134">
        <f>Match1_results!U10+Match2_results!U10+Match3_results!U10+Match4_results!U10</f>
        <v>3</v>
      </c>
      <c r="X10" s="134">
        <f t="shared" ca="1" si="6"/>
        <v>4</v>
      </c>
      <c r="Y10" t="str">
        <f t="shared" si="7"/>
        <v>$T$10</v>
      </c>
      <c r="Z10" t="str">
        <f t="shared" si="8"/>
        <v>$T$13</v>
      </c>
    </row>
    <row r="11" spans="1:50" x14ac:dyDescent="0.25">
      <c r="A11" t="s">
        <v>306</v>
      </c>
      <c r="B11" t="s">
        <v>7</v>
      </c>
      <c r="C11" t="s">
        <v>87</v>
      </c>
      <c r="D11" t="s">
        <v>46</v>
      </c>
      <c r="E11">
        <f>Match1_results!F11+Match2_results!F11+Match3_results!F11+Match4_results!F11</f>
        <v>50.5</v>
      </c>
      <c r="F11">
        <f>Match1_results!G11+Match2_results!G11+Match3_results!G11+Match4_results!G11</f>
        <v>119</v>
      </c>
      <c r="G11">
        <f>Match1_results!H11+Match2_results!H11+Match3_results!H11+Match4_results!H11</f>
        <v>169.5</v>
      </c>
      <c r="H11" s="19">
        <f t="shared" ca="1" si="0"/>
        <v>2</v>
      </c>
      <c r="I11" s="19">
        <f t="shared" ca="1" si="1"/>
        <v>3</v>
      </c>
      <c r="J11" s="134">
        <f>Match1_results!J11+Match2_results!J11+Match3_results!J11+Match4_results!J11</f>
        <v>9</v>
      </c>
      <c r="K11" s="134">
        <f t="shared" ca="1" si="15"/>
        <v>2</v>
      </c>
      <c r="L11" s="19" t="str">
        <f t="shared" ca="1" si="16"/>
        <v>Shrewsbury 169.5 (3)</v>
      </c>
      <c r="M11" t="str">
        <f t="shared" si="2"/>
        <v>$G$10</v>
      </c>
      <c r="N11" t="str">
        <f t="shared" si="3"/>
        <v>$G$13</v>
      </c>
      <c r="O11">
        <f ca="1">IF(COUNTIF($H$10:$H11,H11)&gt;1,H11+COUNTIF($H$10:$H11,H11)-1,H11)</f>
        <v>2</v>
      </c>
      <c r="P11" t="s">
        <v>7</v>
      </c>
      <c r="Q11" t="s">
        <v>145</v>
      </c>
      <c r="R11">
        <f>Match1_results!Q11+Match2_results!Q11+Match3_results!Q11+Match4_results!Q11</f>
        <v>77</v>
      </c>
      <c r="S11">
        <f>Match1_results!R11+Match2_results!R11+Match3_results!R11+Match4_results!R11</f>
        <v>148</v>
      </c>
      <c r="T11">
        <f>Match1_results!S11+Match2_results!S11+Match3_results!S11+Match4_results!S11</f>
        <v>225</v>
      </c>
      <c r="U11" s="19">
        <f t="shared" ca="1" si="17"/>
        <v>3</v>
      </c>
      <c r="V11" s="19">
        <f t="shared" ca="1" si="5"/>
        <v>2</v>
      </c>
      <c r="W11" s="134">
        <f>Match1_results!U11+Match2_results!U11+Match3_results!U11+Match4_results!U11</f>
        <v>6</v>
      </c>
      <c r="X11" s="134">
        <f t="shared" ca="1" si="6"/>
        <v>3</v>
      </c>
      <c r="Y11" t="str">
        <f t="shared" si="7"/>
        <v>$T$10</v>
      </c>
      <c r="Z11" t="str">
        <f t="shared" si="8"/>
        <v>$T$13</v>
      </c>
    </row>
    <row r="12" spans="1:50" x14ac:dyDescent="0.25">
      <c r="A12" t="s">
        <v>308</v>
      </c>
      <c r="B12" t="s">
        <v>9</v>
      </c>
      <c r="C12" t="s">
        <v>87</v>
      </c>
      <c r="D12" t="s">
        <v>46</v>
      </c>
      <c r="E12">
        <f>Match1_results!F12+Match2_results!F12+Match3_results!F12+Match4_results!F12</f>
        <v>12.5</v>
      </c>
      <c r="F12">
        <f>Match1_results!G12+Match2_results!G12+Match3_results!G12+Match4_results!G12</f>
        <v>16</v>
      </c>
      <c r="G12">
        <f>Match1_results!H12+Match2_results!H12+Match3_results!H12+Match4_results!H12</f>
        <v>28.5</v>
      </c>
      <c r="H12" s="19">
        <f t="shared" ca="1" si="0"/>
        <v>4</v>
      </c>
      <c r="I12" s="19">
        <f t="shared" ca="1" si="1"/>
        <v>1</v>
      </c>
      <c r="J12" s="134">
        <f>Match1_results!J12+Match2_results!J12+Match3_results!J12+Match4_results!J12</f>
        <v>2</v>
      </c>
      <c r="K12" s="134">
        <f t="shared" ca="1" si="15"/>
        <v>4</v>
      </c>
      <c r="L12" s="19" t="str">
        <f t="shared" ca="1" si="16"/>
        <v>Telford 28.5 (1)</v>
      </c>
      <c r="M12" t="str">
        <f t="shared" si="2"/>
        <v>$G$10</v>
      </c>
      <c r="N12" t="str">
        <f t="shared" si="3"/>
        <v>$G$13</v>
      </c>
      <c r="O12">
        <f ca="1">IF(COUNTIF($H$10:$H12,H12)&gt;1,H12+COUNTIF($H$10:$H12,H12)-1,H12)</f>
        <v>4</v>
      </c>
      <c r="P12" t="s">
        <v>9</v>
      </c>
      <c r="Q12" t="s">
        <v>145</v>
      </c>
      <c r="R12">
        <f>Match1_results!Q12+Match2_results!Q12+Match3_results!Q12+Match4_results!Q12</f>
        <v>118</v>
      </c>
      <c r="S12">
        <f>Match1_results!R12+Match2_results!R12+Match3_results!R12+Match4_results!R12</f>
        <v>196</v>
      </c>
      <c r="T12">
        <f>Match1_results!S12+Match2_results!S12+Match3_results!S12+Match4_results!S12</f>
        <v>314</v>
      </c>
      <c r="U12" s="19">
        <f t="shared" ca="1" si="17"/>
        <v>1</v>
      </c>
      <c r="V12" s="19">
        <f t="shared" ca="1" si="5"/>
        <v>4</v>
      </c>
      <c r="W12" s="134">
        <f>Match1_results!U12+Match2_results!U12+Match3_results!U12+Match4_results!U12</f>
        <v>10.5</v>
      </c>
      <c r="X12" s="134">
        <f t="shared" ca="1" si="6"/>
        <v>1</v>
      </c>
      <c r="Y12" t="str">
        <f t="shared" si="7"/>
        <v>$T$10</v>
      </c>
      <c r="Z12" t="str">
        <f t="shared" si="8"/>
        <v>$T$13</v>
      </c>
    </row>
    <row r="13" spans="1:50" x14ac:dyDescent="0.25">
      <c r="A13" t="s">
        <v>310</v>
      </c>
      <c r="B13" s="49" t="s">
        <v>11</v>
      </c>
      <c r="C13" s="49" t="s">
        <v>87</v>
      </c>
      <c r="D13" s="49" t="s">
        <v>46</v>
      </c>
      <c r="E13" s="49">
        <f>Match1_results!F13+Match2_results!F13+Match3_results!F13+Match4_results!F13</f>
        <v>57.5</v>
      </c>
      <c r="F13" s="49">
        <f>Match1_results!G13+Match2_results!G13+Match3_results!G13+Match4_results!G13</f>
        <v>76</v>
      </c>
      <c r="G13" s="49">
        <f>Match1_results!H13+Match2_results!H13+Match3_results!H13+Match4_results!H13</f>
        <v>133.5</v>
      </c>
      <c r="H13" s="50">
        <f t="shared" ca="1" si="0"/>
        <v>3</v>
      </c>
      <c r="I13" s="50">
        <f t="shared" ca="1" si="1"/>
        <v>2</v>
      </c>
      <c r="J13" s="135">
        <f>Match1_results!J13+Match2_results!J13+Match3_results!J13+Match4_results!J13</f>
        <v>7</v>
      </c>
      <c r="K13" s="135">
        <f t="shared" ca="1" si="15"/>
        <v>3</v>
      </c>
      <c r="L13" s="50" t="str">
        <f t="shared" ca="1" si="16"/>
        <v>Wenlock 133.5 (2)</v>
      </c>
      <c r="M13" s="49" t="str">
        <f t="shared" si="2"/>
        <v>$G$10</v>
      </c>
      <c r="N13" s="49" t="str">
        <f t="shared" si="3"/>
        <v>$G$13</v>
      </c>
      <c r="O13">
        <f ca="1">IF(COUNTIF($H$10:$H13,H13)&gt;1,H13+COUNTIF($H$10:$H13,H13)-1,H13)</f>
        <v>3</v>
      </c>
      <c r="P13" t="s">
        <v>11</v>
      </c>
      <c r="Q13" t="s">
        <v>145</v>
      </c>
      <c r="R13" s="49">
        <f>Match1_results!Q13+Match2_results!Q13+Match3_results!Q13+Match4_results!Q13</f>
        <v>115</v>
      </c>
      <c r="S13" s="49">
        <f>Match1_results!R13+Match2_results!R13+Match3_results!R13+Match4_results!R13</f>
        <v>196</v>
      </c>
      <c r="T13" s="49">
        <f>Match1_results!S13+Match2_results!S13+Match3_results!S13+Match4_results!S13</f>
        <v>311</v>
      </c>
      <c r="U13" s="50">
        <f t="shared" ca="1" si="17"/>
        <v>2</v>
      </c>
      <c r="V13" s="50">
        <f t="shared" ca="1" si="5"/>
        <v>3</v>
      </c>
      <c r="W13" s="135">
        <f>Match1_results!U13+Match2_results!U13+Match3_results!U13+Match4_results!U13</f>
        <v>10.5</v>
      </c>
      <c r="X13" s="135">
        <f t="shared" ca="1" si="6"/>
        <v>1</v>
      </c>
      <c r="Y13" t="str">
        <f t="shared" si="7"/>
        <v>$T$10</v>
      </c>
      <c r="Z13" t="str">
        <f t="shared" si="8"/>
        <v>$T$13</v>
      </c>
    </row>
    <row r="14" spans="1:50" x14ac:dyDescent="0.25">
      <c r="A14" t="s">
        <v>312</v>
      </c>
      <c r="B14" t="s">
        <v>5</v>
      </c>
      <c r="C14" t="s">
        <v>87</v>
      </c>
      <c r="D14" t="s">
        <v>62</v>
      </c>
      <c r="E14">
        <f>Match1_results!F14+Match2_results!F14+Match3_results!F14+Match4_results!F14</f>
        <v>49</v>
      </c>
      <c r="F14">
        <f>Match1_results!G14+Match2_results!G14+Match3_results!G14+Match4_results!G14</f>
        <v>112</v>
      </c>
      <c r="G14">
        <f>Match1_results!H14+Match2_results!H14+Match3_results!H14+Match4_results!H14</f>
        <v>161</v>
      </c>
      <c r="H14" s="19">
        <f t="shared" ca="1" si="0"/>
        <v>3</v>
      </c>
      <c r="I14" s="19">
        <f t="shared" ca="1" si="1"/>
        <v>2</v>
      </c>
      <c r="J14" s="134">
        <f>Match1_results!J14+Match2_results!J14+Match3_results!J14+Match4_results!J14</f>
        <v>10</v>
      </c>
      <c r="K14" s="134">
        <f t="shared" ca="1" si="15"/>
        <v>1</v>
      </c>
      <c r="L14" s="19" t="str">
        <f ca="1">B14&amp;" "&amp;G14&amp;" ("&amp;I14&amp;")"</f>
        <v>Oswestry 161 (2)</v>
      </c>
      <c r="M14" t="str">
        <f t="shared" si="2"/>
        <v>$G$14</v>
      </c>
      <c r="N14" t="str">
        <f t="shared" si="3"/>
        <v>$G$17</v>
      </c>
      <c r="O14">
        <f ca="1">IF(COUNTIF($H$14:$H14,H14)&gt;1,H14+COUNTIF($H$14:$H14,H14)-1,H14)</f>
        <v>3</v>
      </c>
    </row>
    <row r="15" spans="1:50" x14ac:dyDescent="0.25">
      <c r="A15" t="s">
        <v>316</v>
      </c>
      <c r="B15" t="s">
        <v>7</v>
      </c>
      <c r="C15" t="s">
        <v>87</v>
      </c>
      <c r="D15" t="s">
        <v>62</v>
      </c>
      <c r="E15">
        <f>Match1_results!F15+Match2_results!F15+Match3_results!F15+Match4_results!F15</f>
        <v>0</v>
      </c>
      <c r="F15">
        <f>Match1_results!G15+Match2_results!G15+Match3_results!G15+Match4_results!G15</f>
        <v>8</v>
      </c>
      <c r="G15">
        <f>Match1_results!H15+Match2_results!H15+Match3_results!H15+Match4_results!H15</f>
        <v>8</v>
      </c>
      <c r="H15" s="19">
        <f t="shared" ca="1" si="0"/>
        <v>4</v>
      </c>
      <c r="I15" s="19">
        <f t="shared" ca="1" si="1"/>
        <v>1</v>
      </c>
      <c r="J15" s="134">
        <f>Match1_results!J15+Match2_results!J15+Match3_results!J15+Match4_results!J15</f>
        <v>1</v>
      </c>
      <c r="K15" s="134">
        <f t="shared" ca="1" si="15"/>
        <v>4</v>
      </c>
      <c r="L15" s="19" t="str">
        <f t="shared" ca="1" si="16"/>
        <v>Shrewsbury 8 (1)</v>
      </c>
      <c r="M15" t="str">
        <f t="shared" si="2"/>
        <v>$G$14</v>
      </c>
      <c r="N15" t="str">
        <f t="shared" si="3"/>
        <v>$G$17</v>
      </c>
      <c r="O15">
        <f ca="1">IF(COUNTIF($H$14:$H15,H15)&gt;1,H15+COUNTIF($H$14:$H15,H15)-1,H15)</f>
        <v>4</v>
      </c>
    </row>
    <row r="16" spans="1:50" x14ac:dyDescent="0.25">
      <c r="A16" t="s">
        <v>318</v>
      </c>
      <c r="B16" t="s">
        <v>9</v>
      </c>
      <c r="C16" t="s">
        <v>87</v>
      </c>
      <c r="D16" t="s">
        <v>62</v>
      </c>
      <c r="E16">
        <f>Match1_results!F16+Match2_results!F16+Match3_results!F16+Match4_results!F16</f>
        <v>76</v>
      </c>
      <c r="F16">
        <f>Match1_results!G16+Match2_results!G16+Match3_results!G16+Match4_results!G16</f>
        <v>98</v>
      </c>
      <c r="G16">
        <f>Match1_results!H16+Match2_results!H16+Match3_results!H16+Match4_results!H16</f>
        <v>174</v>
      </c>
      <c r="H16" s="19">
        <f t="shared" ca="1" si="0"/>
        <v>1</v>
      </c>
      <c r="I16" s="19">
        <f t="shared" ca="1" si="1"/>
        <v>4</v>
      </c>
      <c r="J16" s="134">
        <f>Match1_results!J16+Match2_results!J16+Match3_results!J16+Match4_results!J16</f>
        <v>8</v>
      </c>
      <c r="K16" s="134">
        <f t="shared" ca="1" si="15"/>
        <v>3</v>
      </c>
      <c r="L16" s="19" t="str">
        <f t="shared" ca="1" si="16"/>
        <v>Telford 174 (4)</v>
      </c>
      <c r="M16" t="str">
        <f t="shared" si="2"/>
        <v>$G$14</v>
      </c>
      <c r="N16" t="str">
        <f t="shared" si="3"/>
        <v>$G$17</v>
      </c>
      <c r="O16">
        <f ca="1">IF(COUNTIF($H$14:$H16,H16)&gt;1,H16+COUNTIF($H$14:$H16,H16)-1,H16)</f>
        <v>1</v>
      </c>
    </row>
    <row r="17" spans="1:15" x14ac:dyDescent="0.25">
      <c r="A17" t="s">
        <v>320</v>
      </c>
      <c r="B17" s="49" t="s">
        <v>11</v>
      </c>
      <c r="C17" s="49" t="s">
        <v>87</v>
      </c>
      <c r="D17" s="49" t="s">
        <v>62</v>
      </c>
      <c r="E17" s="49">
        <f>Match1_results!F17+Match2_results!F17+Match3_results!F17+Match4_results!F17</f>
        <v>59</v>
      </c>
      <c r="F17" s="49">
        <f>Match1_results!G17+Match2_results!G17+Match3_results!G17+Match4_results!G17</f>
        <v>103</v>
      </c>
      <c r="G17" s="49">
        <f>Match1_results!H17+Match2_results!H17+Match3_results!H17+Match4_results!H17</f>
        <v>162</v>
      </c>
      <c r="H17" s="50">
        <f t="shared" ca="1" si="0"/>
        <v>2</v>
      </c>
      <c r="I17" s="50">
        <f t="shared" ca="1" si="1"/>
        <v>3</v>
      </c>
      <c r="J17" s="135">
        <f>Match1_results!J17+Match2_results!J17+Match3_results!J17+Match4_results!J17</f>
        <v>9</v>
      </c>
      <c r="K17" s="135">
        <f t="shared" ca="1" si="15"/>
        <v>2</v>
      </c>
      <c r="L17" s="50" t="str">
        <f t="shared" ca="1" si="16"/>
        <v>Wenlock 162 (3)</v>
      </c>
      <c r="M17" s="49" t="str">
        <f t="shared" si="2"/>
        <v>$G$14</v>
      </c>
      <c r="N17" s="49" t="str">
        <f t="shared" si="3"/>
        <v>$G$17</v>
      </c>
      <c r="O17">
        <f ca="1">IF(COUNTIF($H$14:$H17,H17)&gt;1,H17+COUNTIF($H$14:$H17,H17)-1,H17)</f>
        <v>2</v>
      </c>
    </row>
    <row r="18" spans="1:15" x14ac:dyDescent="0.25">
      <c r="A18" t="s">
        <v>322</v>
      </c>
      <c r="B18" t="s">
        <v>5</v>
      </c>
      <c r="C18" t="s">
        <v>145</v>
      </c>
      <c r="D18" t="s">
        <v>46</v>
      </c>
      <c r="E18">
        <f>Match1_results!F18+Match2_results!F18+Match3_results!F18+Match4_results!F18</f>
        <v>0</v>
      </c>
      <c r="F18">
        <f>Match1_results!G18+Match2_results!G18+Match3_results!G18+Match4_results!G18</f>
        <v>6</v>
      </c>
      <c r="G18">
        <f>Match1_results!H18+Match2_results!H18+Match3_results!H18+Match4_results!H18</f>
        <v>6</v>
      </c>
      <c r="H18" s="19">
        <f t="shared" ca="1" si="0"/>
        <v>4</v>
      </c>
      <c r="I18" s="19">
        <f t="shared" ca="1" si="1"/>
        <v>1</v>
      </c>
      <c r="J18" s="134">
        <f>Match1_results!J18+Match2_results!J18+Match3_results!J18+Match4_results!J18</f>
        <v>1</v>
      </c>
      <c r="K18" s="134">
        <f t="shared" ca="1" si="15"/>
        <v>4</v>
      </c>
      <c r="L18" s="19" t="str">
        <f ca="1">B18&amp;" "&amp;G18&amp;" ("&amp;I18&amp;")"</f>
        <v>Oswestry 6 (1)</v>
      </c>
      <c r="M18" t="str">
        <f t="shared" si="2"/>
        <v>$G$18</v>
      </c>
      <c r="N18" t="str">
        <f t="shared" si="3"/>
        <v>$G$21</v>
      </c>
      <c r="O18">
        <f ca="1">IF(COUNTIF($H$18:$H18,H18)&gt;1,H18+COUNTIF($H$18:$H18,H18)-1,H18)</f>
        <v>4</v>
      </c>
    </row>
    <row r="19" spans="1:15" x14ac:dyDescent="0.25">
      <c r="A19" t="s">
        <v>326</v>
      </c>
      <c r="B19" t="s">
        <v>7</v>
      </c>
      <c r="C19" t="s">
        <v>145</v>
      </c>
      <c r="D19" t="s">
        <v>46</v>
      </c>
      <c r="E19">
        <f>Match1_results!F19+Match2_results!F19+Match3_results!F19+Match4_results!F19</f>
        <v>77</v>
      </c>
      <c r="F19">
        <f>Match1_results!G19+Match2_results!G19+Match3_results!G19+Match4_results!G19</f>
        <v>148</v>
      </c>
      <c r="G19">
        <f>Match1_results!H19+Match2_results!H19+Match3_results!H19+Match4_results!H19</f>
        <v>225</v>
      </c>
      <c r="H19" s="19">
        <f t="shared" ca="1" si="0"/>
        <v>1</v>
      </c>
      <c r="I19" s="19">
        <f t="shared" ca="1" si="1"/>
        <v>4</v>
      </c>
      <c r="J19" s="134">
        <f>Match1_results!J19+Match2_results!J19+Match3_results!J19+Match4_results!J19</f>
        <v>12</v>
      </c>
      <c r="K19" s="134">
        <f t="shared" ca="1" si="15"/>
        <v>1</v>
      </c>
      <c r="L19" s="19" t="str">
        <f t="shared" ca="1" si="16"/>
        <v>Shrewsbury 225 (4)</v>
      </c>
      <c r="M19" t="str">
        <f t="shared" si="2"/>
        <v>$G$18</v>
      </c>
      <c r="N19" t="str">
        <f t="shared" si="3"/>
        <v>$G$21</v>
      </c>
      <c r="O19">
        <f ca="1">IF(COUNTIF($H$18:$H19,H19)&gt;1,H19+COUNTIF($H$18:$H19,H19)-1,H19)</f>
        <v>1</v>
      </c>
    </row>
    <row r="20" spans="1:15" x14ac:dyDescent="0.25">
      <c r="A20" t="s">
        <v>328</v>
      </c>
      <c r="B20" t="s">
        <v>9</v>
      </c>
      <c r="C20" t="s">
        <v>145</v>
      </c>
      <c r="D20" t="s">
        <v>46</v>
      </c>
      <c r="E20">
        <f>Match1_results!F20+Match2_results!F20+Match3_results!F20+Match4_results!F20</f>
        <v>63</v>
      </c>
      <c r="F20">
        <f>Match1_results!G20+Match2_results!G20+Match3_results!G20+Match4_results!G20</f>
        <v>88</v>
      </c>
      <c r="G20">
        <f>Match1_results!H20+Match2_results!H20+Match3_results!H20+Match4_results!H20</f>
        <v>151</v>
      </c>
      <c r="H20" s="19">
        <f t="shared" ca="1" si="0"/>
        <v>2</v>
      </c>
      <c r="I20" s="19">
        <f t="shared" ca="1" si="1"/>
        <v>3</v>
      </c>
      <c r="J20" s="134">
        <f>Match1_results!J20+Match2_results!J20+Match3_results!J20+Match4_results!J20</f>
        <v>8.5</v>
      </c>
      <c r="K20" s="134">
        <f t="shared" ca="1" si="15"/>
        <v>2</v>
      </c>
      <c r="L20" s="19" t="str">
        <f t="shared" ca="1" si="16"/>
        <v>Telford 151 (3)</v>
      </c>
      <c r="M20" t="str">
        <f t="shared" si="2"/>
        <v>$G$18</v>
      </c>
      <c r="N20" t="str">
        <f t="shared" si="3"/>
        <v>$G$21</v>
      </c>
      <c r="O20">
        <f ca="1">IF(COUNTIF($H$18:$H20,H20)&gt;1,H20+COUNTIF($H$18:$H20,H20)-1,H20)</f>
        <v>2</v>
      </c>
    </row>
    <row r="21" spans="1:15" x14ac:dyDescent="0.25">
      <c r="A21" t="s">
        <v>330</v>
      </c>
      <c r="B21" s="49" t="s">
        <v>11</v>
      </c>
      <c r="C21" s="49" t="s">
        <v>145</v>
      </c>
      <c r="D21" s="49" t="s">
        <v>46</v>
      </c>
      <c r="E21" s="49">
        <f>Match1_results!F21+Match2_results!F21+Match3_results!F21+Match4_results!F21</f>
        <v>46</v>
      </c>
      <c r="F21" s="49">
        <f>Match1_results!G21+Match2_results!G21+Match3_results!G21+Match4_results!G21</f>
        <v>84</v>
      </c>
      <c r="G21" s="49">
        <f>Match1_results!H21+Match2_results!H21+Match3_results!H21+Match4_results!H21</f>
        <v>130</v>
      </c>
      <c r="H21" s="50">
        <f t="shared" ca="1" si="0"/>
        <v>3</v>
      </c>
      <c r="I21" s="50">
        <f t="shared" ca="1" si="1"/>
        <v>2</v>
      </c>
      <c r="J21" s="135">
        <f>Match1_results!J21+Match2_results!J21+Match3_results!J21+Match4_results!J21</f>
        <v>6.5</v>
      </c>
      <c r="K21" s="135">
        <f t="shared" ca="1" si="15"/>
        <v>3</v>
      </c>
      <c r="L21" s="50" t="str">
        <f t="shared" ca="1" si="16"/>
        <v>Wenlock 130 (2)</v>
      </c>
      <c r="M21" s="49" t="str">
        <f t="shared" si="2"/>
        <v>$G$18</v>
      </c>
      <c r="N21" s="49" t="str">
        <f t="shared" si="3"/>
        <v>$G$21</v>
      </c>
      <c r="O21">
        <f ca="1">IF(COUNTIF($H$18:$H21,H21)&gt;1,H21+COUNTIF($H$18:$H21,H21)-1,H21)</f>
        <v>3</v>
      </c>
    </row>
    <row r="22" spans="1:15" x14ac:dyDescent="0.25">
      <c r="A22" t="s">
        <v>331</v>
      </c>
      <c r="B22" t="s">
        <v>5</v>
      </c>
      <c r="C22" t="s">
        <v>145</v>
      </c>
      <c r="D22" t="s">
        <v>62</v>
      </c>
      <c r="E22">
        <f>Match1_results!F22+Match2_results!F22+Match3_results!F22+Match4_results!F22</f>
        <v>48</v>
      </c>
      <c r="F22">
        <f>Match1_results!G22+Match2_results!G22+Match3_results!G22+Match4_results!G22</f>
        <v>54</v>
      </c>
      <c r="G22">
        <f>Match1_results!H22+Match2_results!H22+Match3_results!H22+Match4_results!H22</f>
        <v>102</v>
      </c>
      <c r="H22" s="19">
        <f ca="1">RANK(G22,INDIRECT(ADDRESS(2+FLOOR((ROW()-2)/No_Clubs,1)*No_Clubs, COLUMN(G22)) &amp; ":"&amp;ADDRESS(No_Clubs+1+FLOOR((ROW()-2)/No_Clubs,1)*No_Clubs, COLUMN(G22))),0)</f>
        <v>3</v>
      </c>
      <c r="I22" s="19">
        <f ca="1">IF(G22=0,0,1)*RANK(G22,INDIRECT(ADDRESS(2+FLOOR((ROW()-2)/No_Clubs,1)*No_Clubs, COLUMN(G22)) &amp; ":"&amp;ADDRESS(No_Clubs+1+FLOOR((ROW()-2)/No_Clubs,1)*No_Clubs, COLUMN(G22))),1)+(COUNTIF(INDIRECT(ADDRESS(2+FLOOR((ROW()-2)/No_Clubs,1)*No_Clubs, COLUMN(H22),1)&amp; ":" &amp; ADDRESS(No_Clubs+1+FLOOR((ROW()-2)/No_Clubs,1)*No_Clubs, COLUMN(H22),1),TRUE),H22)-1)/2</f>
        <v>1.5</v>
      </c>
      <c r="J22" s="134">
        <f>Match1_results!J22+Match2_results!J22+Match3_results!J22+Match4_results!J22</f>
        <v>6</v>
      </c>
      <c r="K22" s="134">
        <f ca="1">RANK(J22,INDIRECT(ADDRESS(2+FLOOR((ROW()-2)/No_Clubs,1)*No_Clubs, COLUMN(J22)) &amp; ":"&amp;ADDRESS(No_Clubs+1+FLOOR((ROW()-2)/No_Clubs,1)*No_Clubs, COLUMN(J22))),0)</f>
        <v>3</v>
      </c>
      <c r="L22" s="19" t="str">
        <f ca="1">B22&amp;" "&amp;G22&amp;" ("&amp;I22&amp;")"</f>
        <v>Oswestry 102 (1.5)</v>
      </c>
      <c r="M22" t="str">
        <f t="shared" si="2"/>
        <v>$G$22</v>
      </c>
      <c r="N22" t="str">
        <f t="shared" si="3"/>
        <v>$G$25</v>
      </c>
      <c r="O22">
        <f ca="1">IF(COUNTIF($H$22:$H22,H22)&gt;1,H22+COUNTIF($H$22:$H22,H22)-1,H22)</f>
        <v>3</v>
      </c>
    </row>
    <row r="23" spans="1:15" x14ac:dyDescent="0.25">
      <c r="A23" t="s">
        <v>335</v>
      </c>
      <c r="B23" t="s">
        <v>7</v>
      </c>
      <c r="C23" t="s">
        <v>145</v>
      </c>
      <c r="D23" t="s">
        <v>62</v>
      </c>
      <c r="E23">
        <f>Match1_results!F23+Match2_results!F23+Match3_results!F23+Match4_results!F23</f>
        <v>0</v>
      </c>
      <c r="F23">
        <f>Match1_results!G23+Match2_results!G23+Match3_results!G23+Match4_results!G23</f>
        <v>0</v>
      </c>
      <c r="G23">
        <f>Match1_results!H23+Match2_results!H23+Match3_results!H23+Match4_results!H23+102</f>
        <v>102</v>
      </c>
      <c r="H23" s="19">
        <f t="shared" ca="1" si="0"/>
        <v>3</v>
      </c>
      <c r="I23" s="19">
        <f ca="1">IF(G23=0,0,1)*RANK(G23,INDIRECT(ADDRESS(2+FLOOR((ROW()-2)/No_Clubs,1)*No_Clubs, COLUMN(G23)) &amp; ":"&amp;ADDRESS(No_Clubs+1+FLOOR((ROW()-2)/No_Clubs,1)*No_Clubs, COLUMN(G23))),1)+(COUNTIF(INDIRECT(ADDRESS(2+FLOOR((ROW()-2)/No_Clubs,1)*No_Clubs, COLUMN(H23),1)&amp; ":" &amp; ADDRESS(No_Clubs+1+FLOOR((ROW()-2)/No_Clubs,1)*No_Clubs, COLUMN(H23),1),TRUE),H23)-1)/2</f>
        <v>1.5</v>
      </c>
      <c r="J23" s="134">
        <f>Match1_results!J23+Match2_results!J23+Match3_results!J23+Match4_results!J23</f>
        <v>0</v>
      </c>
      <c r="K23" s="134">
        <f t="shared" ca="1" si="15"/>
        <v>4</v>
      </c>
      <c r="L23" s="19" t="str">
        <f t="shared" ca="1" si="16"/>
        <v>Shrewsbury 102 (1.5)</v>
      </c>
      <c r="M23" t="str">
        <f t="shared" si="2"/>
        <v>$G$22</v>
      </c>
      <c r="N23" t="str">
        <f t="shared" si="3"/>
        <v>$G$25</v>
      </c>
      <c r="O23">
        <f ca="1">IF(COUNTIF($H$22:$H23,H23)&gt;1,H23+COUNTIF($H$22:$H23,H23)-1,H23)</f>
        <v>4</v>
      </c>
    </row>
    <row r="24" spans="1:15" x14ac:dyDescent="0.25">
      <c r="A24" t="s">
        <v>336</v>
      </c>
      <c r="B24" t="s">
        <v>9</v>
      </c>
      <c r="C24" t="s">
        <v>145</v>
      </c>
      <c r="D24" t="s">
        <v>62</v>
      </c>
      <c r="E24">
        <f>Match1_results!F24+Match2_results!F24+Match3_results!F24+Match4_results!F24</f>
        <v>55</v>
      </c>
      <c r="F24">
        <f>Match1_results!G24+Match2_results!G24+Match3_results!G24+Match4_results!G24</f>
        <v>108</v>
      </c>
      <c r="G24">
        <f>Match1_results!H24+Match2_results!H24+Match3_results!H24+Match4_results!H24</f>
        <v>163</v>
      </c>
      <c r="H24" s="19">
        <f t="shared" ca="1" si="0"/>
        <v>2</v>
      </c>
      <c r="I24" s="19">
        <f ca="1">IF(G24=0,0,1)*RANK(G24,INDIRECT(ADDRESS(2+FLOOR((ROW()-2)/No_Clubs,1)*No_Clubs, COLUMN(G24)) &amp; ":"&amp;ADDRESS(No_Clubs+1+FLOOR((ROW()-2)/No_Clubs,1)*No_Clubs, COLUMN(G24))),1)+(COUNTIF(INDIRECT(ADDRESS(2+FLOOR((ROW()-2)/No_Clubs,1)*No_Clubs, COLUMN(H24),1)&amp; ":" &amp; ADDRESS(No_Clubs+1+FLOOR((ROW()-2)/No_Clubs,1)*No_Clubs, COLUMN(H24),1),TRUE),H24)-1)/2</f>
        <v>3</v>
      </c>
      <c r="J24" s="134">
        <f>Match1_results!J24+Match2_results!J24+Match3_results!J24+Match4_results!J24</f>
        <v>10.5</v>
      </c>
      <c r="K24" s="134">
        <f t="shared" ca="1" si="15"/>
        <v>1</v>
      </c>
      <c r="L24" s="19" t="str">
        <f t="shared" ca="1" si="16"/>
        <v>Telford 163 (3)</v>
      </c>
      <c r="M24" t="str">
        <f t="shared" si="2"/>
        <v>$G$22</v>
      </c>
      <c r="N24" t="str">
        <f t="shared" si="3"/>
        <v>$G$25</v>
      </c>
      <c r="O24">
        <f ca="1">IF(COUNTIF($H$22:$H24,H24)&gt;1,H24+COUNTIF($H$22:$H24,H24)-1,H24)</f>
        <v>2</v>
      </c>
    </row>
    <row r="25" spans="1:15" x14ac:dyDescent="0.25">
      <c r="A25" t="s">
        <v>338</v>
      </c>
      <c r="B25" t="s">
        <v>11</v>
      </c>
      <c r="C25" t="s">
        <v>145</v>
      </c>
      <c r="D25" t="s">
        <v>62</v>
      </c>
      <c r="E25">
        <f>Match1_results!F25+Match2_results!F25+Match3_results!F25+Match4_results!F25</f>
        <v>69</v>
      </c>
      <c r="F25">
        <f>Match1_results!G25+Match2_results!G25+Match3_results!G25+Match4_results!G25</f>
        <v>112</v>
      </c>
      <c r="G25">
        <f>Match1_results!H25+Match2_results!H25+Match3_results!H25+Match4_results!H25</f>
        <v>181</v>
      </c>
      <c r="H25" s="19">
        <f t="shared" ca="1" si="0"/>
        <v>1</v>
      </c>
      <c r="I25" s="19">
        <f ca="1">IF(G25=0,0,1)*RANK(G25,INDIRECT(ADDRESS(2+FLOOR((ROW()-2)/No_Clubs,1)*No_Clubs, COLUMN(G25)) &amp; ":"&amp;ADDRESS(No_Clubs+1+FLOOR((ROW()-2)/No_Clubs,1)*No_Clubs, COLUMN(G25))),1)+(COUNTIF(INDIRECT(ADDRESS(2+FLOOR((ROW()-2)/No_Clubs,1)*No_Clubs, COLUMN(H25),1)&amp; ":" &amp; ADDRESS(No_Clubs+1+FLOOR((ROW()-2)/No_Clubs,1)*No_Clubs, COLUMN(H25),1),TRUE),H25)-1)/2</f>
        <v>4</v>
      </c>
      <c r="J25" s="134">
        <f>Match1_results!J25+Match2_results!J25+Match3_results!J25+Match4_results!J25</f>
        <v>10.5</v>
      </c>
      <c r="K25" s="134">
        <f t="shared" ca="1" si="15"/>
        <v>1</v>
      </c>
      <c r="L25" s="19" t="str">
        <f t="shared" ca="1" si="16"/>
        <v>Wenlock 181 (4)</v>
      </c>
      <c r="M25" t="str">
        <f t="shared" si="2"/>
        <v>$G$22</v>
      </c>
      <c r="N25" t="str">
        <f t="shared" si="3"/>
        <v>$G$25</v>
      </c>
      <c r="O25">
        <f ca="1">IF(COUNTIF($H$22:$H25,H25)&gt;1,H25+COUNTIF($H$22:$H25,H25)-1,H25)</f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C600-325D-426F-827D-98A272488FF7}">
  <sheetPr>
    <tabColor theme="8"/>
  </sheetPr>
  <dimension ref="A1"/>
  <sheetViews>
    <sheetView workbookViewId="0">
      <selection activeCell="N31" sqref="N31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1B9B1-8BE9-4733-997E-07449658E3A8}">
  <dimension ref="A1:H27"/>
  <sheetViews>
    <sheetView workbookViewId="0">
      <selection activeCell="D6" sqref="D6"/>
    </sheetView>
  </sheetViews>
  <sheetFormatPr defaultRowHeight="15" x14ac:dyDescent="0.25"/>
  <cols>
    <col min="1" max="1" width="16.7109375" bestFit="1" customWidth="1"/>
    <col min="2" max="2" width="16.85546875" bestFit="1" customWidth="1"/>
    <col min="3" max="3" width="22.42578125" bestFit="1" customWidth="1"/>
    <col min="4" max="4" width="16.85546875" bestFit="1" customWidth="1"/>
    <col min="5" max="5" width="16.7109375" bestFit="1" customWidth="1"/>
    <col min="6" max="6" width="16.85546875" bestFit="1" customWidth="1"/>
    <col min="7" max="7" width="16.85546875" customWidth="1"/>
    <col min="8" max="8" width="16.5703125" bestFit="1" customWidth="1"/>
    <col min="9" max="9" width="17.7109375" bestFit="1" customWidth="1"/>
    <col min="10" max="10" width="16.5703125" bestFit="1" customWidth="1"/>
    <col min="11" max="11" width="17.7109375" bestFit="1" customWidth="1"/>
    <col min="12" max="12" width="19.28515625" bestFit="1" customWidth="1"/>
    <col min="13" max="13" width="15" bestFit="1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247</v>
      </c>
    </row>
    <row r="2" spans="1:8" x14ac:dyDescent="0.25">
      <c r="A2" t="s">
        <v>5</v>
      </c>
      <c r="B2" t="s">
        <v>45</v>
      </c>
      <c r="C2" t="s">
        <v>46</v>
      </c>
      <c r="D2">
        <v>8</v>
      </c>
      <c r="E2" t="s">
        <v>5</v>
      </c>
      <c r="F2" t="s">
        <v>45</v>
      </c>
      <c r="G2" t="s">
        <v>62</v>
      </c>
      <c r="H2">
        <v>43</v>
      </c>
    </row>
    <row r="3" spans="1:8" x14ac:dyDescent="0.25">
      <c r="A3" t="s">
        <v>9</v>
      </c>
      <c r="B3" t="s">
        <v>45</v>
      </c>
      <c r="C3" t="s">
        <v>46</v>
      </c>
      <c r="D3">
        <v>40</v>
      </c>
      <c r="E3" t="s">
        <v>9</v>
      </c>
      <c r="F3" t="s">
        <v>45</v>
      </c>
      <c r="G3" t="s">
        <v>62</v>
      </c>
      <c r="H3">
        <v>26</v>
      </c>
    </row>
    <row r="4" spans="1:8" x14ac:dyDescent="0.25">
      <c r="A4" t="s">
        <v>11</v>
      </c>
      <c r="B4" t="s">
        <v>45</v>
      </c>
      <c r="C4" t="s">
        <v>46</v>
      </c>
      <c r="D4">
        <v>4</v>
      </c>
      <c r="E4" t="s">
        <v>11</v>
      </c>
      <c r="F4" t="s">
        <v>45</v>
      </c>
      <c r="G4" t="s">
        <v>62</v>
      </c>
      <c r="H4">
        <v>19</v>
      </c>
    </row>
    <row r="5" spans="1:8" x14ac:dyDescent="0.25">
      <c r="A5" t="s">
        <v>7</v>
      </c>
      <c r="B5" t="s">
        <v>45</v>
      </c>
      <c r="C5" t="s">
        <v>46</v>
      </c>
      <c r="D5">
        <v>47</v>
      </c>
      <c r="E5" t="s">
        <v>7</v>
      </c>
      <c r="F5" t="s">
        <v>45</v>
      </c>
      <c r="G5" t="s">
        <v>62</v>
      </c>
      <c r="H5">
        <v>13</v>
      </c>
    </row>
    <row r="10" spans="1:8" x14ac:dyDescent="0.25">
      <c r="A10" t="s">
        <v>5</v>
      </c>
      <c r="B10" t="s">
        <v>87</v>
      </c>
      <c r="C10" t="s">
        <v>46</v>
      </c>
      <c r="D10">
        <v>34</v>
      </c>
      <c r="E10" t="s">
        <v>5</v>
      </c>
      <c r="F10" t="s">
        <v>87</v>
      </c>
      <c r="G10" t="s">
        <v>62</v>
      </c>
      <c r="H10">
        <v>6</v>
      </c>
    </row>
    <row r="11" spans="1:8" x14ac:dyDescent="0.25">
      <c r="A11" t="s">
        <v>9</v>
      </c>
      <c r="B11" t="s">
        <v>87</v>
      </c>
      <c r="C11" t="s">
        <v>46</v>
      </c>
      <c r="D11">
        <v>43</v>
      </c>
      <c r="E11" t="s">
        <v>9</v>
      </c>
      <c r="F11" t="s">
        <v>87</v>
      </c>
      <c r="G11" t="s">
        <v>62</v>
      </c>
      <c r="H11">
        <v>34</v>
      </c>
    </row>
    <row r="12" spans="1:8" x14ac:dyDescent="0.25">
      <c r="A12" t="s">
        <v>11</v>
      </c>
      <c r="B12" t="s">
        <v>87</v>
      </c>
      <c r="C12" t="s">
        <v>46</v>
      </c>
      <c r="D12">
        <v>33</v>
      </c>
      <c r="E12" t="s">
        <v>11</v>
      </c>
      <c r="F12" t="s">
        <v>87</v>
      </c>
      <c r="G12" t="s">
        <v>62</v>
      </c>
      <c r="H12">
        <v>35</v>
      </c>
    </row>
    <row r="13" spans="1:8" x14ac:dyDescent="0.25">
      <c r="A13" t="s">
        <v>7</v>
      </c>
      <c r="B13" t="s">
        <v>87</v>
      </c>
      <c r="C13" t="s">
        <v>46</v>
      </c>
      <c r="D13">
        <v>0</v>
      </c>
      <c r="E13" t="s">
        <v>7</v>
      </c>
      <c r="F13" t="s">
        <v>87</v>
      </c>
      <c r="G13" t="s">
        <v>62</v>
      </c>
      <c r="H13">
        <v>26</v>
      </c>
    </row>
    <row r="18" spans="1:8" x14ac:dyDescent="0.25">
      <c r="A18" t="s">
        <v>5</v>
      </c>
      <c r="B18" t="s">
        <v>145</v>
      </c>
      <c r="C18" t="s">
        <v>46</v>
      </c>
      <c r="D18">
        <v>41</v>
      </c>
      <c r="E18" t="s">
        <v>5</v>
      </c>
      <c r="F18" t="s">
        <v>145</v>
      </c>
      <c r="G18" t="s">
        <v>62</v>
      </c>
      <c r="H18">
        <v>27</v>
      </c>
    </row>
    <row r="19" spans="1:8" x14ac:dyDescent="0.25">
      <c r="A19" t="s">
        <v>9</v>
      </c>
      <c r="B19" t="s">
        <v>145</v>
      </c>
      <c r="C19" t="s">
        <v>46</v>
      </c>
      <c r="D19">
        <v>41</v>
      </c>
      <c r="E19" t="s">
        <v>9</v>
      </c>
      <c r="F19" t="s">
        <v>145</v>
      </c>
      <c r="G19" t="s">
        <v>62</v>
      </c>
      <c r="H19">
        <v>29</v>
      </c>
    </row>
    <row r="20" spans="1:8" x14ac:dyDescent="0.25">
      <c r="A20" t="s">
        <v>11</v>
      </c>
      <c r="B20" t="s">
        <v>145</v>
      </c>
      <c r="C20" t="s">
        <v>46</v>
      </c>
      <c r="D20">
        <v>22</v>
      </c>
      <c r="E20" t="s">
        <v>11</v>
      </c>
      <c r="F20" t="s">
        <v>145</v>
      </c>
      <c r="G20" t="s">
        <v>62</v>
      </c>
      <c r="H20">
        <v>15</v>
      </c>
    </row>
    <row r="21" spans="1:8" x14ac:dyDescent="0.25">
      <c r="A21" t="s">
        <v>7</v>
      </c>
      <c r="B21" t="s">
        <v>145</v>
      </c>
      <c r="C21" t="s">
        <v>46</v>
      </c>
      <c r="D21">
        <v>0</v>
      </c>
      <c r="E21" t="s">
        <v>7</v>
      </c>
      <c r="F21" t="s">
        <v>145</v>
      </c>
      <c r="G21" t="s">
        <v>62</v>
      </c>
      <c r="H21">
        <v>12</v>
      </c>
    </row>
    <row r="24" spans="1:8" x14ac:dyDescent="0.25">
      <c r="A24" t="s">
        <v>539</v>
      </c>
      <c r="B24">
        <f>D2+D10+D18</f>
        <v>83</v>
      </c>
      <c r="E24" t="s">
        <v>542</v>
      </c>
      <c r="F24">
        <f>H2+H10+H19</f>
        <v>78</v>
      </c>
    </row>
    <row r="25" spans="1:8" x14ac:dyDescent="0.25">
      <c r="A25" t="s">
        <v>546</v>
      </c>
      <c r="B25">
        <f>D3+D11+D19</f>
        <v>124</v>
      </c>
      <c r="E25" t="s">
        <v>543</v>
      </c>
      <c r="F25">
        <f>H3+H11+H20</f>
        <v>75</v>
      </c>
    </row>
    <row r="26" spans="1:8" x14ac:dyDescent="0.25">
      <c r="A26" t="s">
        <v>540</v>
      </c>
      <c r="B26">
        <f>D4+D12+D20</f>
        <v>59</v>
      </c>
      <c r="E26" t="s">
        <v>544</v>
      </c>
      <c r="F26">
        <f>H4+H12+H21</f>
        <v>66</v>
      </c>
    </row>
    <row r="27" spans="1:8" x14ac:dyDescent="0.25">
      <c r="A27" t="s">
        <v>541</v>
      </c>
      <c r="B27">
        <f>D5+D13+D21</f>
        <v>47</v>
      </c>
      <c r="E27" t="s">
        <v>545</v>
      </c>
      <c r="F27">
        <f>H5+H13+H22</f>
        <v>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9F2D-20B8-4658-8BF7-290D1B3BC85C}">
  <dimension ref="A1:L31"/>
  <sheetViews>
    <sheetView zoomScaleNormal="100" workbookViewId="0">
      <selection activeCell="D14" sqref="D14"/>
    </sheetView>
  </sheetViews>
  <sheetFormatPr defaultRowHeight="12.75" x14ac:dyDescent="0.2"/>
  <cols>
    <col min="1" max="1" width="10.85546875" style="12" customWidth="1"/>
    <col min="2" max="2" width="2.28515625" style="12" customWidth="1"/>
    <col min="3" max="6" width="19.85546875" style="12" customWidth="1"/>
    <col min="7" max="7" width="6" style="12" customWidth="1"/>
    <col min="8" max="10" width="9.140625" style="12"/>
    <col min="11" max="11" width="9.42578125" style="12" customWidth="1"/>
    <col min="12" max="255" width="9.140625" style="12"/>
    <col min="256" max="256" width="16.7109375" style="12" customWidth="1"/>
    <col min="257" max="257" width="2.28515625" style="12" customWidth="1"/>
    <col min="258" max="262" width="24.7109375" style="12" customWidth="1"/>
    <col min="263" max="266" width="9.140625" style="12"/>
    <col min="267" max="267" width="9.42578125" style="12" customWidth="1"/>
    <col min="268" max="511" width="9.140625" style="12"/>
    <col min="512" max="512" width="16.7109375" style="12" customWidth="1"/>
    <col min="513" max="513" width="2.28515625" style="12" customWidth="1"/>
    <col min="514" max="518" width="24.7109375" style="12" customWidth="1"/>
    <col min="519" max="522" width="9.140625" style="12"/>
    <col min="523" max="523" width="9.42578125" style="12" customWidth="1"/>
    <col min="524" max="767" width="9.140625" style="12"/>
    <col min="768" max="768" width="16.7109375" style="12" customWidth="1"/>
    <col min="769" max="769" width="2.28515625" style="12" customWidth="1"/>
    <col min="770" max="774" width="24.7109375" style="12" customWidth="1"/>
    <col min="775" max="778" width="9.140625" style="12"/>
    <col min="779" max="779" width="9.42578125" style="12" customWidth="1"/>
    <col min="780" max="1023" width="9.140625" style="12"/>
    <col min="1024" max="1024" width="16.7109375" style="12" customWidth="1"/>
    <col min="1025" max="1025" width="2.28515625" style="12" customWidth="1"/>
    <col min="1026" max="1030" width="24.7109375" style="12" customWidth="1"/>
    <col min="1031" max="1034" width="9.140625" style="12"/>
    <col min="1035" max="1035" width="9.42578125" style="12" customWidth="1"/>
    <col min="1036" max="1279" width="9.140625" style="12"/>
    <col min="1280" max="1280" width="16.7109375" style="12" customWidth="1"/>
    <col min="1281" max="1281" width="2.28515625" style="12" customWidth="1"/>
    <col min="1282" max="1286" width="24.7109375" style="12" customWidth="1"/>
    <col min="1287" max="1290" width="9.140625" style="12"/>
    <col min="1291" max="1291" width="9.42578125" style="12" customWidth="1"/>
    <col min="1292" max="1535" width="9.140625" style="12"/>
    <col min="1536" max="1536" width="16.7109375" style="12" customWidth="1"/>
    <col min="1537" max="1537" width="2.28515625" style="12" customWidth="1"/>
    <col min="1538" max="1542" width="24.7109375" style="12" customWidth="1"/>
    <col min="1543" max="1546" width="9.140625" style="12"/>
    <col min="1547" max="1547" width="9.42578125" style="12" customWidth="1"/>
    <col min="1548" max="1791" width="9.140625" style="12"/>
    <col min="1792" max="1792" width="16.7109375" style="12" customWidth="1"/>
    <col min="1793" max="1793" width="2.28515625" style="12" customWidth="1"/>
    <col min="1794" max="1798" width="24.7109375" style="12" customWidth="1"/>
    <col min="1799" max="1802" width="9.140625" style="12"/>
    <col min="1803" max="1803" width="9.42578125" style="12" customWidth="1"/>
    <col min="1804" max="2047" width="9.140625" style="12"/>
    <col min="2048" max="2048" width="16.7109375" style="12" customWidth="1"/>
    <col min="2049" max="2049" width="2.28515625" style="12" customWidth="1"/>
    <col min="2050" max="2054" width="24.7109375" style="12" customWidth="1"/>
    <col min="2055" max="2058" width="9.140625" style="12"/>
    <col min="2059" max="2059" width="9.42578125" style="12" customWidth="1"/>
    <col min="2060" max="2303" width="9.140625" style="12"/>
    <col min="2304" max="2304" width="16.7109375" style="12" customWidth="1"/>
    <col min="2305" max="2305" width="2.28515625" style="12" customWidth="1"/>
    <col min="2306" max="2310" width="24.7109375" style="12" customWidth="1"/>
    <col min="2311" max="2314" width="9.140625" style="12"/>
    <col min="2315" max="2315" width="9.42578125" style="12" customWidth="1"/>
    <col min="2316" max="2559" width="9.140625" style="12"/>
    <col min="2560" max="2560" width="16.7109375" style="12" customWidth="1"/>
    <col min="2561" max="2561" width="2.28515625" style="12" customWidth="1"/>
    <col min="2562" max="2566" width="24.7109375" style="12" customWidth="1"/>
    <col min="2567" max="2570" width="9.140625" style="12"/>
    <col min="2571" max="2571" width="9.42578125" style="12" customWidth="1"/>
    <col min="2572" max="2815" width="9.140625" style="12"/>
    <col min="2816" max="2816" width="16.7109375" style="12" customWidth="1"/>
    <col min="2817" max="2817" width="2.28515625" style="12" customWidth="1"/>
    <col min="2818" max="2822" width="24.7109375" style="12" customWidth="1"/>
    <col min="2823" max="2826" width="9.140625" style="12"/>
    <col min="2827" max="2827" width="9.42578125" style="12" customWidth="1"/>
    <col min="2828" max="3071" width="9.140625" style="12"/>
    <col min="3072" max="3072" width="16.7109375" style="12" customWidth="1"/>
    <col min="3073" max="3073" width="2.28515625" style="12" customWidth="1"/>
    <col min="3074" max="3078" width="24.7109375" style="12" customWidth="1"/>
    <col min="3079" max="3082" width="9.140625" style="12"/>
    <col min="3083" max="3083" width="9.42578125" style="12" customWidth="1"/>
    <col min="3084" max="3327" width="9.140625" style="12"/>
    <col min="3328" max="3328" width="16.7109375" style="12" customWidth="1"/>
    <col min="3329" max="3329" width="2.28515625" style="12" customWidth="1"/>
    <col min="3330" max="3334" width="24.7109375" style="12" customWidth="1"/>
    <col min="3335" max="3338" width="9.140625" style="12"/>
    <col min="3339" max="3339" width="9.42578125" style="12" customWidth="1"/>
    <col min="3340" max="3583" width="9.140625" style="12"/>
    <col min="3584" max="3584" width="16.7109375" style="12" customWidth="1"/>
    <col min="3585" max="3585" width="2.28515625" style="12" customWidth="1"/>
    <col min="3586" max="3590" width="24.7109375" style="12" customWidth="1"/>
    <col min="3591" max="3594" width="9.140625" style="12"/>
    <col min="3595" max="3595" width="9.42578125" style="12" customWidth="1"/>
    <col min="3596" max="3839" width="9.140625" style="12"/>
    <col min="3840" max="3840" width="16.7109375" style="12" customWidth="1"/>
    <col min="3841" max="3841" width="2.28515625" style="12" customWidth="1"/>
    <col min="3842" max="3846" width="24.7109375" style="12" customWidth="1"/>
    <col min="3847" max="3850" width="9.140625" style="12"/>
    <col min="3851" max="3851" width="9.42578125" style="12" customWidth="1"/>
    <col min="3852" max="4095" width="9.140625" style="12"/>
    <col min="4096" max="4096" width="16.7109375" style="12" customWidth="1"/>
    <col min="4097" max="4097" width="2.28515625" style="12" customWidth="1"/>
    <col min="4098" max="4102" width="24.7109375" style="12" customWidth="1"/>
    <col min="4103" max="4106" width="9.140625" style="12"/>
    <col min="4107" max="4107" width="9.42578125" style="12" customWidth="1"/>
    <col min="4108" max="4351" width="9.140625" style="12"/>
    <col min="4352" max="4352" width="16.7109375" style="12" customWidth="1"/>
    <col min="4353" max="4353" width="2.28515625" style="12" customWidth="1"/>
    <col min="4354" max="4358" width="24.7109375" style="12" customWidth="1"/>
    <col min="4359" max="4362" width="9.140625" style="12"/>
    <col min="4363" max="4363" width="9.42578125" style="12" customWidth="1"/>
    <col min="4364" max="4607" width="9.140625" style="12"/>
    <col min="4608" max="4608" width="16.7109375" style="12" customWidth="1"/>
    <col min="4609" max="4609" width="2.28515625" style="12" customWidth="1"/>
    <col min="4610" max="4614" width="24.7109375" style="12" customWidth="1"/>
    <col min="4615" max="4618" width="9.140625" style="12"/>
    <col min="4619" max="4619" width="9.42578125" style="12" customWidth="1"/>
    <col min="4620" max="4863" width="9.140625" style="12"/>
    <col min="4864" max="4864" width="16.7109375" style="12" customWidth="1"/>
    <col min="4865" max="4865" width="2.28515625" style="12" customWidth="1"/>
    <col min="4866" max="4870" width="24.7109375" style="12" customWidth="1"/>
    <col min="4871" max="4874" width="9.140625" style="12"/>
    <col min="4875" max="4875" width="9.42578125" style="12" customWidth="1"/>
    <col min="4876" max="5119" width="9.140625" style="12"/>
    <col min="5120" max="5120" width="16.7109375" style="12" customWidth="1"/>
    <col min="5121" max="5121" width="2.28515625" style="12" customWidth="1"/>
    <col min="5122" max="5126" width="24.7109375" style="12" customWidth="1"/>
    <col min="5127" max="5130" width="9.140625" style="12"/>
    <col min="5131" max="5131" width="9.42578125" style="12" customWidth="1"/>
    <col min="5132" max="5375" width="9.140625" style="12"/>
    <col min="5376" max="5376" width="16.7109375" style="12" customWidth="1"/>
    <col min="5377" max="5377" width="2.28515625" style="12" customWidth="1"/>
    <col min="5378" max="5382" width="24.7109375" style="12" customWidth="1"/>
    <col min="5383" max="5386" width="9.140625" style="12"/>
    <col min="5387" max="5387" width="9.42578125" style="12" customWidth="1"/>
    <col min="5388" max="5631" width="9.140625" style="12"/>
    <col min="5632" max="5632" width="16.7109375" style="12" customWidth="1"/>
    <col min="5633" max="5633" width="2.28515625" style="12" customWidth="1"/>
    <col min="5634" max="5638" width="24.7109375" style="12" customWidth="1"/>
    <col min="5639" max="5642" width="9.140625" style="12"/>
    <col min="5643" max="5643" width="9.42578125" style="12" customWidth="1"/>
    <col min="5644" max="5887" width="9.140625" style="12"/>
    <col min="5888" max="5888" width="16.7109375" style="12" customWidth="1"/>
    <col min="5889" max="5889" width="2.28515625" style="12" customWidth="1"/>
    <col min="5890" max="5894" width="24.7109375" style="12" customWidth="1"/>
    <col min="5895" max="5898" width="9.140625" style="12"/>
    <col min="5899" max="5899" width="9.42578125" style="12" customWidth="1"/>
    <col min="5900" max="6143" width="9.140625" style="12"/>
    <col min="6144" max="6144" width="16.7109375" style="12" customWidth="1"/>
    <col min="6145" max="6145" width="2.28515625" style="12" customWidth="1"/>
    <col min="6146" max="6150" width="24.7109375" style="12" customWidth="1"/>
    <col min="6151" max="6154" width="9.140625" style="12"/>
    <col min="6155" max="6155" width="9.42578125" style="12" customWidth="1"/>
    <col min="6156" max="6399" width="9.140625" style="12"/>
    <col min="6400" max="6400" width="16.7109375" style="12" customWidth="1"/>
    <col min="6401" max="6401" width="2.28515625" style="12" customWidth="1"/>
    <col min="6402" max="6406" width="24.7109375" style="12" customWidth="1"/>
    <col min="6407" max="6410" width="9.140625" style="12"/>
    <col min="6411" max="6411" width="9.42578125" style="12" customWidth="1"/>
    <col min="6412" max="6655" width="9.140625" style="12"/>
    <col min="6656" max="6656" width="16.7109375" style="12" customWidth="1"/>
    <col min="6657" max="6657" width="2.28515625" style="12" customWidth="1"/>
    <col min="6658" max="6662" width="24.7109375" style="12" customWidth="1"/>
    <col min="6663" max="6666" width="9.140625" style="12"/>
    <col min="6667" max="6667" width="9.42578125" style="12" customWidth="1"/>
    <col min="6668" max="6911" width="9.140625" style="12"/>
    <col min="6912" max="6912" width="16.7109375" style="12" customWidth="1"/>
    <col min="6913" max="6913" width="2.28515625" style="12" customWidth="1"/>
    <col min="6914" max="6918" width="24.7109375" style="12" customWidth="1"/>
    <col min="6919" max="6922" width="9.140625" style="12"/>
    <col min="6923" max="6923" width="9.42578125" style="12" customWidth="1"/>
    <col min="6924" max="7167" width="9.140625" style="12"/>
    <col min="7168" max="7168" width="16.7109375" style="12" customWidth="1"/>
    <col min="7169" max="7169" width="2.28515625" style="12" customWidth="1"/>
    <col min="7170" max="7174" width="24.7109375" style="12" customWidth="1"/>
    <col min="7175" max="7178" width="9.140625" style="12"/>
    <col min="7179" max="7179" width="9.42578125" style="12" customWidth="1"/>
    <col min="7180" max="7423" width="9.140625" style="12"/>
    <col min="7424" max="7424" width="16.7109375" style="12" customWidth="1"/>
    <col min="7425" max="7425" width="2.28515625" style="12" customWidth="1"/>
    <col min="7426" max="7430" width="24.7109375" style="12" customWidth="1"/>
    <col min="7431" max="7434" width="9.140625" style="12"/>
    <col min="7435" max="7435" width="9.42578125" style="12" customWidth="1"/>
    <col min="7436" max="7679" width="9.140625" style="12"/>
    <col min="7680" max="7680" width="16.7109375" style="12" customWidth="1"/>
    <col min="7681" max="7681" width="2.28515625" style="12" customWidth="1"/>
    <col min="7682" max="7686" width="24.7109375" style="12" customWidth="1"/>
    <col min="7687" max="7690" width="9.140625" style="12"/>
    <col min="7691" max="7691" width="9.42578125" style="12" customWidth="1"/>
    <col min="7692" max="7935" width="9.140625" style="12"/>
    <col min="7936" max="7936" width="16.7109375" style="12" customWidth="1"/>
    <col min="7937" max="7937" width="2.28515625" style="12" customWidth="1"/>
    <col min="7938" max="7942" width="24.7109375" style="12" customWidth="1"/>
    <col min="7943" max="7946" width="9.140625" style="12"/>
    <col min="7947" max="7947" width="9.42578125" style="12" customWidth="1"/>
    <col min="7948" max="8191" width="9.140625" style="12"/>
    <col min="8192" max="8192" width="16.7109375" style="12" customWidth="1"/>
    <col min="8193" max="8193" width="2.28515625" style="12" customWidth="1"/>
    <col min="8194" max="8198" width="24.7109375" style="12" customWidth="1"/>
    <col min="8199" max="8202" width="9.140625" style="12"/>
    <col min="8203" max="8203" width="9.42578125" style="12" customWidth="1"/>
    <col min="8204" max="8447" width="9.140625" style="12"/>
    <col min="8448" max="8448" width="16.7109375" style="12" customWidth="1"/>
    <col min="8449" max="8449" width="2.28515625" style="12" customWidth="1"/>
    <col min="8450" max="8454" width="24.7109375" style="12" customWidth="1"/>
    <col min="8455" max="8458" width="9.140625" style="12"/>
    <col min="8459" max="8459" width="9.42578125" style="12" customWidth="1"/>
    <col min="8460" max="8703" width="9.140625" style="12"/>
    <col min="8704" max="8704" width="16.7109375" style="12" customWidth="1"/>
    <col min="8705" max="8705" width="2.28515625" style="12" customWidth="1"/>
    <col min="8706" max="8710" width="24.7109375" style="12" customWidth="1"/>
    <col min="8711" max="8714" width="9.140625" style="12"/>
    <col min="8715" max="8715" width="9.42578125" style="12" customWidth="1"/>
    <col min="8716" max="8959" width="9.140625" style="12"/>
    <col min="8960" max="8960" width="16.7109375" style="12" customWidth="1"/>
    <col min="8961" max="8961" width="2.28515625" style="12" customWidth="1"/>
    <col min="8962" max="8966" width="24.7109375" style="12" customWidth="1"/>
    <col min="8967" max="8970" width="9.140625" style="12"/>
    <col min="8971" max="8971" width="9.42578125" style="12" customWidth="1"/>
    <col min="8972" max="9215" width="9.140625" style="12"/>
    <col min="9216" max="9216" width="16.7109375" style="12" customWidth="1"/>
    <col min="9217" max="9217" width="2.28515625" style="12" customWidth="1"/>
    <col min="9218" max="9222" width="24.7109375" style="12" customWidth="1"/>
    <col min="9223" max="9226" width="9.140625" style="12"/>
    <col min="9227" max="9227" width="9.42578125" style="12" customWidth="1"/>
    <col min="9228" max="9471" width="9.140625" style="12"/>
    <col min="9472" max="9472" width="16.7109375" style="12" customWidth="1"/>
    <col min="9473" max="9473" width="2.28515625" style="12" customWidth="1"/>
    <col min="9474" max="9478" width="24.7109375" style="12" customWidth="1"/>
    <col min="9479" max="9482" width="9.140625" style="12"/>
    <col min="9483" max="9483" width="9.42578125" style="12" customWidth="1"/>
    <col min="9484" max="9727" width="9.140625" style="12"/>
    <col min="9728" max="9728" width="16.7109375" style="12" customWidth="1"/>
    <col min="9729" max="9729" width="2.28515625" style="12" customWidth="1"/>
    <col min="9730" max="9734" width="24.7109375" style="12" customWidth="1"/>
    <col min="9735" max="9738" width="9.140625" style="12"/>
    <col min="9739" max="9739" width="9.42578125" style="12" customWidth="1"/>
    <col min="9740" max="9983" width="9.140625" style="12"/>
    <col min="9984" max="9984" width="16.7109375" style="12" customWidth="1"/>
    <col min="9985" max="9985" width="2.28515625" style="12" customWidth="1"/>
    <col min="9986" max="9990" width="24.7109375" style="12" customWidth="1"/>
    <col min="9991" max="9994" width="9.140625" style="12"/>
    <col min="9995" max="9995" width="9.42578125" style="12" customWidth="1"/>
    <col min="9996" max="10239" width="9.140625" style="12"/>
    <col min="10240" max="10240" width="16.7109375" style="12" customWidth="1"/>
    <col min="10241" max="10241" width="2.28515625" style="12" customWidth="1"/>
    <col min="10242" max="10246" width="24.7109375" style="12" customWidth="1"/>
    <col min="10247" max="10250" width="9.140625" style="12"/>
    <col min="10251" max="10251" width="9.42578125" style="12" customWidth="1"/>
    <col min="10252" max="10495" width="9.140625" style="12"/>
    <col min="10496" max="10496" width="16.7109375" style="12" customWidth="1"/>
    <col min="10497" max="10497" width="2.28515625" style="12" customWidth="1"/>
    <col min="10498" max="10502" width="24.7109375" style="12" customWidth="1"/>
    <col min="10503" max="10506" width="9.140625" style="12"/>
    <col min="10507" max="10507" width="9.42578125" style="12" customWidth="1"/>
    <col min="10508" max="10751" width="9.140625" style="12"/>
    <col min="10752" max="10752" width="16.7109375" style="12" customWidth="1"/>
    <col min="10753" max="10753" width="2.28515625" style="12" customWidth="1"/>
    <col min="10754" max="10758" width="24.7109375" style="12" customWidth="1"/>
    <col min="10759" max="10762" width="9.140625" style="12"/>
    <col min="10763" max="10763" width="9.42578125" style="12" customWidth="1"/>
    <col min="10764" max="11007" width="9.140625" style="12"/>
    <col min="11008" max="11008" width="16.7109375" style="12" customWidth="1"/>
    <col min="11009" max="11009" width="2.28515625" style="12" customWidth="1"/>
    <col min="11010" max="11014" width="24.7109375" style="12" customWidth="1"/>
    <col min="11015" max="11018" width="9.140625" style="12"/>
    <col min="11019" max="11019" width="9.42578125" style="12" customWidth="1"/>
    <col min="11020" max="11263" width="9.140625" style="12"/>
    <col min="11264" max="11264" width="16.7109375" style="12" customWidth="1"/>
    <col min="11265" max="11265" width="2.28515625" style="12" customWidth="1"/>
    <col min="11266" max="11270" width="24.7109375" style="12" customWidth="1"/>
    <col min="11271" max="11274" width="9.140625" style="12"/>
    <col min="11275" max="11275" width="9.42578125" style="12" customWidth="1"/>
    <col min="11276" max="11519" width="9.140625" style="12"/>
    <col min="11520" max="11520" width="16.7109375" style="12" customWidth="1"/>
    <col min="11521" max="11521" width="2.28515625" style="12" customWidth="1"/>
    <col min="11522" max="11526" width="24.7109375" style="12" customWidth="1"/>
    <col min="11527" max="11530" width="9.140625" style="12"/>
    <col min="11531" max="11531" width="9.42578125" style="12" customWidth="1"/>
    <col min="11532" max="11775" width="9.140625" style="12"/>
    <col min="11776" max="11776" width="16.7109375" style="12" customWidth="1"/>
    <col min="11777" max="11777" width="2.28515625" style="12" customWidth="1"/>
    <col min="11778" max="11782" width="24.7109375" style="12" customWidth="1"/>
    <col min="11783" max="11786" width="9.140625" style="12"/>
    <col min="11787" max="11787" width="9.42578125" style="12" customWidth="1"/>
    <col min="11788" max="12031" width="9.140625" style="12"/>
    <col min="12032" max="12032" width="16.7109375" style="12" customWidth="1"/>
    <col min="12033" max="12033" width="2.28515625" style="12" customWidth="1"/>
    <col min="12034" max="12038" width="24.7109375" style="12" customWidth="1"/>
    <col min="12039" max="12042" width="9.140625" style="12"/>
    <col min="12043" max="12043" width="9.42578125" style="12" customWidth="1"/>
    <col min="12044" max="12287" width="9.140625" style="12"/>
    <col min="12288" max="12288" width="16.7109375" style="12" customWidth="1"/>
    <col min="12289" max="12289" width="2.28515625" style="12" customWidth="1"/>
    <col min="12290" max="12294" width="24.7109375" style="12" customWidth="1"/>
    <col min="12295" max="12298" width="9.140625" style="12"/>
    <col min="12299" max="12299" width="9.42578125" style="12" customWidth="1"/>
    <col min="12300" max="12543" width="9.140625" style="12"/>
    <col min="12544" max="12544" width="16.7109375" style="12" customWidth="1"/>
    <col min="12545" max="12545" width="2.28515625" style="12" customWidth="1"/>
    <col min="12546" max="12550" width="24.7109375" style="12" customWidth="1"/>
    <col min="12551" max="12554" width="9.140625" style="12"/>
    <col min="12555" max="12555" width="9.42578125" style="12" customWidth="1"/>
    <col min="12556" max="12799" width="9.140625" style="12"/>
    <col min="12800" max="12800" width="16.7109375" style="12" customWidth="1"/>
    <col min="12801" max="12801" width="2.28515625" style="12" customWidth="1"/>
    <col min="12802" max="12806" width="24.7109375" style="12" customWidth="1"/>
    <col min="12807" max="12810" width="9.140625" style="12"/>
    <col min="12811" max="12811" width="9.42578125" style="12" customWidth="1"/>
    <col min="12812" max="13055" width="9.140625" style="12"/>
    <col min="13056" max="13056" width="16.7109375" style="12" customWidth="1"/>
    <col min="13057" max="13057" width="2.28515625" style="12" customWidth="1"/>
    <col min="13058" max="13062" width="24.7109375" style="12" customWidth="1"/>
    <col min="13063" max="13066" width="9.140625" style="12"/>
    <col min="13067" max="13067" width="9.42578125" style="12" customWidth="1"/>
    <col min="13068" max="13311" width="9.140625" style="12"/>
    <col min="13312" max="13312" width="16.7109375" style="12" customWidth="1"/>
    <col min="13313" max="13313" width="2.28515625" style="12" customWidth="1"/>
    <col min="13314" max="13318" width="24.7109375" style="12" customWidth="1"/>
    <col min="13319" max="13322" width="9.140625" style="12"/>
    <col min="13323" max="13323" width="9.42578125" style="12" customWidth="1"/>
    <col min="13324" max="13567" width="9.140625" style="12"/>
    <col min="13568" max="13568" width="16.7109375" style="12" customWidth="1"/>
    <col min="13569" max="13569" width="2.28515625" style="12" customWidth="1"/>
    <col min="13570" max="13574" width="24.7109375" style="12" customWidth="1"/>
    <col min="13575" max="13578" width="9.140625" style="12"/>
    <col min="13579" max="13579" width="9.42578125" style="12" customWidth="1"/>
    <col min="13580" max="13823" width="9.140625" style="12"/>
    <col min="13824" max="13824" width="16.7109375" style="12" customWidth="1"/>
    <col min="13825" max="13825" width="2.28515625" style="12" customWidth="1"/>
    <col min="13826" max="13830" width="24.7109375" style="12" customWidth="1"/>
    <col min="13831" max="13834" width="9.140625" style="12"/>
    <col min="13835" max="13835" width="9.42578125" style="12" customWidth="1"/>
    <col min="13836" max="14079" width="9.140625" style="12"/>
    <col min="14080" max="14080" width="16.7109375" style="12" customWidth="1"/>
    <col min="14081" max="14081" width="2.28515625" style="12" customWidth="1"/>
    <col min="14082" max="14086" width="24.7109375" style="12" customWidth="1"/>
    <col min="14087" max="14090" width="9.140625" style="12"/>
    <col min="14091" max="14091" width="9.42578125" style="12" customWidth="1"/>
    <col min="14092" max="14335" width="9.140625" style="12"/>
    <col min="14336" max="14336" width="16.7109375" style="12" customWidth="1"/>
    <col min="14337" max="14337" width="2.28515625" style="12" customWidth="1"/>
    <col min="14338" max="14342" width="24.7109375" style="12" customWidth="1"/>
    <col min="14343" max="14346" width="9.140625" style="12"/>
    <col min="14347" max="14347" width="9.42578125" style="12" customWidth="1"/>
    <col min="14348" max="14591" width="9.140625" style="12"/>
    <col min="14592" max="14592" width="16.7109375" style="12" customWidth="1"/>
    <col min="14593" max="14593" width="2.28515625" style="12" customWidth="1"/>
    <col min="14594" max="14598" width="24.7109375" style="12" customWidth="1"/>
    <col min="14599" max="14602" width="9.140625" style="12"/>
    <col min="14603" max="14603" width="9.42578125" style="12" customWidth="1"/>
    <col min="14604" max="14847" width="9.140625" style="12"/>
    <col min="14848" max="14848" width="16.7109375" style="12" customWidth="1"/>
    <col min="14849" max="14849" width="2.28515625" style="12" customWidth="1"/>
    <col min="14850" max="14854" width="24.7109375" style="12" customWidth="1"/>
    <col min="14855" max="14858" width="9.140625" style="12"/>
    <col min="14859" max="14859" width="9.42578125" style="12" customWidth="1"/>
    <col min="14860" max="15103" width="9.140625" style="12"/>
    <col min="15104" max="15104" width="16.7109375" style="12" customWidth="1"/>
    <col min="15105" max="15105" width="2.28515625" style="12" customWidth="1"/>
    <col min="15106" max="15110" width="24.7109375" style="12" customWidth="1"/>
    <col min="15111" max="15114" width="9.140625" style="12"/>
    <col min="15115" max="15115" width="9.42578125" style="12" customWidth="1"/>
    <col min="15116" max="15359" width="9.140625" style="12"/>
    <col min="15360" max="15360" width="16.7109375" style="12" customWidth="1"/>
    <col min="15361" max="15361" width="2.28515625" style="12" customWidth="1"/>
    <col min="15362" max="15366" width="24.7109375" style="12" customWidth="1"/>
    <col min="15367" max="15370" width="9.140625" style="12"/>
    <col min="15371" max="15371" width="9.42578125" style="12" customWidth="1"/>
    <col min="15372" max="15615" width="9.140625" style="12"/>
    <col min="15616" max="15616" width="16.7109375" style="12" customWidth="1"/>
    <col min="15617" max="15617" width="2.28515625" style="12" customWidth="1"/>
    <col min="15618" max="15622" width="24.7109375" style="12" customWidth="1"/>
    <col min="15623" max="15626" width="9.140625" style="12"/>
    <col min="15627" max="15627" width="9.42578125" style="12" customWidth="1"/>
    <col min="15628" max="15871" width="9.140625" style="12"/>
    <col min="15872" max="15872" width="16.7109375" style="12" customWidth="1"/>
    <col min="15873" max="15873" width="2.28515625" style="12" customWidth="1"/>
    <col min="15874" max="15878" width="24.7109375" style="12" customWidth="1"/>
    <col min="15879" max="15882" width="9.140625" style="12"/>
    <col min="15883" max="15883" width="9.42578125" style="12" customWidth="1"/>
    <col min="15884" max="16127" width="9.140625" style="12"/>
    <col min="16128" max="16128" width="16.7109375" style="12" customWidth="1"/>
    <col min="16129" max="16129" width="2.28515625" style="12" customWidth="1"/>
    <col min="16130" max="16134" width="24.7109375" style="12" customWidth="1"/>
    <col min="16135" max="16138" width="9.140625" style="12"/>
    <col min="16139" max="16139" width="9.42578125" style="12" customWidth="1"/>
    <col min="16140" max="16384" width="9.140625" style="12"/>
  </cols>
  <sheetData>
    <row r="1" spans="1:12" ht="28.5" customHeight="1" thickBot="1" x14ac:dyDescent="0.25">
      <c r="A1" s="65"/>
      <c r="B1" s="66"/>
      <c r="C1" s="167" t="str">
        <f>"SHROPSHIRE SPORTSHALL LEAGUE "&amp;'Clubs and events'!$C$1</f>
        <v>SHROPSHIRE SPORTSHALL LEAGUE 2023/2024</v>
      </c>
      <c r="D1" s="168"/>
      <c r="E1" s="168"/>
      <c r="F1" s="168"/>
    </row>
    <row r="2" spans="1:12" ht="19.5" customHeight="1" thickBot="1" x14ac:dyDescent="0.25">
      <c r="A2" s="67"/>
      <c r="B2" s="66"/>
      <c r="C2" s="169" t="str">
        <f xml:space="preserve">  "CLUB: " &amp; Match_Host&amp; "  VENUE: " &amp;Match_Venue &amp;    "  DATE: " &amp;TEXT(Match_Date,"dd/mm/yyyy")</f>
        <v>CLUB: Telford AC  VENUE: Wenlock  DATE: 19/11/2023</v>
      </c>
      <c r="D2" s="170"/>
      <c r="E2" s="170"/>
      <c r="F2" s="170"/>
    </row>
    <row r="3" spans="1:12" ht="16.5" thickBot="1" x14ac:dyDescent="0.25">
      <c r="A3" s="68"/>
      <c r="B3" s="66"/>
      <c r="C3" s="62" t="s">
        <v>402</v>
      </c>
      <c r="D3" s="63" t="str">
        <f>Match_number</f>
        <v>One</v>
      </c>
      <c r="E3" s="63" t="s">
        <v>45</v>
      </c>
      <c r="F3" s="64" t="s">
        <v>46</v>
      </c>
    </row>
    <row r="4" spans="1:12" ht="18" customHeight="1" thickBot="1" x14ac:dyDescent="0.25">
      <c r="A4" s="69"/>
      <c r="B4" s="70"/>
      <c r="C4" s="71">
        <v>1</v>
      </c>
      <c r="D4" s="72">
        <v>2</v>
      </c>
      <c r="E4" s="72">
        <v>3</v>
      </c>
      <c r="F4" s="72">
        <v>4</v>
      </c>
    </row>
    <row r="5" spans="1:12" ht="24.95" customHeight="1" x14ac:dyDescent="0.2">
      <c r="A5" s="171" t="str">
        <f>INDEX(All_events,MATCH(H5,Events_list,0),MATCH($E$18 &amp;" "&amp;$F$18,Age_list,0))</f>
        <v>2 Lap Hurdles</v>
      </c>
      <c r="B5" s="113" t="s">
        <v>228</v>
      </c>
      <c r="C5" s="114" t="str">
        <f ca="1">INDEX('Track Results position'!$N$2:$N$169,MATCH($D$3&amp;$E$3&amp;$F$3&amp;$A5&amp;$B5&amp;C$4,'Track Results position'!$A$2:$A$169,0))</f>
        <v>Isla Withers (T) 00:27.1</v>
      </c>
      <c r="D5" s="114" t="str">
        <f ca="1">INDEX('Track Results position'!$N$2:$N$169,MATCH($D$3&amp;$E$3&amp;$F$3&amp;$A5&amp;$B5&amp;D$4,'Track Results position'!$A$2:$A$169,0))</f>
        <v>Evelyn Hulme (S) 00:28.0</v>
      </c>
      <c r="E5" s="114" t="str">
        <f ca="1">INDEX('Track Results position'!$N$2:$N$169,MATCH($D$3&amp;$E$3&amp;$F$3&amp;$A5&amp;$B5&amp;E$4,'Track Results position'!$A$2:$A$169,0))</f>
        <v>Edith John (O) 00:31.0</v>
      </c>
      <c r="F5" s="114" t="str">
        <f ca="1">INDEX('Track Results position'!$N$2:$N$169,MATCH($D$3&amp;$E$3&amp;$F$3&amp;$A5&amp;$B5&amp;F$4,'Track Results position'!$A$2:$A$169,0))</f>
        <v>Ellie Biggs (W) 00:33.0</v>
      </c>
      <c r="H5" s="12" t="s">
        <v>80</v>
      </c>
    </row>
    <row r="6" spans="1:12" ht="24.95" customHeight="1" thickBot="1" x14ac:dyDescent="0.25">
      <c r="A6" s="172"/>
      <c r="B6" s="115" t="s">
        <v>232</v>
      </c>
      <c r="C6" s="114" t="str">
        <f ca="1">INDEX('Track Results position'!$N$2:$N$169,MATCH($D$3&amp;$E$3&amp;$F$3&amp;$A5&amp;$B6&amp;C$4,'Track Results position'!$A$2:$A$169,0))</f>
        <v>Grace Turney (S) 00:27.7</v>
      </c>
      <c r="D6" s="114" t="str">
        <f ca="1">INDEX('Track Results position'!$N$2:$N$169,MATCH($D$3&amp;$E$3&amp;$F$3&amp;$A5&amp;$B6&amp;D$4,'Track Results position'!$A$2:$A$169,0))</f>
        <v>Bella Beddall (T) 00:28.1</v>
      </c>
      <c r="E6" s="114" t="str">
        <f ca="1">INDEX('Track Results position'!$N$2:$N$169,MATCH($D$3&amp;$E$3&amp;$F$3&amp;$A5&amp;$B6&amp;E$4,'Track Results position'!$A$2:$A$169,0))</f>
        <v/>
      </c>
      <c r="F6" s="114" t="str">
        <f ca="1">INDEX('Track Results position'!$N$2:$N$169,MATCH($D$3&amp;$E$3&amp;$F$3&amp;$A5&amp;$B6&amp;F$4,'Track Results position'!$A$2:$A$169,0))</f>
        <v/>
      </c>
    </row>
    <row r="7" spans="1:12" ht="24.95" customHeight="1" x14ac:dyDescent="0.2">
      <c r="A7" s="171" t="str">
        <f>INDEX(All_events,MATCH(H7,Events_list,0),MATCH($E$18 &amp;" "&amp;$F$18,Age_list,0))</f>
        <v>2 Laps</v>
      </c>
      <c r="B7" s="113" t="s">
        <v>228</v>
      </c>
      <c r="C7" s="114" t="str">
        <f ca="1">INDEX('Track Results position'!$N$2:$N$169,MATCH($D$3&amp;$E$3&amp;$F$3&amp;$A7&amp;$B7&amp;C$4,'Track Results position'!$A$2:$A$169,0))</f>
        <v>Selina Vuli (S) 00:24.8</v>
      </c>
      <c r="D7" s="114" t="str">
        <f ca="1">INDEX('Track Results position'!$N$2:$N$169,MATCH($D$3&amp;$E$3&amp;$F$3&amp;$A7&amp;$B7&amp;D$4,'Track Results position'!$A$2:$A$169,0))</f>
        <v>Tabitha Hatch  (T) 00:25.5</v>
      </c>
      <c r="E7" s="114" t="str">
        <f ca="1">INDEX('Track Results position'!$N$2:$N$169,MATCH($D$3&amp;$E$3&amp;$F$3&amp;$A7&amp;$B7&amp;E$4,'Track Results position'!$A$2:$A$169,0))</f>
        <v>Ava Walton (O) 00:27.4</v>
      </c>
      <c r="F7" s="114" t="str">
        <f ca="1">INDEX('Track Results position'!$N$2:$N$169,MATCH($D$3&amp;$E$3&amp;$F$3&amp;$A7&amp;$B7&amp;F$4,'Track Results position'!$A$2:$A$169,0))</f>
        <v>Ellie Biggs (W) 00:29.9</v>
      </c>
      <c r="H7" s="12" t="s">
        <v>83</v>
      </c>
    </row>
    <row r="8" spans="1:12" ht="24.95" customHeight="1" thickBot="1" x14ac:dyDescent="0.25">
      <c r="A8" s="172"/>
      <c r="B8" s="115" t="s">
        <v>232</v>
      </c>
      <c r="C8" s="114" t="str">
        <f ca="1">INDEX('Track Results position'!$N$2:$N$169,MATCH($D$3&amp;$E$3&amp;$F$3&amp;$A7&amp;$B8&amp;C$4,'Track Results position'!$A$2:$A$169,0))</f>
        <v>Arya Cassini-Jones (S) 00:27.3</v>
      </c>
      <c r="D8" s="114" t="str">
        <f ca="1">INDEX('Track Results position'!$N$2:$N$169,MATCH($D$3&amp;$E$3&amp;$F$3&amp;$A7&amp;$B8&amp;D$4,'Track Results position'!$A$2:$A$169,0))</f>
        <v/>
      </c>
      <c r="E8" s="114" t="str">
        <f ca="1">INDEX('Track Results position'!$N$2:$N$169,MATCH($D$3&amp;$E$3&amp;$F$3&amp;$A7&amp;$B8&amp;E$4,'Track Results position'!$A$2:$A$169,0))</f>
        <v/>
      </c>
      <c r="F8" s="114" t="str">
        <f ca="1">INDEX('Track Results position'!$N$2:$N$169,MATCH($D$3&amp;$E$3&amp;$F$3&amp;$A7&amp;$B8&amp;F$4,'Track Results position'!$A$2:$A$169,0))</f>
        <v/>
      </c>
    </row>
    <row r="9" spans="1:12" ht="24.95" customHeight="1" x14ac:dyDescent="0.2">
      <c r="A9" s="171" t="str">
        <f>INDEX(All_events,MATCH(H9,Events_list,0),MATCH($E$18 &amp;" "&amp;$F$18,Age_list,0))</f>
        <v>3 Laps</v>
      </c>
      <c r="B9" s="113" t="s">
        <v>228</v>
      </c>
      <c r="C9" s="114" t="str">
        <f ca="1">INDEX('Track Results position'!$N$2:$N$169,MATCH($D$3&amp;$E$3&amp;$F$3&amp;$A9&amp;$B9&amp;C$4,'Track Results position'!$A$2:$A$169,0))</f>
        <v>Tabitha Hatch  (T) 00:40.5</v>
      </c>
      <c r="D9" s="114" t="str">
        <f ca="1">INDEX('Track Results position'!$N$2:$N$169,MATCH($D$3&amp;$E$3&amp;$F$3&amp;$A9&amp;$B9&amp;D$4,'Track Results position'!$A$2:$A$169,0))</f>
        <v>Lucy Dahn (S) 00:45.1</v>
      </c>
      <c r="E9" s="114" t="str">
        <f ca="1">INDEX('Track Results position'!$N$2:$N$169,MATCH($D$3&amp;$E$3&amp;$F$3&amp;$A9&amp;$B9&amp;E$4,'Track Results position'!$A$2:$A$169,0))</f>
        <v/>
      </c>
      <c r="F9" s="114" t="str">
        <f ca="1">INDEX('Track Results position'!$N$2:$N$169,MATCH($D$3&amp;$E$3&amp;$F$3&amp;$A9&amp;$B9&amp;F$4,'Track Results position'!$A$2:$A$169,0))</f>
        <v/>
      </c>
      <c r="H9" s="12" t="s">
        <v>86</v>
      </c>
    </row>
    <row r="10" spans="1:12" ht="24.95" customHeight="1" thickBot="1" x14ac:dyDescent="0.25">
      <c r="A10" s="172"/>
      <c r="B10" s="115" t="s">
        <v>232</v>
      </c>
      <c r="C10" s="114" t="str">
        <f ca="1">INDEX('Track Results position'!$N$2:$N$169,MATCH($D$3&amp;$E$3&amp;$F$3&amp;$A9&amp;$B10&amp;C$4,'Track Results position'!$A$2:$A$169,0))</f>
        <v>Georgie Howson (S) 00:41.9</v>
      </c>
      <c r="D10" s="114" t="str">
        <f ca="1">INDEX('Track Results position'!$N$2:$N$169,MATCH($D$3&amp;$E$3&amp;$F$3&amp;$A9&amp;$B10&amp;D$4,'Track Results position'!$A$2:$A$169,0))</f>
        <v>Cora Ward (T) 00:45.6</v>
      </c>
      <c r="E10" s="114" t="str">
        <f ca="1">INDEX('Track Results position'!$N$2:$N$169,MATCH($D$3&amp;$E$3&amp;$F$3&amp;$A9&amp;$B10&amp;E$4,'Track Results position'!$A$2:$A$169,0))</f>
        <v/>
      </c>
      <c r="F10" s="114" t="str">
        <f ca="1">INDEX('Track Results position'!$N$2:$N$169,MATCH($D$3&amp;$E$3&amp;$F$3&amp;$A9&amp;$B10&amp;F$4,'Track Results position'!$A$2:$A$169,0))</f>
        <v/>
      </c>
    </row>
    <row r="11" spans="1:12" ht="24.95" customHeight="1" x14ac:dyDescent="0.2">
      <c r="A11" s="175" t="str">
        <f>INDEX(All_events,MATCH(H11,Events_list,0),MATCH(E3 &amp;" "&amp;F3,Age_list,0))</f>
        <v>STANDING LONG JUMP</v>
      </c>
      <c r="B11" s="176"/>
      <c r="C11" s="114" t="str">
        <f ca="1">INDEX('Field Results position'!$N$2:$N$169,MATCH($D$3&amp;$E$3&amp;$F$3&amp;$A11&amp;C$4,'Field Results position'!$A$2:$A$169,0))</f>
        <v>Grace Turney (S) 1.88</v>
      </c>
      <c r="D11" s="114" t="str">
        <f ca="1">INDEX('Field Results position'!$N$2:$N$169,MATCH($D$3&amp;$E$3&amp;$F$3&amp;$A11&amp;D$4,'Field Results position'!$A$2:$A$169,0))</f>
        <v>Selina Vuli (S) 1.82</v>
      </c>
      <c r="E11" s="114" t="str">
        <f ca="1">INDEX('Field Results position'!$N$2:$N$169,MATCH($D$3&amp;$E$3&amp;$F$3&amp;$A11&amp;E$4,'Field Results position'!$A$2:$A$169,0))</f>
        <v>Ava Walton (O) 1.62</v>
      </c>
      <c r="F11" s="114" t="str">
        <f ca="1">INDEX('Field Results position'!$N$2:$N$169,MATCH($D$3&amp;$E$3&amp;$F$3&amp;$A11&amp;F$4,'Field Results position'!$A$2:$A$169,0))</f>
        <v/>
      </c>
      <c r="H11" s="61" t="s">
        <v>90</v>
      </c>
    </row>
    <row r="12" spans="1:12" ht="24.95" customHeight="1" thickBot="1" x14ac:dyDescent="0.25">
      <c r="A12" s="177"/>
      <c r="B12" s="178"/>
      <c r="C12" s="114" t="str">
        <f ca="1">INDEX('Field Results position'!$N$2:$N$169,MATCH($D$3&amp;$E$3&amp;$F$3&amp;$A11&amp;C$4+No_Clubs,'Field Results position'!$A$2:$A$169,0))</f>
        <v/>
      </c>
      <c r="D12" s="114" t="str">
        <f ca="1">INDEX('Field Results position'!$N$2:$N$169,MATCH($D$3&amp;$E$3&amp;$F$3&amp;$A11&amp;D$4+No_Clubs,'Field Results position'!$A$2:$A$169,0))</f>
        <v/>
      </c>
      <c r="E12" s="114" t="str">
        <f ca="1">INDEX('Field Results position'!$N$2:$N$169,MATCH($D$3&amp;$E$3&amp;$F$3&amp;$A11&amp;E$4+No_Clubs,'Field Results position'!$A$2:$A$169,0))</f>
        <v/>
      </c>
      <c r="F12" s="114" t="str">
        <f ca="1">INDEX('Field Results position'!$N$2:$N$169,MATCH($D$3&amp;$E$3&amp;$F$3&amp;$A11&amp;F$4+No_Clubs,'Field Results position'!$A$2:$A$169,0))</f>
        <v/>
      </c>
    </row>
    <row r="13" spans="1:12" ht="24.95" customHeight="1" x14ac:dyDescent="0.25">
      <c r="A13" s="175" t="s">
        <v>549</v>
      </c>
      <c r="B13" s="176"/>
      <c r="C13" s="114" t="s">
        <v>550</v>
      </c>
      <c r="D13" s="114" t="s">
        <v>551</v>
      </c>
      <c r="E13" s="114" t="s">
        <v>552</v>
      </c>
      <c r="F13" s="114" t="s">
        <v>553</v>
      </c>
      <c r="H13" s="61" t="s">
        <v>93</v>
      </c>
      <c r="L13"/>
    </row>
    <row r="14" spans="1:12" ht="24.95" customHeight="1" thickBot="1" x14ac:dyDescent="0.25">
      <c r="A14" s="177"/>
      <c r="B14" s="178"/>
      <c r="C14" s="114" t="s">
        <v>561</v>
      </c>
      <c r="D14" s="114"/>
      <c r="E14" s="114"/>
      <c r="F14" s="114"/>
      <c r="L14" s="61"/>
    </row>
    <row r="15" spans="1:12" ht="24.95" customHeight="1" thickBot="1" x14ac:dyDescent="0.25">
      <c r="A15" s="173" t="s">
        <v>34</v>
      </c>
      <c r="B15" s="174"/>
      <c r="C15" s="114" t="str">
        <f ca="1">INDEX('Track Results position'!$N$2:$N$169,MATCH($D$3&amp;$E$3&amp;$F$3&amp;$A15&amp;"A"&amp;C$4,'Track Results position'!$A$2:$A$169,0))</f>
        <v>TelfordU11Girls (T) 01:47.4</v>
      </c>
      <c r="D15" s="114" t="str">
        <f ca="1">INDEX('Track Results position'!$N$2:$N$169,MATCH($D$3&amp;$E$3&amp;$F$3&amp;$A15&amp;"A"&amp;D$4,'Track Results position'!$A$2:$A$169,0))</f>
        <v>ShrewsburyU11Girls (S) 01:48.0</v>
      </c>
      <c r="E15" s="114" t="str">
        <f ca="1">INDEX('Track Results position'!$N$2:$N$169,MATCH($D$3&amp;$E$3&amp;$F$3&amp;$A15&amp;"A"&amp;E$4,'Track Results position'!$A$2:$A$169,0))</f>
        <v/>
      </c>
      <c r="F15" s="114" t="str">
        <f ca="1">INDEX('Track Results position'!$N$2:$N$169,MATCH($D$3&amp;$E$3&amp;$F$3&amp;$A15&amp;"A"&amp;F$4,'Track Results position'!$A$2:$A$169,0))</f>
        <v/>
      </c>
      <c r="H15" s="12" t="s">
        <v>96</v>
      </c>
    </row>
    <row r="16" spans="1:12" ht="18" customHeight="1" thickBot="1" x14ac:dyDescent="0.25">
      <c r="A16" s="182" t="s">
        <v>208</v>
      </c>
      <c r="B16" s="183"/>
      <c r="C16" s="73" t="str">
        <f ca="1">INDEX('Results Summary'!$J$2:$J$25,MATCH('Match Results U11'!$E$3&amp;'Match Results U11'!$F$3&amp;'Match Results U11'!C4,'Results Summary'!$A$2:$A$25,0))</f>
        <v>Shrewsbury 73 (4)</v>
      </c>
      <c r="D16" s="73" t="str">
        <f ca="1">INDEX('Results Summary'!$J$2:$J$25,MATCH('Match Results U11'!$E$3&amp;'Match Results U11'!$F$3&amp;'Match Results U11'!D4,'Results Summary'!$A$2:$A$25,0))</f>
        <v>Telford 54 (3)</v>
      </c>
      <c r="E16" s="73" t="str">
        <f ca="1">INDEX('Results Summary'!$J$2:$J$25,MATCH('Match Results U11'!$E$3&amp;'Match Results U11'!$F$3&amp;'Match Results U11'!E4,'Results Summary'!$A$2:$A$25,0))</f>
        <v>Oswestry 19 (2)</v>
      </c>
      <c r="F16" s="73" t="str">
        <f ca="1">INDEX('Results Summary'!$J$2:$J$25,MATCH('Match Results U11'!$E$3&amp;'Match Results U11'!$F$3&amp;'Match Results U11'!F4,'Results Summary'!$A$2:$A$25,0))</f>
        <v>Wenlock 4 (1)</v>
      </c>
    </row>
    <row r="17" spans="1:8" ht="8.25" customHeight="1" thickBot="1" x14ac:dyDescent="0.25">
      <c r="A17" s="74"/>
      <c r="B17" s="74"/>
      <c r="C17" s="74"/>
      <c r="D17" s="74"/>
      <c r="E17" s="74"/>
      <c r="F17" s="74"/>
    </row>
    <row r="18" spans="1:8" ht="16.5" thickBot="1" x14ac:dyDescent="0.25">
      <c r="A18" s="75"/>
      <c r="B18" s="74"/>
      <c r="C18" s="62" t="s">
        <v>402</v>
      </c>
      <c r="D18" s="63" t="str">
        <f>Match_number</f>
        <v>One</v>
      </c>
      <c r="E18" s="63" t="s">
        <v>45</v>
      </c>
      <c r="F18" s="64" t="s">
        <v>62</v>
      </c>
    </row>
    <row r="19" spans="1:8" ht="18" customHeight="1" thickBot="1" x14ac:dyDescent="0.25">
      <c r="A19" s="74"/>
      <c r="B19" s="74"/>
      <c r="C19" s="71">
        <v>1</v>
      </c>
      <c r="D19" s="72">
        <v>2</v>
      </c>
      <c r="E19" s="72">
        <v>3</v>
      </c>
      <c r="F19" s="72">
        <v>4</v>
      </c>
    </row>
    <row r="20" spans="1:8" s="111" customFormat="1" ht="24.95" customHeight="1" x14ac:dyDescent="0.2">
      <c r="A20" s="171" t="str">
        <f>INDEX(All_events,MATCH(H20,Events_list,0),MATCH($E$18 &amp;" "&amp;$F$18,Age_list,0))</f>
        <v>2 Lap Hurdles</v>
      </c>
      <c r="B20" s="116" t="s">
        <v>228</v>
      </c>
      <c r="C20" s="114" t="str">
        <f ca="1">INDEX('Track Results position'!$N$2:$N$169,MATCH($D$18&amp;$E$18&amp;$F$18&amp;$A20&amp;$B20&amp;C$19,'Track Results position'!$A$2:$A$169,0))</f>
        <v>Axel Gordon (T) 00:27.3</v>
      </c>
      <c r="D20" s="114" t="str">
        <f ca="1">INDEX('Track Results position'!$N$2:$N$169,MATCH($D$18&amp;$E$18&amp;$F$18&amp;$A20&amp;$B20&amp;D$19,'Track Results position'!$A$2:$A$169,0))</f>
        <v>William Arran (O) 00:28.2</v>
      </c>
      <c r="E20" s="114" t="str">
        <f ca="1">INDEX('Track Results position'!$N$2:$N$169,MATCH($D$18&amp;$E$18&amp;$F$18&amp;$A20&amp;$B20&amp;E$19,'Track Results position'!$A$2:$A$169,0))</f>
        <v>Ben Beard (W) 00:31.2</v>
      </c>
      <c r="F20" s="114" t="str">
        <f ca="1">INDEX('Track Results position'!$N$2:$N$169,MATCH($D$18&amp;$E$18&amp;$F$18&amp;$A20&amp;$B20&amp;F$19,'Track Results position'!$A$2:$A$169,0))</f>
        <v/>
      </c>
      <c r="H20" s="111" t="s">
        <v>80</v>
      </c>
    </row>
    <row r="21" spans="1:8" s="111" customFormat="1" ht="24.95" customHeight="1" thickBot="1" x14ac:dyDescent="0.25">
      <c r="A21" s="172"/>
      <c r="B21" s="117" t="s">
        <v>232</v>
      </c>
      <c r="C21" s="114" t="str">
        <f ca="1">INDEX('Track Results position'!$N$2:$N$169,MATCH($D$18&amp;$E$18&amp;$F$18&amp;$A20&amp;$B21&amp;C$19,'Track Results position'!$A$2:$A$169,0))</f>
        <v>Fionn Munslow (W) 00:28.8</v>
      </c>
      <c r="D21" s="114" t="str">
        <f ca="1">INDEX('Track Results position'!$N$2:$N$169,MATCH($D$18&amp;$E$18&amp;$F$18&amp;$A20&amp;$B21&amp;D$19,'Track Results position'!$A$2:$A$169,0))</f>
        <v>Joseph Barlow (O) 00:29.8</v>
      </c>
      <c r="E21" s="114" t="str">
        <f ca="1">INDEX('Track Results position'!$N$2:$N$169,MATCH($D$18&amp;$E$18&amp;$F$18&amp;$A20&amp;$B21&amp;E$19,'Track Results position'!$A$2:$A$169,0))</f>
        <v>Jacob Eiben (T) 00:29.9</v>
      </c>
      <c r="F21" s="114" t="str">
        <f ca="1">INDEX('Track Results position'!$N$2:$N$169,MATCH($D$18&amp;$E$18&amp;$F$18&amp;$A20&amp;$B21&amp;F$19,'Track Results position'!$A$2:$A$169,0))</f>
        <v/>
      </c>
    </row>
    <row r="22" spans="1:8" s="111" customFormat="1" ht="24.95" customHeight="1" x14ac:dyDescent="0.2">
      <c r="A22" s="171" t="str">
        <f>INDEX(All_events,MATCH(H22,Events_list,0),MATCH($E$18 &amp;" "&amp;$F$18,Age_list,0))</f>
        <v>2 Laps</v>
      </c>
      <c r="B22" s="116" t="s">
        <v>228</v>
      </c>
      <c r="C22" s="114" t="str">
        <f ca="1">INDEX('Track Results position'!$N$2:$N$169,MATCH($D$18&amp;$E$18&amp;$F$18&amp;$A22&amp;$B22&amp;C$19,'Track Results position'!$A$2:$A$169,0))</f>
        <v>Isaac Holme (W) 00:24.9</v>
      </c>
      <c r="D22" s="114" t="str">
        <f ca="1">INDEX('Track Results position'!$N$2:$N$169,MATCH($D$18&amp;$E$18&amp;$F$18&amp;$A22&amp;$B22&amp;D$19,'Track Results position'!$A$2:$A$169,0))</f>
        <v>Jacob Eiben (T) 00:25.7</v>
      </c>
      <c r="E22" s="114" t="str">
        <f ca="1">INDEX('Track Results position'!$N$2:$N$169,MATCH($D$18&amp;$E$18&amp;$F$18&amp;$A22&amp;$B22&amp;E$19,'Track Results position'!$A$2:$A$169,0))</f>
        <v>Max Jones (O) 00:26.2</v>
      </c>
      <c r="F22" s="114" t="str">
        <f ca="1">INDEX('Track Results position'!$N$2:$N$169,MATCH($D$18&amp;$E$18&amp;$F$18&amp;$A22&amp;$B22&amp;F$19,'Track Results position'!$A$2:$A$169,0))</f>
        <v>Logan Watkin (S) 00:28.5</v>
      </c>
      <c r="H22" s="111" t="s">
        <v>83</v>
      </c>
    </row>
    <row r="23" spans="1:8" s="111" customFormat="1" ht="24.95" customHeight="1" thickBot="1" x14ac:dyDescent="0.25">
      <c r="A23" s="172"/>
      <c r="B23" s="117" t="s">
        <v>232</v>
      </c>
      <c r="C23" s="114" t="str">
        <f ca="1">INDEX('Track Results position'!$N$2:$N$169,MATCH($D$18&amp;$E$18&amp;$F$18&amp;$A22&amp;$B23&amp;C$19,'Track Results position'!$A$2:$A$169,0))</f>
        <v>Riley Griffiths (S) 00:28.0</v>
      </c>
      <c r="D23" s="114" t="str">
        <f ca="1">INDEX('Track Results position'!$N$2:$N$169,MATCH($D$18&amp;$E$18&amp;$F$18&amp;$A22&amp;$B23&amp;D$19,'Track Results position'!$A$2:$A$169,0))</f>
        <v>Macsen Egerton (O) 00:29.0</v>
      </c>
      <c r="E23" s="114" t="str">
        <f ca="1">INDEX('Track Results position'!$N$2:$N$169,MATCH($D$18&amp;$E$18&amp;$F$18&amp;$A22&amp;$B23&amp;E$19,'Track Results position'!$A$2:$A$169,0))</f>
        <v>Frankie Ward (T) 00:29.1</v>
      </c>
      <c r="F23" s="114" t="str">
        <f ca="1">INDEX('Track Results position'!$N$2:$N$169,MATCH($D$18&amp;$E$18&amp;$F$18&amp;$A22&amp;$B23&amp;F$19,'Track Results position'!$A$2:$A$169,0))</f>
        <v/>
      </c>
    </row>
    <row r="24" spans="1:8" s="111" customFormat="1" ht="24.95" customHeight="1" x14ac:dyDescent="0.2">
      <c r="A24" s="171" t="str">
        <f>INDEX(All_events,MATCH(H24,Events_list,0),MATCH($E$18 &amp;" "&amp;$F$18,Age_list,0))</f>
        <v>3 Laps</v>
      </c>
      <c r="B24" s="116" t="s">
        <v>228</v>
      </c>
      <c r="C24" s="114" t="str">
        <f ca="1">INDEX('Track Results position'!$N$2:$N$169,MATCH($D$18&amp;$E$18&amp;$F$18&amp;$A24&amp;$B24&amp;C$19,'Track Results position'!$A$2:$A$169,0))</f>
        <v>Seth Baillie (O) 00:43.5</v>
      </c>
      <c r="D24" s="114" t="str">
        <f ca="1">INDEX('Track Results position'!$N$2:$N$169,MATCH($D$18&amp;$E$18&amp;$F$18&amp;$A24&amp;$B24&amp;D$19,'Track Results position'!$A$2:$A$169,0))</f>
        <v>Frankie Ward (T) 00:44.7</v>
      </c>
      <c r="E24" s="114" t="str">
        <f ca="1">INDEX('Track Results position'!$N$2:$N$169,MATCH($D$18&amp;$E$18&amp;$F$18&amp;$A24&amp;$B24&amp;E$19,'Track Results position'!$A$2:$A$169,0))</f>
        <v>Alexander Richardson (S) 00:46.6</v>
      </c>
      <c r="F24" s="114" t="str">
        <f ca="1">INDEX('Track Results position'!$N$2:$N$169,MATCH($D$18&amp;$E$18&amp;$F$18&amp;$A24&amp;$B24&amp;F$19,'Track Results position'!$A$2:$A$169,0))</f>
        <v/>
      </c>
      <c r="H24" s="111" t="s">
        <v>86</v>
      </c>
    </row>
    <row r="25" spans="1:8" s="111" customFormat="1" ht="24.95" customHeight="1" thickBot="1" x14ac:dyDescent="0.25">
      <c r="A25" s="172"/>
      <c r="B25" s="117" t="s">
        <v>232</v>
      </c>
      <c r="C25" s="114" t="str">
        <f ca="1">INDEX('Track Results position'!$N$2:$N$169,MATCH($D$18&amp;$E$18&amp;$F$18&amp;$A24&amp;$B25&amp;C$19,'Track Results position'!$A$2:$A$169,0))</f>
        <v>Oliver Jones (O) 00:45.9</v>
      </c>
      <c r="D25" s="114" t="str">
        <f ca="1">INDEX('Track Results position'!$N$2:$N$169,MATCH($D$18&amp;$E$18&amp;$F$18&amp;$A24&amp;$B25&amp;D$19,'Track Results position'!$A$2:$A$169,0))</f>
        <v/>
      </c>
      <c r="E25" s="114" t="str">
        <f ca="1">INDEX('Track Results position'!$N$2:$N$169,MATCH($D$18&amp;$E$18&amp;$F$18&amp;$A24&amp;$B25&amp;E$19,'Track Results position'!$A$2:$A$169,0))</f>
        <v/>
      </c>
      <c r="F25" s="114" t="str">
        <f ca="1">INDEX('Track Results position'!$N$2:$N$169,MATCH($D$18&amp;$E$18&amp;$F$18&amp;$A24&amp;$B25&amp;F$19,'Track Results position'!$A$2:$A$169,0))</f>
        <v/>
      </c>
    </row>
    <row r="26" spans="1:8" s="111" customFormat="1" ht="24.95" customHeight="1" x14ac:dyDescent="0.2">
      <c r="A26" s="175" t="s">
        <v>549</v>
      </c>
      <c r="B26" s="176"/>
      <c r="C26" s="114" t="s">
        <v>554</v>
      </c>
      <c r="D26" s="114" t="s">
        <v>555</v>
      </c>
      <c r="E26" s="114" t="s">
        <v>557</v>
      </c>
      <c r="F26" s="114" t="s">
        <v>556</v>
      </c>
      <c r="H26" s="112" t="s">
        <v>90</v>
      </c>
    </row>
    <row r="27" spans="1:8" s="111" customFormat="1" ht="24.95" customHeight="1" thickBot="1" x14ac:dyDescent="0.25">
      <c r="A27" s="177"/>
      <c r="B27" s="178"/>
      <c r="C27" s="114" t="s">
        <v>558</v>
      </c>
      <c r="D27" s="114" t="s">
        <v>559</v>
      </c>
      <c r="E27" s="114"/>
      <c r="F27" s="114"/>
    </row>
    <row r="28" spans="1:8" s="111" customFormat="1" ht="24.95" customHeight="1" x14ac:dyDescent="0.2">
      <c r="A28" s="175" t="str">
        <f>INDEX(All_events,MATCH(H28,Events_list,0),MATCH(E18 &amp;" "&amp;F18,Age_list,0))</f>
        <v>STANDING LONG JUMP</v>
      </c>
      <c r="B28" s="176"/>
      <c r="C28" s="114" t="str">
        <f ca="1">INDEX('Field Results position'!$N$2:$N$169,MATCH($D$18&amp;$E$18&amp;$F$18&amp;$A28&amp;C$19,'Field Results position'!$A$2:$A$169,0))</f>
        <v>William Arran (O) 1.84</v>
      </c>
      <c r="D28" s="114" t="str">
        <f ca="1">INDEX('Field Results position'!$N$2:$N$169,MATCH($D$18&amp;$E$18&amp;$F$18&amp;$A28&amp;D$19,'Field Results position'!$A$2:$A$169,0))</f>
        <v>Joseph Barlow (O) 1.76</v>
      </c>
      <c r="E28" s="114" t="str">
        <f ca="1">INDEX('Field Results position'!$N$2:$N$169,MATCH($D$18&amp;$E$18&amp;$F$18&amp;$A28&amp;E$19,'Field Results position'!$A$2:$A$169,0))</f>
        <v>Logan Watkin (S) 1.66</v>
      </c>
      <c r="F28" s="114" t="str">
        <f ca="1">INDEX('Field Results position'!$N$2:$N$169,MATCH($D$18&amp;$E$18&amp;$F$18&amp;$A28&amp;F$19,'Field Results position'!$A$2:$A$169,0))</f>
        <v>George Willett (W) 1.62</v>
      </c>
      <c r="H28" s="112" t="s">
        <v>93</v>
      </c>
    </row>
    <row r="29" spans="1:8" s="111" customFormat="1" ht="24.95" customHeight="1" thickBot="1" x14ac:dyDescent="0.25">
      <c r="A29" s="177"/>
      <c r="B29" s="178"/>
      <c r="C29" s="114" t="str">
        <f ca="1">INDEX('Field Results position'!$N$2:$N$169,MATCH($D$18&amp;$E$18&amp;$F$18&amp;$A28&amp;C$19+No_Clubs,'Field Results position'!$A$2:$A$169,0))</f>
        <v>Alexander Richardson (S) 1.38</v>
      </c>
      <c r="D29" s="114" t="str">
        <f ca="1">INDEX('Field Results position'!$N$2:$N$169,MATCH($D$18&amp;$E$18&amp;$F$18&amp;$A28&amp;D$19+No_Clubs,'Field Results position'!$A$2:$A$169,0))</f>
        <v>Fionn Munslow (W) 1.32</v>
      </c>
      <c r="E29" s="114" t="str">
        <f ca="1">INDEX('Field Results position'!$N$2:$N$169,MATCH($D$18&amp;$E$18&amp;$F$18&amp;$A28&amp;E$19+No_Clubs,'Field Results position'!$A$2:$A$169,0))</f>
        <v>Macsen Egerton (O) 1.36</v>
      </c>
      <c r="F29" s="114" t="str">
        <f ca="1">INDEX('Field Results position'!$N$2:$N$169,MATCH($D$18&amp;$E$18&amp;$F$18&amp;$A28&amp;F$19+No_Clubs,'Field Results position'!$A$2:$A$169,0))</f>
        <v/>
      </c>
    </row>
    <row r="30" spans="1:8" s="111" customFormat="1" ht="24.95" customHeight="1" thickBot="1" x14ac:dyDescent="0.25">
      <c r="A30" s="175" t="str">
        <f>INDEX(All_events,MATCH(H30,Events_list,0),MATCH($E$18 &amp;" "&amp;$F$18,Age_list,0))</f>
        <v>4x2 Relay</v>
      </c>
      <c r="B30" s="179"/>
      <c r="C30" s="114" t="str">
        <f ca="1">INDEX('Track Results position'!$N$2:$N$169,MATCH($D$18&amp;$E$18&amp;$F$18&amp;$A30&amp;"A"&amp;C$19,'Track Results position'!$A$2:$A$169,0))</f>
        <v>OswestryU11Boys (O) 01:46.9</v>
      </c>
      <c r="D30" s="114" t="str">
        <f ca="1">INDEX('Track Results position'!$N$2:$N$169,MATCH($D$18&amp;$E$18&amp;$F$18&amp;$A30&amp;"A"&amp;D$19,'Track Results position'!$A$2:$A$169,0))</f>
        <v/>
      </c>
      <c r="E30" s="114" t="str">
        <f ca="1">INDEX('Track Results position'!$N$2:$N$169,MATCH($D$18&amp;$E$18&amp;$F$18&amp;$A30&amp;"A"&amp;E$19,'Track Results position'!$A$2:$A$169,0))</f>
        <v/>
      </c>
      <c r="F30" s="114" t="str">
        <f ca="1">INDEX('Track Results position'!$N$2:$N$169,MATCH($D$18&amp;$E$18&amp;$F$18&amp;$A30&amp;"A"&amp;F$19,'Track Results position'!$A$2:$A$169,0))</f>
        <v/>
      </c>
      <c r="H30" s="111" t="s">
        <v>96</v>
      </c>
    </row>
    <row r="31" spans="1:8" ht="18" customHeight="1" thickBot="1" x14ac:dyDescent="0.25">
      <c r="A31" s="180" t="s">
        <v>208</v>
      </c>
      <c r="B31" s="181"/>
      <c r="C31" s="73" t="str">
        <f ca="1">INDEX('Results Summary'!$J$2:$J$25,MATCH('Match Results U11'!$E$18&amp;'Match Results U11'!$F$18&amp;'Match Results U11'!C19,'Results Summary'!$A$2:$A$25,0))</f>
        <v>Oswestry 71.5 (4)</v>
      </c>
      <c r="D31" s="73" t="str">
        <f ca="1">INDEX('Results Summary'!$J$2:$J$25,MATCH('Match Results U11'!$E$18&amp;'Match Results U11'!$F$18&amp;'Match Results U11'!D19,'Results Summary'!$A$2:$A$25,0))</f>
        <v>Wenlock 37 (3)</v>
      </c>
      <c r="E31" s="73" t="str">
        <f ca="1">INDEX('Results Summary'!$J$2:$J$25,MATCH('Match Results U11'!$E$18&amp;'Match Results U11'!$F$18&amp;'Match Results U11'!E19,'Results Summary'!$A$2:$A$25,0))</f>
        <v>Telford 30 (2)</v>
      </c>
      <c r="F31" s="73" t="str">
        <f ca="1">INDEX('Results Summary'!$J$2:$J$25,MATCH('Match Results U11'!$E$18&amp;'Match Results U11'!$F$18&amp;'Match Results U11'!F19,'Results Summary'!$A$2:$A$25,0))</f>
        <v>Shrewsbury 28.5 (1)</v>
      </c>
    </row>
  </sheetData>
  <mergeCells count="16">
    <mergeCell ref="A15:B15"/>
    <mergeCell ref="A11:B12"/>
    <mergeCell ref="A13:B14"/>
    <mergeCell ref="A30:B30"/>
    <mergeCell ref="A31:B31"/>
    <mergeCell ref="A16:B16"/>
    <mergeCell ref="A20:A21"/>
    <mergeCell ref="A22:A23"/>
    <mergeCell ref="A24:A25"/>
    <mergeCell ref="A26:B27"/>
    <mergeCell ref="A28:B29"/>
    <mergeCell ref="C1:F1"/>
    <mergeCell ref="C2:F2"/>
    <mergeCell ref="A5:A6"/>
    <mergeCell ref="A7:A8"/>
    <mergeCell ref="A9:A10"/>
  </mergeCells>
  <pageMargins left="0.19685039370078741" right="0" top="0.19685039370078741" bottom="0.19685039370078741" header="0.51181102362204722" footer="0.51181102362204722"/>
  <pageSetup paperSize="9" orientation="landscape" horizontalDpi="300" verticalDpi="300" r:id="rId1"/>
  <headerFooter alignWithMargins="0">
    <oddFooter>&amp;L&amp;6P. Afford&amp;R&amp;6&amp;D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E7E5-4281-4428-AE45-ECFDFAA1C0ED}">
  <dimension ref="A1:L31"/>
  <sheetViews>
    <sheetView topLeftCell="A6" zoomScaleNormal="100" workbookViewId="0">
      <selection activeCell="F31" sqref="A1:F31"/>
    </sheetView>
  </sheetViews>
  <sheetFormatPr defaultRowHeight="12.75" x14ac:dyDescent="0.2"/>
  <cols>
    <col min="1" max="1" width="10.85546875" style="12" customWidth="1"/>
    <col min="2" max="2" width="2.28515625" style="12" customWidth="1"/>
    <col min="3" max="6" width="19.85546875" style="12" customWidth="1"/>
    <col min="7" max="7" width="6" style="12" customWidth="1"/>
    <col min="8" max="10" width="9.140625" style="12"/>
    <col min="11" max="11" width="9.42578125" style="12" customWidth="1"/>
    <col min="12" max="255" width="9.140625" style="12"/>
    <col min="256" max="256" width="16.7109375" style="12" customWidth="1"/>
    <col min="257" max="257" width="2.28515625" style="12" customWidth="1"/>
    <col min="258" max="262" width="24.7109375" style="12" customWidth="1"/>
    <col min="263" max="266" width="9.140625" style="12"/>
    <col min="267" max="267" width="9.42578125" style="12" customWidth="1"/>
    <col min="268" max="511" width="9.140625" style="12"/>
    <col min="512" max="512" width="16.7109375" style="12" customWidth="1"/>
    <col min="513" max="513" width="2.28515625" style="12" customWidth="1"/>
    <col min="514" max="518" width="24.7109375" style="12" customWidth="1"/>
    <col min="519" max="522" width="9.140625" style="12"/>
    <col min="523" max="523" width="9.42578125" style="12" customWidth="1"/>
    <col min="524" max="767" width="9.140625" style="12"/>
    <col min="768" max="768" width="16.7109375" style="12" customWidth="1"/>
    <col min="769" max="769" width="2.28515625" style="12" customWidth="1"/>
    <col min="770" max="774" width="24.7109375" style="12" customWidth="1"/>
    <col min="775" max="778" width="9.140625" style="12"/>
    <col min="779" max="779" width="9.42578125" style="12" customWidth="1"/>
    <col min="780" max="1023" width="9.140625" style="12"/>
    <col min="1024" max="1024" width="16.7109375" style="12" customWidth="1"/>
    <col min="1025" max="1025" width="2.28515625" style="12" customWidth="1"/>
    <col min="1026" max="1030" width="24.7109375" style="12" customWidth="1"/>
    <col min="1031" max="1034" width="9.140625" style="12"/>
    <col min="1035" max="1035" width="9.42578125" style="12" customWidth="1"/>
    <col min="1036" max="1279" width="9.140625" style="12"/>
    <col min="1280" max="1280" width="16.7109375" style="12" customWidth="1"/>
    <col min="1281" max="1281" width="2.28515625" style="12" customWidth="1"/>
    <col min="1282" max="1286" width="24.7109375" style="12" customWidth="1"/>
    <col min="1287" max="1290" width="9.140625" style="12"/>
    <col min="1291" max="1291" width="9.42578125" style="12" customWidth="1"/>
    <col min="1292" max="1535" width="9.140625" style="12"/>
    <col min="1536" max="1536" width="16.7109375" style="12" customWidth="1"/>
    <col min="1537" max="1537" width="2.28515625" style="12" customWidth="1"/>
    <col min="1538" max="1542" width="24.7109375" style="12" customWidth="1"/>
    <col min="1543" max="1546" width="9.140625" style="12"/>
    <col min="1547" max="1547" width="9.42578125" style="12" customWidth="1"/>
    <col min="1548" max="1791" width="9.140625" style="12"/>
    <col min="1792" max="1792" width="16.7109375" style="12" customWidth="1"/>
    <col min="1793" max="1793" width="2.28515625" style="12" customWidth="1"/>
    <col min="1794" max="1798" width="24.7109375" style="12" customWidth="1"/>
    <col min="1799" max="1802" width="9.140625" style="12"/>
    <col min="1803" max="1803" width="9.42578125" style="12" customWidth="1"/>
    <col min="1804" max="2047" width="9.140625" style="12"/>
    <col min="2048" max="2048" width="16.7109375" style="12" customWidth="1"/>
    <col min="2049" max="2049" width="2.28515625" style="12" customWidth="1"/>
    <col min="2050" max="2054" width="24.7109375" style="12" customWidth="1"/>
    <col min="2055" max="2058" width="9.140625" style="12"/>
    <col min="2059" max="2059" width="9.42578125" style="12" customWidth="1"/>
    <col min="2060" max="2303" width="9.140625" style="12"/>
    <col min="2304" max="2304" width="16.7109375" style="12" customWidth="1"/>
    <col min="2305" max="2305" width="2.28515625" style="12" customWidth="1"/>
    <col min="2306" max="2310" width="24.7109375" style="12" customWidth="1"/>
    <col min="2311" max="2314" width="9.140625" style="12"/>
    <col min="2315" max="2315" width="9.42578125" style="12" customWidth="1"/>
    <col min="2316" max="2559" width="9.140625" style="12"/>
    <col min="2560" max="2560" width="16.7109375" style="12" customWidth="1"/>
    <col min="2561" max="2561" width="2.28515625" style="12" customWidth="1"/>
    <col min="2562" max="2566" width="24.7109375" style="12" customWidth="1"/>
    <col min="2567" max="2570" width="9.140625" style="12"/>
    <col min="2571" max="2571" width="9.42578125" style="12" customWidth="1"/>
    <col min="2572" max="2815" width="9.140625" style="12"/>
    <col min="2816" max="2816" width="16.7109375" style="12" customWidth="1"/>
    <col min="2817" max="2817" width="2.28515625" style="12" customWidth="1"/>
    <col min="2818" max="2822" width="24.7109375" style="12" customWidth="1"/>
    <col min="2823" max="2826" width="9.140625" style="12"/>
    <col min="2827" max="2827" width="9.42578125" style="12" customWidth="1"/>
    <col min="2828" max="3071" width="9.140625" style="12"/>
    <col min="3072" max="3072" width="16.7109375" style="12" customWidth="1"/>
    <col min="3073" max="3073" width="2.28515625" style="12" customWidth="1"/>
    <col min="3074" max="3078" width="24.7109375" style="12" customWidth="1"/>
    <col min="3079" max="3082" width="9.140625" style="12"/>
    <col min="3083" max="3083" width="9.42578125" style="12" customWidth="1"/>
    <col min="3084" max="3327" width="9.140625" style="12"/>
    <col min="3328" max="3328" width="16.7109375" style="12" customWidth="1"/>
    <col min="3329" max="3329" width="2.28515625" style="12" customWidth="1"/>
    <col min="3330" max="3334" width="24.7109375" style="12" customWidth="1"/>
    <col min="3335" max="3338" width="9.140625" style="12"/>
    <col min="3339" max="3339" width="9.42578125" style="12" customWidth="1"/>
    <col min="3340" max="3583" width="9.140625" style="12"/>
    <col min="3584" max="3584" width="16.7109375" style="12" customWidth="1"/>
    <col min="3585" max="3585" width="2.28515625" style="12" customWidth="1"/>
    <col min="3586" max="3590" width="24.7109375" style="12" customWidth="1"/>
    <col min="3591" max="3594" width="9.140625" style="12"/>
    <col min="3595" max="3595" width="9.42578125" style="12" customWidth="1"/>
    <col min="3596" max="3839" width="9.140625" style="12"/>
    <col min="3840" max="3840" width="16.7109375" style="12" customWidth="1"/>
    <col min="3841" max="3841" width="2.28515625" style="12" customWidth="1"/>
    <col min="3842" max="3846" width="24.7109375" style="12" customWidth="1"/>
    <col min="3847" max="3850" width="9.140625" style="12"/>
    <col min="3851" max="3851" width="9.42578125" style="12" customWidth="1"/>
    <col min="3852" max="4095" width="9.140625" style="12"/>
    <col min="4096" max="4096" width="16.7109375" style="12" customWidth="1"/>
    <col min="4097" max="4097" width="2.28515625" style="12" customWidth="1"/>
    <col min="4098" max="4102" width="24.7109375" style="12" customWidth="1"/>
    <col min="4103" max="4106" width="9.140625" style="12"/>
    <col min="4107" max="4107" width="9.42578125" style="12" customWidth="1"/>
    <col min="4108" max="4351" width="9.140625" style="12"/>
    <col min="4352" max="4352" width="16.7109375" style="12" customWidth="1"/>
    <col min="4353" max="4353" width="2.28515625" style="12" customWidth="1"/>
    <col min="4354" max="4358" width="24.7109375" style="12" customWidth="1"/>
    <col min="4359" max="4362" width="9.140625" style="12"/>
    <col min="4363" max="4363" width="9.42578125" style="12" customWidth="1"/>
    <col min="4364" max="4607" width="9.140625" style="12"/>
    <col min="4608" max="4608" width="16.7109375" style="12" customWidth="1"/>
    <col min="4609" max="4609" width="2.28515625" style="12" customWidth="1"/>
    <col min="4610" max="4614" width="24.7109375" style="12" customWidth="1"/>
    <col min="4615" max="4618" width="9.140625" style="12"/>
    <col min="4619" max="4619" width="9.42578125" style="12" customWidth="1"/>
    <col min="4620" max="4863" width="9.140625" style="12"/>
    <col min="4864" max="4864" width="16.7109375" style="12" customWidth="1"/>
    <col min="4865" max="4865" width="2.28515625" style="12" customWidth="1"/>
    <col min="4866" max="4870" width="24.7109375" style="12" customWidth="1"/>
    <col min="4871" max="4874" width="9.140625" style="12"/>
    <col min="4875" max="4875" width="9.42578125" style="12" customWidth="1"/>
    <col min="4876" max="5119" width="9.140625" style="12"/>
    <col min="5120" max="5120" width="16.7109375" style="12" customWidth="1"/>
    <col min="5121" max="5121" width="2.28515625" style="12" customWidth="1"/>
    <col min="5122" max="5126" width="24.7109375" style="12" customWidth="1"/>
    <col min="5127" max="5130" width="9.140625" style="12"/>
    <col min="5131" max="5131" width="9.42578125" style="12" customWidth="1"/>
    <col min="5132" max="5375" width="9.140625" style="12"/>
    <col min="5376" max="5376" width="16.7109375" style="12" customWidth="1"/>
    <col min="5377" max="5377" width="2.28515625" style="12" customWidth="1"/>
    <col min="5378" max="5382" width="24.7109375" style="12" customWidth="1"/>
    <col min="5383" max="5386" width="9.140625" style="12"/>
    <col min="5387" max="5387" width="9.42578125" style="12" customWidth="1"/>
    <col min="5388" max="5631" width="9.140625" style="12"/>
    <col min="5632" max="5632" width="16.7109375" style="12" customWidth="1"/>
    <col min="5633" max="5633" width="2.28515625" style="12" customWidth="1"/>
    <col min="5634" max="5638" width="24.7109375" style="12" customWidth="1"/>
    <col min="5639" max="5642" width="9.140625" style="12"/>
    <col min="5643" max="5643" width="9.42578125" style="12" customWidth="1"/>
    <col min="5644" max="5887" width="9.140625" style="12"/>
    <col min="5888" max="5888" width="16.7109375" style="12" customWidth="1"/>
    <col min="5889" max="5889" width="2.28515625" style="12" customWidth="1"/>
    <col min="5890" max="5894" width="24.7109375" style="12" customWidth="1"/>
    <col min="5895" max="5898" width="9.140625" style="12"/>
    <col min="5899" max="5899" width="9.42578125" style="12" customWidth="1"/>
    <col min="5900" max="6143" width="9.140625" style="12"/>
    <col min="6144" max="6144" width="16.7109375" style="12" customWidth="1"/>
    <col min="6145" max="6145" width="2.28515625" style="12" customWidth="1"/>
    <col min="6146" max="6150" width="24.7109375" style="12" customWidth="1"/>
    <col min="6151" max="6154" width="9.140625" style="12"/>
    <col min="6155" max="6155" width="9.42578125" style="12" customWidth="1"/>
    <col min="6156" max="6399" width="9.140625" style="12"/>
    <col min="6400" max="6400" width="16.7109375" style="12" customWidth="1"/>
    <col min="6401" max="6401" width="2.28515625" style="12" customWidth="1"/>
    <col min="6402" max="6406" width="24.7109375" style="12" customWidth="1"/>
    <col min="6407" max="6410" width="9.140625" style="12"/>
    <col min="6411" max="6411" width="9.42578125" style="12" customWidth="1"/>
    <col min="6412" max="6655" width="9.140625" style="12"/>
    <col min="6656" max="6656" width="16.7109375" style="12" customWidth="1"/>
    <col min="6657" max="6657" width="2.28515625" style="12" customWidth="1"/>
    <col min="6658" max="6662" width="24.7109375" style="12" customWidth="1"/>
    <col min="6663" max="6666" width="9.140625" style="12"/>
    <col min="6667" max="6667" width="9.42578125" style="12" customWidth="1"/>
    <col min="6668" max="6911" width="9.140625" style="12"/>
    <col min="6912" max="6912" width="16.7109375" style="12" customWidth="1"/>
    <col min="6913" max="6913" width="2.28515625" style="12" customWidth="1"/>
    <col min="6914" max="6918" width="24.7109375" style="12" customWidth="1"/>
    <col min="6919" max="6922" width="9.140625" style="12"/>
    <col min="6923" max="6923" width="9.42578125" style="12" customWidth="1"/>
    <col min="6924" max="7167" width="9.140625" style="12"/>
    <col min="7168" max="7168" width="16.7109375" style="12" customWidth="1"/>
    <col min="7169" max="7169" width="2.28515625" style="12" customWidth="1"/>
    <col min="7170" max="7174" width="24.7109375" style="12" customWidth="1"/>
    <col min="7175" max="7178" width="9.140625" style="12"/>
    <col min="7179" max="7179" width="9.42578125" style="12" customWidth="1"/>
    <col min="7180" max="7423" width="9.140625" style="12"/>
    <col min="7424" max="7424" width="16.7109375" style="12" customWidth="1"/>
    <col min="7425" max="7425" width="2.28515625" style="12" customWidth="1"/>
    <col min="7426" max="7430" width="24.7109375" style="12" customWidth="1"/>
    <col min="7431" max="7434" width="9.140625" style="12"/>
    <col min="7435" max="7435" width="9.42578125" style="12" customWidth="1"/>
    <col min="7436" max="7679" width="9.140625" style="12"/>
    <col min="7680" max="7680" width="16.7109375" style="12" customWidth="1"/>
    <col min="7681" max="7681" width="2.28515625" style="12" customWidth="1"/>
    <col min="7682" max="7686" width="24.7109375" style="12" customWidth="1"/>
    <col min="7687" max="7690" width="9.140625" style="12"/>
    <col min="7691" max="7691" width="9.42578125" style="12" customWidth="1"/>
    <col min="7692" max="7935" width="9.140625" style="12"/>
    <col min="7936" max="7936" width="16.7109375" style="12" customWidth="1"/>
    <col min="7937" max="7937" width="2.28515625" style="12" customWidth="1"/>
    <col min="7938" max="7942" width="24.7109375" style="12" customWidth="1"/>
    <col min="7943" max="7946" width="9.140625" style="12"/>
    <col min="7947" max="7947" width="9.42578125" style="12" customWidth="1"/>
    <col min="7948" max="8191" width="9.140625" style="12"/>
    <col min="8192" max="8192" width="16.7109375" style="12" customWidth="1"/>
    <col min="8193" max="8193" width="2.28515625" style="12" customWidth="1"/>
    <col min="8194" max="8198" width="24.7109375" style="12" customWidth="1"/>
    <col min="8199" max="8202" width="9.140625" style="12"/>
    <col min="8203" max="8203" width="9.42578125" style="12" customWidth="1"/>
    <col min="8204" max="8447" width="9.140625" style="12"/>
    <col min="8448" max="8448" width="16.7109375" style="12" customWidth="1"/>
    <col min="8449" max="8449" width="2.28515625" style="12" customWidth="1"/>
    <col min="8450" max="8454" width="24.7109375" style="12" customWidth="1"/>
    <col min="8455" max="8458" width="9.140625" style="12"/>
    <col min="8459" max="8459" width="9.42578125" style="12" customWidth="1"/>
    <col min="8460" max="8703" width="9.140625" style="12"/>
    <col min="8704" max="8704" width="16.7109375" style="12" customWidth="1"/>
    <col min="8705" max="8705" width="2.28515625" style="12" customWidth="1"/>
    <col min="8706" max="8710" width="24.7109375" style="12" customWidth="1"/>
    <col min="8711" max="8714" width="9.140625" style="12"/>
    <col min="8715" max="8715" width="9.42578125" style="12" customWidth="1"/>
    <col min="8716" max="8959" width="9.140625" style="12"/>
    <col min="8960" max="8960" width="16.7109375" style="12" customWidth="1"/>
    <col min="8961" max="8961" width="2.28515625" style="12" customWidth="1"/>
    <col min="8962" max="8966" width="24.7109375" style="12" customWidth="1"/>
    <col min="8967" max="8970" width="9.140625" style="12"/>
    <col min="8971" max="8971" width="9.42578125" style="12" customWidth="1"/>
    <col min="8972" max="9215" width="9.140625" style="12"/>
    <col min="9216" max="9216" width="16.7109375" style="12" customWidth="1"/>
    <col min="9217" max="9217" width="2.28515625" style="12" customWidth="1"/>
    <col min="9218" max="9222" width="24.7109375" style="12" customWidth="1"/>
    <col min="9223" max="9226" width="9.140625" style="12"/>
    <col min="9227" max="9227" width="9.42578125" style="12" customWidth="1"/>
    <col min="9228" max="9471" width="9.140625" style="12"/>
    <col min="9472" max="9472" width="16.7109375" style="12" customWidth="1"/>
    <col min="9473" max="9473" width="2.28515625" style="12" customWidth="1"/>
    <col min="9474" max="9478" width="24.7109375" style="12" customWidth="1"/>
    <col min="9479" max="9482" width="9.140625" style="12"/>
    <col min="9483" max="9483" width="9.42578125" style="12" customWidth="1"/>
    <col min="9484" max="9727" width="9.140625" style="12"/>
    <col min="9728" max="9728" width="16.7109375" style="12" customWidth="1"/>
    <col min="9729" max="9729" width="2.28515625" style="12" customWidth="1"/>
    <col min="9730" max="9734" width="24.7109375" style="12" customWidth="1"/>
    <col min="9735" max="9738" width="9.140625" style="12"/>
    <col min="9739" max="9739" width="9.42578125" style="12" customWidth="1"/>
    <col min="9740" max="9983" width="9.140625" style="12"/>
    <col min="9984" max="9984" width="16.7109375" style="12" customWidth="1"/>
    <col min="9985" max="9985" width="2.28515625" style="12" customWidth="1"/>
    <col min="9986" max="9990" width="24.7109375" style="12" customWidth="1"/>
    <col min="9991" max="9994" width="9.140625" style="12"/>
    <col min="9995" max="9995" width="9.42578125" style="12" customWidth="1"/>
    <col min="9996" max="10239" width="9.140625" style="12"/>
    <col min="10240" max="10240" width="16.7109375" style="12" customWidth="1"/>
    <col min="10241" max="10241" width="2.28515625" style="12" customWidth="1"/>
    <col min="10242" max="10246" width="24.7109375" style="12" customWidth="1"/>
    <col min="10247" max="10250" width="9.140625" style="12"/>
    <col min="10251" max="10251" width="9.42578125" style="12" customWidth="1"/>
    <col min="10252" max="10495" width="9.140625" style="12"/>
    <col min="10496" max="10496" width="16.7109375" style="12" customWidth="1"/>
    <col min="10497" max="10497" width="2.28515625" style="12" customWidth="1"/>
    <col min="10498" max="10502" width="24.7109375" style="12" customWidth="1"/>
    <col min="10503" max="10506" width="9.140625" style="12"/>
    <col min="10507" max="10507" width="9.42578125" style="12" customWidth="1"/>
    <col min="10508" max="10751" width="9.140625" style="12"/>
    <col min="10752" max="10752" width="16.7109375" style="12" customWidth="1"/>
    <col min="10753" max="10753" width="2.28515625" style="12" customWidth="1"/>
    <col min="10754" max="10758" width="24.7109375" style="12" customWidth="1"/>
    <col min="10759" max="10762" width="9.140625" style="12"/>
    <col min="10763" max="10763" width="9.42578125" style="12" customWidth="1"/>
    <col min="10764" max="11007" width="9.140625" style="12"/>
    <col min="11008" max="11008" width="16.7109375" style="12" customWidth="1"/>
    <col min="11009" max="11009" width="2.28515625" style="12" customWidth="1"/>
    <col min="11010" max="11014" width="24.7109375" style="12" customWidth="1"/>
    <col min="11015" max="11018" width="9.140625" style="12"/>
    <col min="11019" max="11019" width="9.42578125" style="12" customWidth="1"/>
    <col min="11020" max="11263" width="9.140625" style="12"/>
    <col min="11264" max="11264" width="16.7109375" style="12" customWidth="1"/>
    <col min="11265" max="11265" width="2.28515625" style="12" customWidth="1"/>
    <col min="11266" max="11270" width="24.7109375" style="12" customWidth="1"/>
    <col min="11271" max="11274" width="9.140625" style="12"/>
    <col min="11275" max="11275" width="9.42578125" style="12" customWidth="1"/>
    <col min="11276" max="11519" width="9.140625" style="12"/>
    <col min="11520" max="11520" width="16.7109375" style="12" customWidth="1"/>
    <col min="11521" max="11521" width="2.28515625" style="12" customWidth="1"/>
    <col min="11522" max="11526" width="24.7109375" style="12" customWidth="1"/>
    <col min="11527" max="11530" width="9.140625" style="12"/>
    <col min="11531" max="11531" width="9.42578125" style="12" customWidth="1"/>
    <col min="11532" max="11775" width="9.140625" style="12"/>
    <col min="11776" max="11776" width="16.7109375" style="12" customWidth="1"/>
    <col min="11777" max="11777" width="2.28515625" style="12" customWidth="1"/>
    <col min="11778" max="11782" width="24.7109375" style="12" customWidth="1"/>
    <col min="11783" max="11786" width="9.140625" style="12"/>
    <col min="11787" max="11787" width="9.42578125" style="12" customWidth="1"/>
    <col min="11788" max="12031" width="9.140625" style="12"/>
    <col min="12032" max="12032" width="16.7109375" style="12" customWidth="1"/>
    <col min="12033" max="12033" width="2.28515625" style="12" customWidth="1"/>
    <col min="12034" max="12038" width="24.7109375" style="12" customWidth="1"/>
    <col min="12039" max="12042" width="9.140625" style="12"/>
    <col min="12043" max="12043" width="9.42578125" style="12" customWidth="1"/>
    <col min="12044" max="12287" width="9.140625" style="12"/>
    <col min="12288" max="12288" width="16.7109375" style="12" customWidth="1"/>
    <col min="12289" max="12289" width="2.28515625" style="12" customWidth="1"/>
    <col min="12290" max="12294" width="24.7109375" style="12" customWidth="1"/>
    <col min="12295" max="12298" width="9.140625" style="12"/>
    <col min="12299" max="12299" width="9.42578125" style="12" customWidth="1"/>
    <col min="12300" max="12543" width="9.140625" style="12"/>
    <col min="12544" max="12544" width="16.7109375" style="12" customWidth="1"/>
    <col min="12545" max="12545" width="2.28515625" style="12" customWidth="1"/>
    <col min="12546" max="12550" width="24.7109375" style="12" customWidth="1"/>
    <col min="12551" max="12554" width="9.140625" style="12"/>
    <col min="12555" max="12555" width="9.42578125" style="12" customWidth="1"/>
    <col min="12556" max="12799" width="9.140625" style="12"/>
    <col min="12800" max="12800" width="16.7109375" style="12" customWidth="1"/>
    <col min="12801" max="12801" width="2.28515625" style="12" customWidth="1"/>
    <col min="12802" max="12806" width="24.7109375" style="12" customWidth="1"/>
    <col min="12807" max="12810" width="9.140625" style="12"/>
    <col min="12811" max="12811" width="9.42578125" style="12" customWidth="1"/>
    <col min="12812" max="13055" width="9.140625" style="12"/>
    <col min="13056" max="13056" width="16.7109375" style="12" customWidth="1"/>
    <col min="13057" max="13057" width="2.28515625" style="12" customWidth="1"/>
    <col min="13058" max="13062" width="24.7109375" style="12" customWidth="1"/>
    <col min="13063" max="13066" width="9.140625" style="12"/>
    <col min="13067" max="13067" width="9.42578125" style="12" customWidth="1"/>
    <col min="13068" max="13311" width="9.140625" style="12"/>
    <col min="13312" max="13312" width="16.7109375" style="12" customWidth="1"/>
    <col min="13313" max="13313" width="2.28515625" style="12" customWidth="1"/>
    <col min="13314" max="13318" width="24.7109375" style="12" customWidth="1"/>
    <col min="13319" max="13322" width="9.140625" style="12"/>
    <col min="13323" max="13323" width="9.42578125" style="12" customWidth="1"/>
    <col min="13324" max="13567" width="9.140625" style="12"/>
    <col min="13568" max="13568" width="16.7109375" style="12" customWidth="1"/>
    <col min="13569" max="13569" width="2.28515625" style="12" customWidth="1"/>
    <col min="13570" max="13574" width="24.7109375" style="12" customWidth="1"/>
    <col min="13575" max="13578" width="9.140625" style="12"/>
    <col min="13579" max="13579" width="9.42578125" style="12" customWidth="1"/>
    <col min="13580" max="13823" width="9.140625" style="12"/>
    <col min="13824" max="13824" width="16.7109375" style="12" customWidth="1"/>
    <col min="13825" max="13825" width="2.28515625" style="12" customWidth="1"/>
    <col min="13826" max="13830" width="24.7109375" style="12" customWidth="1"/>
    <col min="13831" max="13834" width="9.140625" style="12"/>
    <col min="13835" max="13835" width="9.42578125" style="12" customWidth="1"/>
    <col min="13836" max="14079" width="9.140625" style="12"/>
    <col min="14080" max="14080" width="16.7109375" style="12" customWidth="1"/>
    <col min="14081" max="14081" width="2.28515625" style="12" customWidth="1"/>
    <col min="14082" max="14086" width="24.7109375" style="12" customWidth="1"/>
    <col min="14087" max="14090" width="9.140625" style="12"/>
    <col min="14091" max="14091" width="9.42578125" style="12" customWidth="1"/>
    <col min="14092" max="14335" width="9.140625" style="12"/>
    <col min="14336" max="14336" width="16.7109375" style="12" customWidth="1"/>
    <col min="14337" max="14337" width="2.28515625" style="12" customWidth="1"/>
    <col min="14338" max="14342" width="24.7109375" style="12" customWidth="1"/>
    <col min="14343" max="14346" width="9.140625" style="12"/>
    <col min="14347" max="14347" width="9.42578125" style="12" customWidth="1"/>
    <col min="14348" max="14591" width="9.140625" style="12"/>
    <col min="14592" max="14592" width="16.7109375" style="12" customWidth="1"/>
    <col min="14593" max="14593" width="2.28515625" style="12" customWidth="1"/>
    <col min="14594" max="14598" width="24.7109375" style="12" customWidth="1"/>
    <col min="14599" max="14602" width="9.140625" style="12"/>
    <col min="14603" max="14603" width="9.42578125" style="12" customWidth="1"/>
    <col min="14604" max="14847" width="9.140625" style="12"/>
    <col min="14848" max="14848" width="16.7109375" style="12" customWidth="1"/>
    <col min="14849" max="14849" width="2.28515625" style="12" customWidth="1"/>
    <col min="14850" max="14854" width="24.7109375" style="12" customWidth="1"/>
    <col min="14855" max="14858" width="9.140625" style="12"/>
    <col min="14859" max="14859" width="9.42578125" style="12" customWidth="1"/>
    <col min="14860" max="15103" width="9.140625" style="12"/>
    <col min="15104" max="15104" width="16.7109375" style="12" customWidth="1"/>
    <col min="15105" max="15105" width="2.28515625" style="12" customWidth="1"/>
    <col min="15106" max="15110" width="24.7109375" style="12" customWidth="1"/>
    <col min="15111" max="15114" width="9.140625" style="12"/>
    <col min="15115" max="15115" width="9.42578125" style="12" customWidth="1"/>
    <col min="15116" max="15359" width="9.140625" style="12"/>
    <col min="15360" max="15360" width="16.7109375" style="12" customWidth="1"/>
    <col min="15361" max="15361" width="2.28515625" style="12" customWidth="1"/>
    <col min="15362" max="15366" width="24.7109375" style="12" customWidth="1"/>
    <col min="15367" max="15370" width="9.140625" style="12"/>
    <col min="15371" max="15371" width="9.42578125" style="12" customWidth="1"/>
    <col min="15372" max="15615" width="9.140625" style="12"/>
    <col min="15616" max="15616" width="16.7109375" style="12" customWidth="1"/>
    <col min="15617" max="15617" width="2.28515625" style="12" customWidth="1"/>
    <col min="15618" max="15622" width="24.7109375" style="12" customWidth="1"/>
    <col min="15623" max="15626" width="9.140625" style="12"/>
    <col min="15627" max="15627" width="9.42578125" style="12" customWidth="1"/>
    <col min="15628" max="15871" width="9.140625" style="12"/>
    <col min="15872" max="15872" width="16.7109375" style="12" customWidth="1"/>
    <col min="15873" max="15873" width="2.28515625" style="12" customWidth="1"/>
    <col min="15874" max="15878" width="24.7109375" style="12" customWidth="1"/>
    <col min="15879" max="15882" width="9.140625" style="12"/>
    <col min="15883" max="15883" width="9.42578125" style="12" customWidth="1"/>
    <col min="15884" max="16127" width="9.140625" style="12"/>
    <col min="16128" max="16128" width="16.7109375" style="12" customWidth="1"/>
    <col min="16129" max="16129" width="2.28515625" style="12" customWidth="1"/>
    <col min="16130" max="16134" width="24.7109375" style="12" customWidth="1"/>
    <col min="16135" max="16138" width="9.140625" style="12"/>
    <col min="16139" max="16139" width="9.42578125" style="12" customWidth="1"/>
    <col min="16140" max="16384" width="9.140625" style="12"/>
  </cols>
  <sheetData>
    <row r="1" spans="1:12" ht="28.5" customHeight="1" thickBot="1" x14ac:dyDescent="0.25">
      <c r="A1" s="65"/>
      <c r="B1" s="66"/>
      <c r="C1" s="167" t="str">
        <f>"SHROPSHIRE SPORTSHALL LEAGUE "&amp;'Clubs and events'!$C$1</f>
        <v>SHROPSHIRE SPORTSHALL LEAGUE 2023/2024</v>
      </c>
      <c r="D1" s="168"/>
      <c r="E1" s="168"/>
      <c r="F1" s="168"/>
    </row>
    <row r="2" spans="1:12" ht="19.5" customHeight="1" thickBot="1" x14ac:dyDescent="0.25">
      <c r="A2" s="67"/>
      <c r="B2" s="66"/>
      <c r="C2" s="169" t="str">
        <f xml:space="preserve">  "CLUB: " &amp; Match_Host&amp; "  VENUE: " &amp;Match_Venue &amp;    "  DATE: " &amp;TEXT(Match_Date,"dd/mm/yyyy")</f>
        <v>CLUB: Telford AC  VENUE: Wenlock  DATE: 19/11/2023</v>
      </c>
      <c r="D2" s="170"/>
      <c r="E2" s="170"/>
      <c r="F2" s="170"/>
    </row>
    <row r="3" spans="1:12" ht="16.5" thickBot="1" x14ac:dyDescent="0.25">
      <c r="A3" s="68"/>
      <c r="B3" s="66"/>
      <c r="C3" s="62" t="s">
        <v>402</v>
      </c>
      <c r="D3" s="63" t="str">
        <f>Match_number</f>
        <v>One</v>
      </c>
      <c r="E3" s="63" t="s">
        <v>87</v>
      </c>
      <c r="F3" s="64" t="s">
        <v>46</v>
      </c>
    </row>
    <row r="4" spans="1:12" ht="18" customHeight="1" thickBot="1" x14ac:dyDescent="0.25">
      <c r="A4" s="69"/>
      <c r="B4" s="70"/>
      <c r="C4" s="71">
        <v>1</v>
      </c>
      <c r="D4" s="72">
        <v>2</v>
      </c>
      <c r="E4" s="72">
        <v>3</v>
      </c>
      <c r="F4" s="72">
        <v>4</v>
      </c>
    </row>
    <row r="5" spans="1:12" ht="24.95" customHeight="1" x14ac:dyDescent="0.2">
      <c r="A5" s="171" t="str">
        <f>INDEX(All_events,MATCH(H5,Events_list,0),MATCH($E$18 &amp;" "&amp;$F$18,Age_list,0))</f>
        <v>2 Laps</v>
      </c>
      <c r="B5" s="113" t="s">
        <v>228</v>
      </c>
      <c r="C5" s="114" t="str">
        <f ca="1">INDEX('Track Results position'!$N$2:$N$169,MATCH($D$3&amp;$E$3&amp;$F$3&amp;$A5&amp;$B5&amp;C$4,'Track Results position'!$A$2:$A$169,0))</f>
        <v>Amy Hayward (W) 00:25.0</v>
      </c>
      <c r="D5" s="114" t="str">
        <f ca="1">INDEX('Track Results position'!$N$2:$N$169,MATCH($D$3&amp;$E$3&amp;$F$3&amp;$A5&amp;$B5&amp;D$4,'Track Results position'!$A$2:$A$169,0))</f>
        <v>Jessica Barrett (T) 00:25.7</v>
      </c>
      <c r="E5" s="114" t="str">
        <f ca="1">INDEX('Track Results position'!$N$2:$N$169,MATCH($D$3&amp;$E$3&amp;$F$3&amp;$A5&amp;$B5&amp;E$4,'Track Results position'!$A$2:$A$169,0))</f>
        <v>Lucy Hughes (O) 00:26.6</v>
      </c>
      <c r="F5" s="114" t="str">
        <f ca="1">INDEX('Track Results position'!$N$2:$N$169,MATCH($D$3&amp;$E$3&amp;$F$3&amp;$A5&amp;$B5&amp;F$4,'Track Results position'!$A$2:$A$169,0))</f>
        <v/>
      </c>
      <c r="H5" s="12" t="s">
        <v>80</v>
      </c>
    </row>
    <row r="6" spans="1:12" ht="24.95" customHeight="1" thickBot="1" x14ac:dyDescent="0.25">
      <c r="A6" s="172"/>
      <c r="B6" s="115" t="s">
        <v>232</v>
      </c>
      <c r="C6" s="114" t="str">
        <f ca="1">INDEX('Track Results position'!$N$2:$N$169,MATCH($D$3&amp;$E$3&amp;$F$3&amp;$A5&amp;$B6&amp;C$4,'Track Results position'!$A$2:$A$169,0))</f>
        <v>Hallie Bunn (W) 00:25.4</v>
      </c>
      <c r="D6" s="114" t="str">
        <f ca="1">INDEX('Track Results position'!$N$2:$N$169,MATCH($D$3&amp;$E$3&amp;$F$3&amp;$A5&amp;$B6&amp;D$4,'Track Results position'!$A$2:$A$169,0))</f>
        <v>Dionne White (T) 00:25.7</v>
      </c>
      <c r="E6" s="114" t="str">
        <f ca="1">INDEX('Track Results position'!$N$2:$N$169,MATCH($D$3&amp;$E$3&amp;$F$3&amp;$A5&amp;$B6&amp;E$4,'Track Results position'!$A$2:$A$169,0))</f>
        <v/>
      </c>
      <c r="F6" s="114" t="str">
        <f ca="1">INDEX('Track Results position'!$N$2:$N$169,MATCH($D$3&amp;$E$3&amp;$F$3&amp;$A5&amp;$B6&amp;F$4,'Track Results position'!$A$2:$A$169,0))</f>
        <v/>
      </c>
    </row>
    <row r="7" spans="1:12" ht="24.95" customHeight="1" x14ac:dyDescent="0.2">
      <c r="A7" s="171" t="str">
        <f>INDEX(All_events,MATCH(H7,Events_list,0),MATCH($E$18 &amp;" "&amp;$F$18,Age_list,0))</f>
        <v>3 Laps</v>
      </c>
      <c r="B7" s="113" t="s">
        <v>228</v>
      </c>
      <c r="C7" s="114" t="str">
        <f ca="1">INDEX('Track Results position'!$N$2:$N$169,MATCH($D$3&amp;$E$3&amp;$F$3&amp;$A7&amp;$B7&amp;C$4,'Track Results position'!$A$2:$A$169,0))</f>
        <v>Gabriella Inglis-Downes (O) 00:39.1</v>
      </c>
      <c r="D7" s="114" t="str">
        <f ca="1">INDEX('Track Results position'!$N$2:$N$169,MATCH($D$3&amp;$E$3&amp;$F$3&amp;$A7&amp;$B7&amp;D$4,'Track Results position'!$A$2:$A$169,0))</f>
        <v>Blanka Podgorska (T) 00:39.4</v>
      </c>
      <c r="E7" s="114" t="str">
        <f ca="1">INDEX('Track Results position'!$N$2:$N$169,MATCH($D$3&amp;$E$3&amp;$F$3&amp;$A7&amp;$B7&amp;E$4,'Track Results position'!$A$2:$A$169,0))</f>
        <v>Eabha Munslow (W) 00:43.7</v>
      </c>
      <c r="F7" s="114" t="str">
        <f ca="1">INDEX('Track Results position'!$N$2:$N$169,MATCH($D$3&amp;$E$3&amp;$F$3&amp;$A7&amp;$B7&amp;F$4,'Track Results position'!$A$2:$A$169,0))</f>
        <v/>
      </c>
      <c r="H7" s="12" t="s">
        <v>83</v>
      </c>
    </row>
    <row r="8" spans="1:12" ht="24.95" customHeight="1" thickBot="1" x14ac:dyDescent="0.25">
      <c r="A8" s="172"/>
      <c r="B8" s="115" t="s">
        <v>232</v>
      </c>
      <c r="C8" s="114" t="str">
        <f ca="1">INDEX('Track Results position'!$N$2:$N$169,MATCH($D$3&amp;$E$3&amp;$F$3&amp;$A7&amp;$B8&amp;C$4,'Track Results position'!$A$2:$A$169,0))</f>
        <v>Erica Christiansen (T) 00:40.5</v>
      </c>
      <c r="D8" s="114" t="str">
        <f ca="1">INDEX('Track Results position'!$N$2:$N$169,MATCH($D$3&amp;$E$3&amp;$F$3&amp;$A7&amp;$B8&amp;D$4,'Track Results position'!$A$2:$A$169,0))</f>
        <v>Evie Griffiths (O) 00:41.5</v>
      </c>
      <c r="E8" s="114" t="str">
        <f ca="1">INDEX('Track Results position'!$N$2:$N$169,MATCH($D$3&amp;$E$3&amp;$F$3&amp;$A7&amp;$B8&amp;E$4,'Track Results position'!$A$2:$A$169,0))</f>
        <v>Maria Frankel (W) 00:42.2</v>
      </c>
      <c r="F8" s="114" t="str">
        <f ca="1">INDEX('Track Results position'!$N$2:$N$169,MATCH($D$3&amp;$E$3&amp;$F$3&amp;$A7&amp;$B8&amp;F$4,'Track Results position'!$A$2:$A$169,0))</f>
        <v/>
      </c>
    </row>
    <row r="9" spans="1:12" ht="24.95" customHeight="1" x14ac:dyDescent="0.2">
      <c r="A9" s="171" t="str">
        <f>INDEX(All_events,MATCH(H9,Events_list,0),MATCH($E$18 &amp;" "&amp;$F$18,Age_list,0))</f>
        <v>5 Laps</v>
      </c>
      <c r="B9" s="113" t="s">
        <v>228</v>
      </c>
      <c r="C9" s="114" t="str">
        <f ca="1">INDEX('Track Results position'!$N$2:$N$169,MATCH($D$3&amp;$E$3&amp;$F$3&amp;$A9&amp;$B9&amp;C$4,'Track Results position'!$A$2:$A$169,0))</f>
        <v>Maria Frankel (W) 01:13.0</v>
      </c>
      <c r="D9" s="114" t="str">
        <f ca="1">INDEX('Track Results position'!$N$2:$N$169,MATCH($D$3&amp;$E$3&amp;$F$3&amp;$A9&amp;$B9&amp;D$4,'Track Results position'!$A$2:$A$169,0))</f>
        <v>Daria Vaduva (T) 01:13.5</v>
      </c>
      <c r="E9" s="114" t="str">
        <f ca="1">INDEX('Track Results position'!$N$2:$N$169,MATCH($D$3&amp;$E$3&amp;$F$3&amp;$A9&amp;$B9&amp;E$4,'Track Results position'!$A$2:$A$169,0))</f>
        <v>Evie Baillie (O) 01:17.4</v>
      </c>
      <c r="F9" s="114" t="str">
        <f ca="1">INDEX('Track Results position'!$N$2:$N$169,MATCH($D$3&amp;$E$3&amp;$F$3&amp;$A9&amp;$B9&amp;F$4,'Track Results position'!$A$2:$A$169,0))</f>
        <v/>
      </c>
      <c r="H9" s="12" t="s">
        <v>86</v>
      </c>
    </row>
    <row r="10" spans="1:12" ht="24.95" customHeight="1" thickBot="1" x14ac:dyDescent="0.25">
      <c r="A10" s="172"/>
      <c r="B10" s="115" t="s">
        <v>232</v>
      </c>
      <c r="C10" s="114" t="str">
        <f ca="1">INDEX('Track Results position'!$N$2:$N$169,MATCH($D$3&amp;$E$3&amp;$F$3&amp;$A9&amp;$B10&amp;C$4,'Track Results position'!$A$2:$A$169,0))</f>
        <v>Gabriella Inglis-Downes (O) 01:11.2</v>
      </c>
      <c r="D10" s="114" t="str">
        <f ca="1">INDEX('Track Results position'!$N$2:$N$169,MATCH($D$3&amp;$E$3&amp;$F$3&amp;$A9&amp;$B10&amp;D$4,'Track Results position'!$A$2:$A$169,0))</f>
        <v>Jessica Barrett (T) 01:18.0</v>
      </c>
      <c r="E10" s="114" t="str">
        <f ca="1">INDEX('Track Results position'!$N$2:$N$169,MATCH($D$3&amp;$E$3&amp;$F$3&amp;$A9&amp;$B10&amp;E$4,'Track Results position'!$A$2:$A$169,0))</f>
        <v>Hallie Bunn (W) 01:20.2</v>
      </c>
      <c r="F10" s="114" t="str">
        <f ca="1">INDEX('Track Results position'!$N$2:$N$169,MATCH($D$3&amp;$E$3&amp;$F$3&amp;$A9&amp;$B10&amp;F$4,'Track Results position'!$A$2:$A$169,0))</f>
        <v/>
      </c>
    </row>
    <row r="11" spans="1:12" ht="24.95" customHeight="1" x14ac:dyDescent="0.2">
      <c r="A11" s="175" t="str">
        <f>INDEX(All_events,MATCH(H11,Events_list,0),MATCH(E3 &amp;" "&amp;F3,Age_list,0))</f>
        <v>STANDING TRIPLE JUMP</v>
      </c>
      <c r="B11" s="176"/>
      <c r="C11" s="114" t="str">
        <f ca="1">INDEX('Field Results position'!$N$2:$N$169,MATCH($D$3&amp;$E$3&amp;$F$3&amp;$A11&amp;C$4,'Field Results position'!$A$2:$A$169,0))</f>
        <v>Nana Ayah (T) 6.08</v>
      </c>
      <c r="D11" s="114" t="str">
        <f ca="1">INDEX('Field Results position'!$N$2:$N$169,MATCH($D$3&amp;$E$3&amp;$F$3&amp;$A11&amp;D$4,'Field Results position'!$A$2:$A$169,0))</f>
        <v>Evie Griffiths (O) 5.46</v>
      </c>
      <c r="E11" s="114" t="str">
        <f ca="1">INDEX('Field Results position'!$N$2:$N$169,MATCH($D$3&amp;$E$3&amp;$F$3&amp;$A11&amp;E$4,'Field Results position'!$A$2:$A$169,0))</f>
        <v>Lucy Hughes (O) 5.38</v>
      </c>
      <c r="F11" s="114" t="str">
        <f ca="1">INDEX('Field Results position'!$N$2:$N$169,MATCH($D$3&amp;$E$3&amp;$F$3&amp;$A11&amp;F$4,'Field Results position'!$A$2:$A$169,0))</f>
        <v>Dionne White (T) 5.32</v>
      </c>
      <c r="H11" s="61" t="s">
        <v>90</v>
      </c>
    </row>
    <row r="12" spans="1:12" ht="24.95" customHeight="1" thickBot="1" x14ac:dyDescent="0.25">
      <c r="A12" s="177"/>
      <c r="B12" s="178"/>
      <c r="C12" s="114" t="str">
        <f ca="1">INDEX('Field Results position'!$N$2:$N$169,MATCH($D$3&amp;$E$3&amp;$F$3&amp;$A11&amp;C$4+No_Clubs,'Field Results position'!$A$2:$A$169,0))</f>
        <v>Hallie Bunn (W) 5.22</v>
      </c>
      <c r="D12" s="114" t="str">
        <f ca="1">INDEX('Field Results position'!$N$2:$N$169,MATCH($D$3&amp;$E$3&amp;$F$3&amp;$A11&amp;D$4+No_Clubs,'Field Results position'!$A$2:$A$169,0))</f>
        <v>Maria Frankel (W) 4.68</v>
      </c>
      <c r="E12" s="114" t="str">
        <f ca="1">INDEX('Field Results position'!$N$2:$N$169,MATCH($D$3&amp;$E$3&amp;$F$3&amp;$A11&amp;E$4+No_Clubs,'Field Results position'!$A$2:$A$169,0))</f>
        <v/>
      </c>
      <c r="F12" s="114" t="str">
        <f ca="1">INDEX('Field Results position'!$N$2:$N$169,MATCH($D$3&amp;$E$3&amp;$F$3&amp;$A11&amp;F$4+No_Clubs,'Field Results position'!$A$2:$A$169,0))</f>
        <v/>
      </c>
    </row>
    <row r="13" spans="1:12" ht="24.95" customHeight="1" x14ac:dyDescent="0.25">
      <c r="A13" s="175" t="str">
        <f>INDEX(All_events,MATCH(H13,Events_list,0),MATCH(E3 &amp;" "&amp;F3,Age_list,0))</f>
        <v>VERTICAL JUMP</v>
      </c>
      <c r="B13" s="176"/>
      <c r="C13" s="114" t="str">
        <f ca="1">INDEX('Field Results position'!$N$2:$N$169,MATCH($D$3&amp;$E$3&amp;$F$3&amp;$A13&amp;C$4,'Field Results position'!$A$2:$A$169,0))</f>
        <v>Gabriella Inglis-Downes (O) 45.00</v>
      </c>
      <c r="D13" s="114" t="str">
        <f ca="1">INDEX('Field Results position'!$N$2:$N$169,MATCH($D$3&amp;$E$3&amp;$F$3&amp;$A13&amp;D$4,'Field Results position'!$A$2:$A$169,0))</f>
        <v>Jessica Barrett (T) 44.00</v>
      </c>
      <c r="E13" s="114" t="str">
        <f ca="1">INDEX('Field Results position'!$N$2:$N$169,MATCH($D$3&amp;$E$3&amp;$F$3&amp;$A13&amp;E$4,'Field Results position'!$A$2:$A$169,0))</f>
        <v>Blanka Podgorska (T) 42.00</v>
      </c>
      <c r="F13" s="114" t="str">
        <f ca="1">INDEX('Field Results position'!$N$2:$N$169,MATCH($D$3&amp;$E$3&amp;$F$3&amp;$A13&amp;F$4,'Field Results position'!$A$2:$A$169,0))</f>
        <v>Evie Baillie (O) 36.00</v>
      </c>
      <c r="H13" s="61" t="s">
        <v>93</v>
      </c>
      <c r="L13"/>
    </row>
    <row r="14" spans="1:12" ht="24.95" customHeight="1" thickBot="1" x14ac:dyDescent="0.25">
      <c r="A14" s="177"/>
      <c r="B14" s="178"/>
      <c r="C14" s="114" t="str">
        <f ca="1">INDEX('Field Results position'!$N$2:$N$169,MATCH($D$3&amp;$E$3&amp;$F$3&amp;$A13&amp;C$4+No_Clubs,'Field Results position'!$A$2:$A$169,0))</f>
        <v>Eabha Munslow (W) 33.00</v>
      </c>
      <c r="D14" s="114" t="str">
        <f ca="1">INDEX('Field Results position'!$N$2:$N$169,MATCH($D$3&amp;$E$3&amp;$F$3&amp;$A13&amp;D$4+No_Clubs,'Field Results position'!$A$2:$A$169,0))</f>
        <v/>
      </c>
      <c r="E14" s="114" t="str">
        <f ca="1">INDEX('Field Results position'!$N$2:$N$169,MATCH($D$3&amp;$E$3&amp;$F$3&amp;$A13&amp;E$4+No_Clubs,'Field Results position'!$A$2:$A$169,0))</f>
        <v/>
      </c>
      <c r="F14" s="114" t="str">
        <f ca="1">INDEX('Field Results position'!$N$2:$N$169,MATCH($D$3&amp;$E$3&amp;$F$3&amp;$A13&amp;F$4+No_Clubs,'Field Results position'!$A$2:$A$169,0))</f>
        <v/>
      </c>
      <c r="L14" s="61"/>
    </row>
    <row r="15" spans="1:12" ht="24.95" customHeight="1" thickBot="1" x14ac:dyDescent="0.25">
      <c r="A15" s="173" t="s">
        <v>34</v>
      </c>
      <c r="B15" s="174"/>
      <c r="C15" s="114" t="str">
        <f ca="1">INDEX('Track Results position'!$N$2:$N$169,MATCH($D$3&amp;$E$3&amp;$F$3&amp;$A15&amp;"A"&amp;C$4,'Track Results position'!$A$2:$A$169,0))</f>
        <v>TelfordU13Girls (T) 01:41.8</v>
      </c>
      <c r="D15" s="114" t="str">
        <f ca="1">INDEX('Track Results position'!$N$2:$N$169,MATCH($D$3&amp;$E$3&amp;$F$3&amp;$A15&amp;"A"&amp;D$4,'Track Results position'!$A$2:$A$169,0))</f>
        <v>OswestryU13Girls (O) 01:44.2</v>
      </c>
      <c r="E15" s="114" t="str">
        <f ca="1">INDEX('Track Results position'!$N$2:$N$169,MATCH($D$3&amp;$E$3&amp;$F$3&amp;$A15&amp;"A"&amp;E$4,'Track Results position'!$A$2:$A$169,0))</f>
        <v/>
      </c>
      <c r="F15" s="114" t="str">
        <f ca="1">INDEX('Track Results position'!$N$2:$N$169,MATCH($D$3&amp;$E$3&amp;$F$3&amp;$A15&amp;"A"&amp;F$4,'Track Results position'!$A$2:$A$169,0))</f>
        <v/>
      </c>
      <c r="H15" s="12" t="s">
        <v>96</v>
      </c>
    </row>
    <row r="16" spans="1:12" ht="18" customHeight="1" thickBot="1" x14ac:dyDescent="0.25">
      <c r="A16" s="182" t="s">
        <v>208</v>
      </c>
      <c r="B16" s="183"/>
      <c r="C16" s="73" t="str">
        <f ca="1">INDEX('Results Summary'!$J$2:$J$25,MATCH('Match Results U13'!$E$3&amp;'Match Results U13'!$F$3&amp;'Match Results U13'!C4,'Results Summary'!$A$2:$A$25,0))</f>
        <v>Telford 69 (4)</v>
      </c>
      <c r="D16" s="73" t="str">
        <f ca="1">INDEX('Results Summary'!$J$2:$J$25,MATCH('Match Results U13'!$E$3&amp;'Match Results U13'!$F$3&amp;'Match Results U13'!D4,'Results Summary'!$A$2:$A$25,0))</f>
        <v>Oswestry 60 (3)</v>
      </c>
      <c r="E16" s="73" t="str">
        <f ca="1">INDEX('Results Summary'!$J$2:$J$25,MATCH('Match Results U13'!$E$3&amp;'Match Results U13'!$F$3&amp;'Match Results U13'!E4,'Results Summary'!$A$2:$A$25,0))</f>
        <v>Wenlock 44 (2)</v>
      </c>
      <c r="F16" s="73" t="str">
        <f ca="1">INDEX('Results Summary'!$J$2:$J$25,MATCH('Match Results U13'!$E$3&amp;'Match Results U13'!$F$3&amp;'Match Results U13'!F4,'Results Summary'!$A$2:$A$25,0))</f>
        <v>Shrewsbury 0 (0)</v>
      </c>
    </row>
    <row r="17" spans="1:8" ht="8.25" customHeight="1" thickBot="1" x14ac:dyDescent="0.25">
      <c r="A17" s="74"/>
      <c r="B17" s="74"/>
      <c r="C17" s="74"/>
      <c r="D17" s="74"/>
      <c r="E17" s="74"/>
      <c r="F17" s="74"/>
    </row>
    <row r="18" spans="1:8" ht="16.5" thickBot="1" x14ac:dyDescent="0.25">
      <c r="A18" s="75"/>
      <c r="B18" s="74"/>
      <c r="C18" s="62" t="s">
        <v>402</v>
      </c>
      <c r="D18" s="63" t="str">
        <f>Match_number</f>
        <v>One</v>
      </c>
      <c r="E18" s="63" t="s">
        <v>87</v>
      </c>
      <c r="F18" s="64" t="s">
        <v>62</v>
      </c>
    </row>
    <row r="19" spans="1:8" ht="18" customHeight="1" thickBot="1" x14ac:dyDescent="0.25">
      <c r="A19" s="74"/>
      <c r="B19" s="74"/>
      <c r="C19" s="71">
        <v>1</v>
      </c>
      <c r="D19" s="72">
        <v>2</v>
      </c>
      <c r="E19" s="72">
        <v>3</v>
      </c>
      <c r="F19" s="72">
        <v>4</v>
      </c>
    </row>
    <row r="20" spans="1:8" s="111" customFormat="1" ht="24.95" customHeight="1" x14ac:dyDescent="0.2">
      <c r="A20" s="171" t="str">
        <f>INDEX(All_events,MATCH(H20,Events_list,0),MATCH($E$18 &amp;" "&amp;$F$18,Age_list,0))</f>
        <v>2 Laps</v>
      </c>
      <c r="B20" s="116" t="s">
        <v>228</v>
      </c>
      <c r="C20" s="114" t="str">
        <f ca="1">INDEX('Track Results position'!$N$2:$N$169,MATCH($D$18&amp;$E$18&amp;$F$18&amp;$A20&amp;$B20&amp;C$19,'Track Results position'!$A$2:$A$169,0))</f>
        <v>Archie Cooper (S) 00:24.5</v>
      </c>
      <c r="D20" s="114" t="str">
        <f ca="1">INDEX('Track Results position'!$N$2:$N$169,MATCH($D$18&amp;$E$18&amp;$F$18&amp;$A20&amp;$B20&amp;D$19,'Track Results position'!$A$2:$A$169,0))</f>
        <v>Owen Hart (W) 00:25.0</v>
      </c>
      <c r="E20" s="114" t="str">
        <f ca="1">INDEX('Track Results position'!$N$2:$N$169,MATCH($D$18&amp;$E$18&amp;$F$18&amp;$A20&amp;$B20&amp;E$19,'Track Results position'!$A$2:$A$169,0))</f>
        <v>Harley Gordon (T) 00:25.7</v>
      </c>
      <c r="F20" s="114" t="str">
        <f ca="1">INDEX('Track Results position'!$N$2:$N$169,MATCH($D$18&amp;$E$18&amp;$F$18&amp;$A20&amp;$B20&amp;F$19,'Track Results position'!$A$2:$A$169,0))</f>
        <v>Dylan Grimley (O) 00:27.6</v>
      </c>
      <c r="H20" s="111" t="s">
        <v>80</v>
      </c>
    </row>
    <row r="21" spans="1:8" s="111" customFormat="1" ht="24.95" customHeight="1" thickBot="1" x14ac:dyDescent="0.25">
      <c r="A21" s="172"/>
      <c r="B21" s="117" t="s">
        <v>232</v>
      </c>
      <c r="C21" s="114" t="str">
        <f ca="1">INDEX('Track Results position'!$N$2:$N$169,MATCH($D$18&amp;$E$18&amp;$F$18&amp;$A20&amp;$B21&amp;C$19,'Track Results position'!$A$2:$A$169,0))</f>
        <v>Ethan Duffner (S) 00:27.1</v>
      </c>
      <c r="D21" s="114" t="str">
        <f ca="1">INDEX('Track Results position'!$N$2:$N$169,MATCH($D$18&amp;$E$18&amp;$F$18&amp;$A20&amp;$B21&amp;D$19,'Track Results position'!$A$2:$A$169,0))</f>
        <v>Thomas Broom (W) 00:27.5</v>
      </c>
      <c r="E21" s="114" t="str">
        <f ca="1">INDEX('Track Results position'!$N$2:$N$169,MATCH($D$18&amp;$E$18&amp;$F$18&amp;$A20&amp;$B21&amp;E$19,'Track Results position'!$A$2:$A$169,0))</f>
        <v>Dominic Sandland (T) 00:28.0</v>
      </c>
      <c r="F21" s="114" t="str">
        <f ca="1">INDEX('Track Results position'!$N$2:$N$169,MATCH($D$18&amp;$E$18&amp;$F$18&amp;$A20&amp;$B21&amp;F$19,'Track Results position'!$A$2:$A$169,0))</f>
        <v/>
      </c>
    </row>
    <row r="22" spans="1:8" s="111" customFormat="1" ht="24.95" customHeight="1" x14ac:dyDescent="0.2">
      <c r="A22" s="171" t="str">
        <f>INDEX(All_events,MATCH(H22,Events_list,0),MATCH($E$18 &amp;" "&amp;$F$18,Age_list,0))</f>
        <v>3 Laps</v>
      </c>
      <c r="B22" s="116" t="s">
        <v>228</v>
      </c>
      <c r="C22" s="114" t="str">
        <f ca="1">INDEX('Track Results position'!$N$2:$N$169,MATCH($D$18&amp;$E$18&amp;$F$18&amp;$A22&amp;$B22&amp;C$19,'Track Results position'!$A$2:$A$169,0))</f>
        <v>Sion Williams (W) 00:39.4</v>
      </c>
      <c r="D22" s="114" t="str">
        <f ca="1">INDEX('Track Results position'!$N$2:$N$169,MATCH($D$18&amp;$E$18&amp;$F$18&amp;$A22&amp;$B22&amp;D$19,'Track Results position'!$A$2:$A$169,0))</f>
        <v>Zach Hatch (T) 00:43.4</v>
      </c>
      <c r="E22" s="114" t="str">
        <f ca="1">INDEX('Track Results position'!$N$2:$N$169,MATCH($D$18&amp;$E$18&amp;$F$18&amp;$A22&amp;$B22&amp;E$19,'Track Results position'!$A$2:$A$169,0))</f>
        <v>Ethan Duffner (S) 00:44.4</v>
      </c>
      <c r="F22" s="114" t="str">
        <f ca="1">INDEX('Track Results position'!$N$2:$N$169,MATCH($D$18&amp;$E$18&amp;$F$18&amp;$A22&amp;$B22&amp;F$19,'Track Results position'!$A$2:$A$169,0))</f>
        <v/>
      </c>
      <c r="H22" s="111" t="s">
        <v>83</v>
      </c>
    </row>
    <row r="23" spans="1:8" s="111" customFormat="1" ht="24.95" customHeight="1" thickBot="1" x14ac:dyDescent="0.25">
      <c r="A23" s="172"/>
      <c r="B23" s="117" t="s">
        <v>232</v>
      </c>
      <c r="C23" s="114" t="str">
        <f ca="1">INDEX('Track Results position'!$N$2:$N$169,MATCH($D$18&amp;$E$18&amp;$F$18&amp;$A22&amp;$B23&amp;C$19,'Track Results position'!$A$2:$A$169,0))</f>
        <v>Archie Cooper (S) 00:39.9</v>
      </c>
      <c r="D23" s="114" t="str">
        <f ca="1">INDEX('Track Results position'!$N$2:$N$169,MATCH($D$18&amp;$E$18&amp;$F$18&amp;$A22&amp;$B23&amp;D$19,'Track Results position'!$A$2:$A$169,0))</f>
        <v>Jack Hughes (T) 00:42.1</v>
      </c>
      <c r="E23" s="114" t="str">
        <f ca="1">INDEX('Track Results position'!$N$2:$N$169,MATCH($D$18&amp;$E$18&amp;$F$18&amp;$A22&amp;$B23&amp;E$19,'Track Results position'!$A$2:$A$169,0))</f>
        <v>Thomas Broom (W) 00:43.0</v>
      </c>
      <c r="F23" s="114" t="str">
        <f ca="1">INDEX('Track Results position'!$N$2:$N$169,MATCH($D$18&amp;$E$18&amp;$F$18&amp;$A22&amp;$B23&amp;F$19,'Track Results position'!$A$2:$A$169,0))</f>
        <v/>
      </c>
    </row>
    <row r="24" spans="1:8" s="111" customFormat="1" ht="24.95" customHeight="1" x14ac:dyDescent="0.2">
      <c r="A24" s="171" t="str">
        <f>INDEX(All_events,MATCH(H24,Events_list,0),MATCH($E$18 &amp;" "&amp;$F$18,Age_list,0))</f>
        <v>5 Laps</v>
      </c>
      <c r="B24" s="116" t="s">
        <v>228</v>
      </c>
      <c r="C24" s="114" t="str">
        <f ca="1">INDEX('Track Results position'!$N$2:$N$169,MATCH($D$18&amp;$E$18&amp;$F$18&amp;$A24&amp;$B24&amp;C$19,'Track Results position'!$A$2:$A$169,0))</f>
        <v>Cody Sandland (T) 01:07.2</v>
      </c>
      <c r="D24" s="114" t="str">
        <f ca="1">INDEX('Track Results position'!$N$2:$N$169,MATCH($D$18&amp;$E$18&amp;$F$18&amp;$A24&amp;$B24&amp;D$19,'Track Results position'!$A$2:$A$169,0))</f>
        <v>Owen Hart (W) 01:18.1</v>
      </c>
      <c r="E24" s="114" t="str">
        <f ca="1">INDEX('Track Results position'!$N$2:$N$169,MATCH($D$18&amp;$E$18&amp;$F$18&amp;$A24&amp;$B24&amp;E$19,'Track Results position'!$A$2:$A$169,0))</f>
        <v>Dylan Grimley (O) 01:22.8</v>
      </c>
      <c r="F24" s="114" t="str">
        <f ca="1">INDEX('Track Results position'!$N$2:$N$169,MATCH($D$18&amp;$E$18&amp;$F$18&amp;$A24&amp;$B24&amp;F$19,'Track Results position'!$A$2:$A$169,0))</f>
        <v/>
      </c>
      <c r="H24" s="111" t="s">
        <v>86</v>
      </c>
    </row>
    <row r="25" spans="1:8" s="111" customFormat="1" ht="24.95" customHeight="1" thickBot="1" x14ac:dyDescent="0.25">
      <c r="A25" s="172"/>
      <c r="B25" s="117" t="s">
        <v>232</v>
      </c>
      <c r="C25" s="114" t="str">
        <f ca="1">INDEX('Track Results position'!$N$2:$N$169,MATCH($D$18&amp;$E$18&amp;$F$18&amp;$A24&amp;$B25&amp;C$19,'Track Results position'!$A$2:$A$169,0))</f>
        <v>Sion Williams (W) 01:16.5</v>
      </c>
      <c r="D25" s="114" t="str">
        <f ca="1">INDEX('Track Results position'!$N$2:$N$169,MATCH($D$18&amp;$E$18&amp;$F$18&amp;$A24&amp;$B25&amp;D$19,'Track Results position'!$A$2:$A$169,0))</f>
        <v/>
      </c>
      <c r="E25" s="114" t="str">
        <f ca="1">INDEX('Track Results position'!$N$2:$N$169,MATCH($D$18&amp;$E$18&amp;$F$18&amp;$A24&amp;$B25&amp;E$19,'Track Results position'!$A$2:$A$169,0))</f>
        <v/>
      </c>
      <c r="F25" s="114" t="str">
        <f ca="1">INDEX('Track Results position'!$N$2:$N$169,MATCH($D$18&amp;$E$18&amp;$F$18&amp;$A24&amp;$B25&amp;F$19,'Track Results position'!$A$2:$A$169,0))</f>
        <v/>
      </c>
    </row>
    <row r="26" spans="1:8" s="111" customFormat="1" ht="24.95" customHeight="1" x14ac:dyDescent="0.2">
      <c r="A26" s="175" t="str">
        <f>INDEX(All_events,MATCH(H26,Events_list,0),MATCH(E18 &amp;" "&amp;F18,Age_list,0))</f>
        <v>VERTICAL JUMP</v>
      </c>
      <c r="B26" s="176"/>
      <c r="C26" s="114" t="str">
        <f ca="1">INDEX('Field Results position'!$N$2:$N$169,MATCH($D$18&amp;$E$18&amp;$F$18&amp;$A26&amp;C$19,'Field Results position'!$A$2:$A$169,0))</f>
        <v>Harley Gordon (T) 48.00</v>
      </c>
      <c r="D26" s="114" t="str">
        <f ca="1">INDEX('Field Results position'!$N$2:$N$169,MATCH($D$18&amp;$E$18&amp;$F$18&amp;$A26&amp;D$19,'Field Results position'!$A$2:$A$169,0))</f>
        <v>Archie Cooper (S) 47.00</v>
      </c>
      <c r="E26" s="114" t="str">
        <f ca="1">INDEX('Field Results position'!$N$2:$N$169,MATCH($D$18&amp;$E$18&amp;$F$18&amp;$A26&amp;E$19,'Field Results position'!$A$2:$A$169,0))</f>
        <v>Owen Hart (W) 43.00</v>
      </c>
      <c r="F26" s="114" t="str">
        <f ca="1">INDEX('Field Results position'!$N$2:$N$169,MATCH($D$18&amp;$E$18&amp;$F$18&amp;$A26&amp;F$19,'Field Results position'!$A$2:$A$169,0))</f>
        <v>Cody Sandland (T) 40.00</v>
      </c>
      <c r="H26" s="112" t="s">
        <v>90</v>
      </c>
    </row>
    <row r="27" spans="1:8" s="111" customFormat="1" ht="24.95" customHeight="1" thickBot="1" x14ac:dyDescent="0.25">
      <c r="A27" s="177"/>
      <c r="B27" s="178"/>
      <c r="C27" s="114" t="str">
        <f ca="1">INDEX('Field Results position'!$N$2:$N$169,MATCH($D$18&amp;$E$18&amp;$F$18&amp;$A26&amp;C$19+No_Clubs,'Field Results position'!$A$2:$A$169,0))</f>
        <v>Ethan Duffner (S) 37.00</v>
      </c>
      <c r="D27" s="114" t="str">
        <f ca="1">INDEX('Field Results position'!$N$2:$N$169,MATCH($D$18&amp;$E$18&amp;$F$18&amp;$A26&amp;D$19+No_Clubs,'Field Results position'!$A$2:$A$169,0))</f>
        <v/>
      </c>
      <c r="E27" s="114" t="str">
        <f ca="1">INDEX('Field Results position'!$N$2:$N$169,MATCH($D$18&amp;$E$18&amp;$F$18&amp;$A26&amp;E$19+No_Clubs,'Field Results position'!$A$2:$A$169,0))</f>
        <v/>
      </c>
      <c r="F27" s="114" t="str">
        <f ca="1">INDEX('Field Results position'!$N$2:$N$169,MATCH($D$18&amp;$E$18&amp;$F$18&amp;$A26&amp;F$19+No_Clubs,'Field Results position'!$A$2:$A$169,0))</f>
        <v/>
      </c>
    </row>
    <row r="28" spans="1:8" s="111" customFormat="1" ht="24.95" customHeight="1" x14ac:dyDescent="0.2">
      <c r="A28" s="175" t="str">
        <f>INDEX(All_events,MATCH(H28,Events_list,0),MATCH(E18 &amp;" "&amp;F18,Age_list,0))</f>
        <v>STANDING TRIPLE JUMP</v>
      </c>
      <c r="B28" s="176"/>
      <c r="C28" s="114" t="str">
        <f ca="1">INDEX('Field Results position'!$N$2:$N$169,MATCH($D$18&amp;$E$18&amp;$F$18&amp;$A28&amp;C$19,'Field Results position'!$A$2:$A$169,0))</f>
        <v>Sion Williams (W) 5.56</v>
      </c>
      <c r="D28" s="114" t="str">
        <f ca="1">INDEX('Field Results position'!$N$2:$N$169,MATCH($D$18&amp;$E$18&amp;$F$18&amp;$A28&amp;D$19,'Field Results position'!$A$2:$A$169,0))</f>
        <v>Zach Hatch (T) 5.54</v>
      </c>
      <c r="E28" s="114" t="str">
        <f ca="1">INDEX('Field Results position'!$N$2:$N$169,MATCH($D$18&amp;$E$18&amp;$F$18&amp;$A28&amp;E$19,'Field Results position'!$A$2:$A$169,0))</f>
        <v>Jack Hughes (T) 5.18</v>
      </c>
      <c r="F28" s="114" t="str">
        <f ca="1">INDEX('Field Results position'!$N$2:$N$169,MATCH($D$18&amp;$E$18&amp;$F$18&amp;$A28&amp;F$19,'Field Results position'!$A$2:$A$169,0))</f>
        <v>Dylan Grimley (O) 4.48</v>
      </c>
      <c r="H28" s="112" t="s">
        <v>93</v>
      </c>
    </row>
    <row r="29" spans="1:8" s="111" customFormat="1" ht="24.95" customHeight="1" thickBot="1" x14ac:dyDescent="0.25">
      <c r="A29" s="177"/>
      <c r="B29" s="178"/>
      <c r="C29" s="114" t="str">
        <f ca="1">INDEX('Field Results position'!$N$2:$N$169,MATCH($D$18&amp;$E$18&amp;$F$18&amp;$A28&amp;C$19+No_Clubs,'Field Results position'!$A$2:$A$169,0))</f>
        <v>Thomas Broom (W) 4.38</v>
      </c>
      <c r="D29" s="114" t="str">
        <f ca="1">INDEX('Field Results position'!$N$2:$N$169,MATCH($D$18&amp;$E$18&amp;$F$18&amp;$A28&amp;D$19+No_Clubs,'Field Results position'!$A$2:$A$169,0))</f>
        <v/>
      </c>
      <c r="E29" s="114" t="str">
        <f ca="1">INDEX('Field Results position'!$N$2:$N$169,MATCH($D$18&amp;$E$18&amp;$F$18&amp;$A28&amp;E$19+No_Clubs,'Field Results position'!$A$2:$A$169,0))</f>
        <v/>
      </c>
      <c r="F29" s="114" t="str">
        <f ca="1">INDEX('Field Results position'!$N$2:$N$169,MATCH($D$18&amp;$E$18&amp;$F$18&amp;$A28&amp;F$19+No_Clubs,'Field Results position'!$A$2:$A$169,0))</f>
        <v/>
      </c>
    </row>
    <row r="30" spans="1:8" s="111" customFormat="1" ht="24.95" customHeight="1" thickBot="1" x14ac:dyDescent="0.25">
      <c r="A30" s="175" t="str">
        <f>INDEX(All_events,MATCH(H30,Events_list,0),MATCH($E$18 &amp;" "&amp;$F$18,Age_list,0))</f>
        <v>4x2 Relay</v>
      </c>
      <c r="B30" s="179"/>
      <c r="C30" s="114" t="str">
        <f ca="1">INDEX('Track Results position'!$N$2:$N$169,MATCH($D$18&amp;$E$18&amp;$F$18&amp;$A30&amp;"A"&amp;C$19,'Track Results position'!$A$2:$A$169,0))</f>
        <v>TelfordU13Boys (T) 01:42.7</v>
      </c>
      <c r="D30" s="114" t="str">
        <f ca="1">INDEX('Track Results position'!$N$2:$N$169,MATCH($D$18&amp;$E$18&amp;$F$18&amp;$A30&amp;"A"&amp;D$19,'Track Results position'!$A$2:$A$169,0))</f>
        <v/>
      </c>
      <c r="E30" s="114" t="str">
        <f ca="1">INDEX('Track Results position'!$N$2:$N$169,MATCH($D$18&amp;$E$18&amp;$F$18&amp;$A30&amp;"A"&amp;E$19,'Track Results position'!$A$2:$A$169,0))</f>
        <v/>
      </c>
      <c r="F30" s="114" t="str">
        <f ca="1">INDEX('Track Results position'!$N$2:$N$169,MATCH($D$18&amp;$E$18&amp;$F$18&amp;$A30&amp;"A"&amp;F$19,'Track Results position'!$A$2:$A$169,0))</f>
        <v/>
      </c>
      <c r="H30" s="111" t="s">
        <v>96</v>
      </c>
    </row>
    <row r="31" spans="1:8" ht="18" customHeight="1" thickBot="1" x14ac:dyDescent="0.25">
      <c r="A31" s="180" t="s">
        <v>208</v>
      </c>
      <c r="B31" s="181"/>
      <c r="C31" s="73" t="str">
        <f ca="1">INDEX('Results Summary'!$J$2:$J$25,MATCH('Match Results U13'!$E$18&amp;'Match Results U13'!$F$18&amp;'Match Results U13'!C19,'Results Summary'!$A$2:$A$25,0))</f>
        <v>Telford 60 (4)</v>
      </c>
      <c r="D31" s="73" t="str">
        <f ca="1">INDEX('Results Summary'!$J$2:$J$25,MATCH('Match Results U13'!$E$18&amp;'Match Results U13'!$F$18&amp;'Match Results U13'!D19,'Results Summary'!$A$2:$A$25,0))</f>
        <v>Wenlock 53 (3)</v>
      </c>
      <c r="E31" s="73" t="str">
        <f ca="1">INDEX('Results Summary'!$J$2:$J$25,MATCH('Match Results U13'!$E$18&amp;'Match Results U13'!$F$18&amp;'Match Results U13'!E19,'Results Summary'!$A$2:$A$25,0))</f>
        <v>Shrewsbury 37 (2)</v>
      </c>
      <c r="F31" s="73" t="str">
        <f ca="1">INDEX('Results Summary'!$J$2:$J$25,MATCH('Match Results U13'!$E$18&amp;'Match Results U13'!$F$18&amp;'Match Results U13'!F19,'Results Summary'!$A$2:$A$25,0))</f>
        <v>Oswestry 11 (1)</v>
      </c>
    </row>
  </sheetData>
  <mergeCells count="16">
    <mergeCell ref="C1:F1"/>
    <mergeCell ref="C2:F2"/>
    <mergeCell ref="A5:A6"/>
    <mergeCell ref="A7:A8"/>
    <mergeCell ref="A9:A10"/>
    <mergeCell ref="A31:B31"/>
    <mergeCell ref="A11:B12"/>
    <mergeCell ref="A13:B14"/>
    <mergeCell ref="A15:B15"/>
    <mergeCell ref="A16:B16"/>
    <mergeCell ref="A30:B30"/>
    <mergeCell ref="A20:A21"/>
    <mergeCell ref="A22:A23"/>
    <mergeCell ref="A24:A25"/>
    <mergeCell ref="A26:B27"/>
    <mergeCell ref="A28:B29"/>
  </mergeCells>
  <pageMargins left="0.19685039370078741" right="0" top="0.19685039370078741" bottom="0.19685039370078741" header="0.51181102362204722" footer="0.51181102362204722"/>
  <pageSetup paperSize="9" orientation="landscape" horizontalDpi="300" verticalDpi="300" r:id="rId1"/>
  <headerFooter alignWithMargins="0">
    <oddFooter>&amp;L&amp;6P. Afford&amp;R&amp;6&amp;D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C962-2A7A-4683-BE53-18B4489FBE8E}">
  <dimension ref="A1:L31"/>
  <sheetViews>
    <sheetView topLeftCell="A6" zoomScaleNormal="100" workbookViewId="0">
      <selection sqref="A1:F31"/>
    </sheetView>
  </sheetViews>
  <sheetFormatPr defaultRowHeight="12.75" x14ac:dyDescent="0.2"/>
  <cols>
    <col min="1" max="1" width="10.85546875" style="12" customWidth="1"/>
    <col min="2" max="2" width="2.28515625" style="12" customWidth="1"/>
    <col min="3" max="6" width="19.85546875" style="12" customWidth="1"/>
    <col min="7" max="7" width="6" style="12" customWidth="1"/>
    <col min="8" max="10" width="9.140625" style="12"/>
    <col min="11" max="11" width="9.42578125" style="12" customWidth="1"/>
    <col min="12" max="255" width="9.140625" style="12"/>
    <col min="256" max="256" width="16.7109375" style="12" customWidth="1"/>
    <col min="257" max="257" width="2.28515625" style="12" customWidth="1"/>
    <col min="258" max="262" width="24.7109375" style="12" customWidth="1"/>
    <col min="263" max="266" width="9.140625" style="12"/>
    <col min="267" max="267" width="9.42578125" style="12" customWidth="1"/>
    <col min="268" max="511" width="9.140625" style="12"/>
    <col min="512" max="512" width="16.7109375" style="12" customWidth="1"/>
    <col min="513" max="513" width="2.28515625" style="12" customWidth="1"/>
    <col min="514" max="518" width="24.7109375" style="12" customWidth="1"/>
    <col min="519" max="522" width="9.140625" style="12"/>
    <col min="523" max="523" width="9.42578125" style="12" customWidth="1"/>
    <col min="524" max="767" width="9.140625" style="12"/>
    <col min="768" max="768" width="16.7109375" style="12" customWidth="1"/>
    <col min="769" max="769" width="2.28515625" style="12" customWidth="1"/>
    <col min="770" max="774" width="24.7109375" style="12" customWidth="1"/>
    <col min="775" max="778" width="9.140625" style="12"/>
    <col min="779" max="779" width="9.42578125" style="12" customWidth="1"/>
    <col min="780" max="1023" width="9.140625" style="12"/>
    <col min="1024" max="1024" width="16.7109375" style="12" customWidth="1"/>
    <col min="1025" max="1025" width="2.28515625" style="12" customWidth="1"/>
    <col min="1026" max="1030" width="24.7109375" style="12" customWidth="1"/>
    <col min="1031" max="1034" width="9.140625" style="12"/>
    <col min="1035" max="1035" width="9.42578125" style="12" customWidth="1"/>
    <col min="1036" max="1279" width="9.140625" style="12"/>
    <col min="1280" max="1280" width="16.7109375" style="12" customWidth="1"/>
    <col min="1281" max="1281" width="2.28515625" style="12" customWidth="1"/>
    <col min="1282" max="1286" width="24.7109375" style="12" customWidth="1"/>
    <col min="1287" max="1290" width="9.140625" style="12"/>
    <col min="1291" max="1291" width="9.42578125" style="12" customWidth="1"/>
    <col min="1292" max="1535" width="9.140625" style="12"/>
    <col min="1536" max="1536" width="16.7109375" style="12" customWidth="1"/>
    <col min="1537" max="1537" width="2.28515625" style="12" customWidth="1"/>
    <col min="1538" max="1542" width="24.7109375" style="12" customWidth="1"/>
    <col min="1543" max="1546" width="9.140625" style="12"/>
    <col min="1547" max="1547" width="9.42578125" style="12" customWidth="1"/>
    <col min="1548" max="1791" width="9.140625" style="12"/>
    <col min="1792" max="1792" width="16.7109375" style="12" customWidth="1"/>
    <col min="1793" max="1793" width="2.28515625" style="12" customWidth="1"/>
    <col min="1794" max="1798" width="24.7109375" style="12" customWidth="1"/>
    <col min="1799" max="1802" width="9.140625" style="12"/>
    <col min="1803" max="1803" width="9.42578125" style="12" customWidth="1"/>
    <col min="1804" max="2047" width="9.140625" style="12"/>
    <col min="2048" max="2048" width="16.7109375" style="12" customWidth="1"/>
    <col min="2049" max="2049" width="2.28515625" style="12" customWidth="1"/>
    <col min="2050" max="2054" width="24.7109375" style="12" customWidth="1"/>
    <col min="2055" max="2058" width="9.140625" style="12"/>
    <col min="2059" max="2059" width="9.42578125" style="12" customWidth="1"/>
    <col min="2060" max="2303" width="9.140625" style="12"/>
    <col min="2304" max="2304" width="16.7109375" style="12" customWidth="1"/>
    <col min="2305" max="2305" width="2.28515625" style="12" customWidth="1"/>
    <col min="2306" max="2310" width="24.7109375" style="12" customWidth="1"/>
    <col min="2311" max="2314" width="9.140625" style="12"/>
    <col min="2315" max="2315" width="9.42578125" style="12" customWidth="1"/>
    <col min="2316" max="2559" width="9.140625" style="12"/>
    <col min="2560" max="2560" width="16.7109375" style="12" customWidth="1"/>
    <col min="2561" max="2561" width="2.28515625" style="12" customWidth="1"/>
    <col min="2562" max="2566" width="24.7109375" style="12" customWidth="1"/>
    <col min="2567" max="2570" width="9.140625" style="12"/>
    <col min="2571" max="2571" width="9.42578125" style="12" customWidth="1"/>
    <col min="2572" max="2815" width="9.140625" style="12"/>
    <col min="2816" max="2816" width="16.7109375" style="12" customWidth="1"/>
    <col min="2817" max="2817" width="2.28515625" style="12" customWidth="1"/>
    <col min="2818" max="2822" width="24.7109375" style="12" customWidth="1"/>
    <col min="2823" max="2826" width="9.140625" style="12"/>
    <col min="2827" max="2827" width="9.42578125" style="12" customWidth="1"/>
    <col min="2828" max="3071" width="9.140625" style="12"/>
    <col min="3072" max="3072" width="16.7109375" style="12" customWidth="1"/>
    <col min="3073" max="3073" width="2.28515625" style="12" customWidth="1"/>
    <col min="3074" max="3078" width="24.7109375" style="12" customWidth="1"/>
    <col min="3079" max="3082" width="9.140625" style="12"/>
    <col min="3083" max="3083" width="9.42578125" style="12" customWidth="1"/>
    <col min="3084" max="3327" width="9.140625" style="12"/>
    <col min="3328" max="3328" width="16.7109375" style="12" customWidth="1"/>
    <col min="3329" max="3329" width="2.28515625" style="12" customWidth="1"/>
    <col min="3330" max="3334" width="24.7109375" style="12" customWidth="1"/>
    <col min="3335" max="3338" width="9.140625" style="12"/>
    <col min="3339" max="3339" width="9.42578125" style="12" customWidth="1"/>
    <col min="3340" max="3583" width="9.140625" style="12"/>
    <col min="3584" max="3584" width="16.7109375" style="12" customWidth="1"/>
    <col min="3585" max="3585" width="2.28515625" style="12" customWidth="1"/>
    <col min="3586" max="3590" width="24.7109375" style="12" customWidth="1"/>
    <col min="3591" max="3594" width="9.140625" style="12"/>
    <col min="3595" max="3595" width="9.42578125" style="12" customWidth="1"/>
    <col min="3596" max="3839" width="9.140625" style="12"/>
    <col min="3840" max="3840" width="16.7109375" style="12" customWidth="1"/>
    <col min="3841" max="3841" width="2.28515625" style="12" customWidth="1"/>
    <col min="3842" max="3846" width="24.7109375" style="12" customWidth="1"/>
    <col min="3847" max="3850" width="9.140625" style="12"/>
    <col min="3851" max="3851" width="9.42578125" style="12" customWidth="1"/>
    <col min="3852" max="4095" width="9.140625" style="12"/>
    <col min="4096" max="4096" width="16.7109375" style="12" customWidth="1"/>
    <col min="4097" max="4097" width="2.28515625" style="12" customWidth="1"/>
    <col min="4098" max="4102" width="24.7109375" style="12" customWidth="1"/>
    <col min="4103" max="4106" width="9.140625" style="12"/>
    <col min="4107" max="4107" width="9.42578125" style="12" customWidth="1"/>
    <col min="4108" max="4351" width="9.140625" style="12"/>
    <col min="4352" max="4352" width="16.7109375" style="12" customWidth="1"/>
    <col min="4353" max="4353" width="2.28515625" style="12" customWidth="1"/>
    <col min="4354" max="4358" width="24.7109375" style="12" customWidth="1"/>
    <col min="4359" max="4362" width="9.140625" style="12"/>
    <col min="4363" max="4363" width="9.42578125" style="12" customWidth="1"/>
    <col min="4364" max="4607" width="9.140625" style="12"/>
    <col min="4608" max="4608" width="16.7109375" style="12" customWidth="1"/>
    <col min="4609" max="4609" width="2.28515625" style="12" customWidth="1"/>
    <col min="4610" max="4614" width="24.7109375" style="12" customWidth="1"/>
    <col min="4615" max="4618" width="9.140625" style="12"/>
    <col min="4619" max="4619" width="9.42578125" style="12" customWidth="1"/>
    <col min="4620" max="4863" width="9.140625" style="12"/>
    <col min="4864" max="4864" width="16.7109375" style="12" customWidth="1"/>
    <col min="4865" max="4865" width="2.28515625" style="12" customWidth="1"/>
    <col min="4866" max="4870" width="24.7109375" style="12" customWidth="1"/>
    <col min="4871" max="4874" width="9.140625" style="12"/>
    <col min="4875" max="4875" width="9.42578125" style="12" customWidth="1"/>
    <col min="4876" max="5119" width="9.140625" style="12"/>
    <col min="5120" max="5120" width="16.7109375" style="12" customWidth="1"/>
    <col min="5121" max="5121" width="2.28515625" style="12" customWidth="1"/>
    <col min="5122" max="5126" width="24.7109375" style="12" customWidth="1"/>
    <col min="5127" max="5130" width="9.140625" style="12"/>
    <col min="5131" max="5131" width="9.42578125" style="12" customWidth="1"/>
    <col min="5132" max="5375" width="9.140625" style="12"/>
    <col min="5376" max="5376" width="16.7109375" style="12" customWidth="1"/>
    <col min="5377" max="5377" width="2.28515625" style="12" customWidth="1"/>
    <col min="5378" max="5382" width="24.7109375" style="12" customWidth="1"/>
    <col min="5383" max="5386" width="9.140625" style="12"/>
    <col min="5387" max="5387" width="9.42578125" style="12" customWidth="1"/>
    <col min="5388" max="5631" width="9.140625" style="12"/>
    <col min="5632" max="5632" width="16.7109375" style="12" customWidth="1"/>
    <col min="5633" max="5633" width="2.28515625" style="12" customWidth="1"/>
    <col min="5634" max="5638" width="24.7109375" style="12" customWidth="1"/>
    <col min="5639" max="5642" width="9.140625" style="12"/>
    <col min="5643" max="5643" width="9.42578125" style="12" customWidth="1"/>
    <col min="5644" max="5887" width="9.140625" style="12"/>
    <col min="5888" max="5888" width="16.7109375" style="12" customWidth="1"/>
    <col min="5889" max="5889" width="2.28515625" style="12" customWidth="1"/>
    <col min="5890" max="5894" width="24.7109375" style="12" customWidth="1"/>
    <col min="5895" max="5898" width="9.140625" style="12"/>
    <col min="5899" max="5899" width="9.42578125" style="12" customWidth="1"/>
    <col min="5900" max="6143" width="9.140625" style="12"/>
    <col min="6144" max="6144" width="16.7109375" style="12" customWidth="1"/>
    <col min="6145" max="6145" width="2.28515625" style="12" customWidth="1"/>
    <col min="6146" max="6150" width="24.7109375" style="12" customWidth="1"/>
    <col min="6151" max="6154" width="9.140625" style="12"/>
    <col min="6155" max="6155" width="9.42578125" style="12" customWidth="1"/>
    <col min="6156" max="6399" width="9.140625" style="12"/>
    <col min="6400" max="6400" width="16.7109375" style="12" customWidth="1"/>
    <col min="6401" max="6401" width="2.28515625" style="12" customWidth="1"/>
    <col min="6402" max="6406" width="24.7109375" style="12" customWidth="1"/>
    <col min="6407" max="6410" width="9.140625" style="12"/>
    <col min="6411" max="6411" width="9.42578125" style="12" customWidth="1"/>
    <col min="6412" max="6655" width="9.140625" style="12"/>
    <col min="6656" max="6656" width="16.7109375" style="12" customWidth="1"/>
    <col min="6657" max="6657" width="2.28515625" style="12" customWidth="1"/>
    <col min="6658" max="6662" width="24.7109375" style="12" customWidth="1"/>
    <col min="6663" max="6666" width="9.140625" style="12"/>
    <col min="6667" max="6667" width="9.42578125" style="12" customWidth="1"/>
    <col min="6668" max="6911" width="9.140625" style="12"/>
    <col min="6912" max="6912" width="16.7109375" style="12" customWidth="1"/>
    <col min="6913" max="6913" width="2.28515625" style="12" customWidth="1"/>
    <col min="6914" max="6918" width="24.7109375" style="12" customWidth="1"/>
    <col min="6919" max="6922" width="9.140625" style="12"/>
    <col min="6923" max="6923" width="9.42578125" style="12" customWidth="1"/>
    <col min="6924" max="7167" width="9.140625" style="12"/>
    <col min="7168" max="7168" width="16.7109375" style="12" customWidth="1"/>
    <col min="7169" max="7169" width="2.28515625" style="12" customWidth="1"/>
    <col min="7170" max="7174" width="24.7109375" style="12" customWidth="1"/>
    <col min="7175" max="7178" width="9.140625" style="12"/>
    <col min="7179" max="7179" width="9.42578125" style="12" customWidth="1"/>
    <col min="7180" max="7423" width="9.140625" style="12"/>
    <col min="7424" max="7424" width="16.7109375" style="12" customWidth="1"/>
    <col min="7425" max="7425" width="2.28515625" style="12" customWidth="1"/>
    <col min="7426" max="7430" width="24.7109375" style="12" customWidth="1"/>
    <col min="7431" max="7434" width="9.140625" style="12"/>
    <col min="7435" max="7435" width="9.42578125" style="12" customWidth="1"/>
    <col min="7436" max="7679" width="9.140625" style="12"/>
    <col min="7680" max="7680" width="16.7109375" style="12" customWidth="1"/>
    <col min="7681" max="7681" width="2.28515625" style="12" customWidth="1"/>
    <col min="7682" max="7686" width="24.7109375" style="12" customWidth="1"/>
    <col min="7687" max="7690" width="9.140625" style="12"/>
    <col min="7691" max="7691" width="9.42578125" style="12" customWidth="1"/>
    <col min="7692" max="7935" width="9.140625" style="12"/>
    <col min="7936" max="7936" width="16.7109375" style="12" customWidth="1"/>
    <col min="7937" max="7937" width="2.28515625" style="12" customWidth="1"/>
    <col min="7938" max="7942" width="24.7109375" style="12" customWidth="1"/>
    <col min="7943" max="7946" width="9.140625" style="12"/>
    <col min="7947" max="7947" width="9.42578125" style="12" customWidth="1"/>
    <col min="7948" max="8191" width="9.140625" style="12"/>
    <col min="8192" max="8192" width="16.7109375" style="12" customWidth="1"/>
    <col min="8193" max="8193" width="2.28515625" style="12" customWidth="1"/>
    <col min="8194" max="8198" width="24.7109375" style="12" customWidth="1"/>
    <col min="8199" max="8202" width="9.140625" style="12"/>
    <col min="8203" max="8203" width="9.42578125" style="12" customWidth="1"/>
    <col min="8204" max="8447" width="9.140625" style="12"/>
    <col min="8448" max="8448" width="16.7109375" style="12" customWidth="1"/>
    <col min="8449" max="8449" width="2.28515625" style="12" customWidth="1"/>
    <col min="8450" max="8454" width="24.7109375" style="12" customWidth="1"/>
    <col min="8455" max="8458" width="9.140625" style="12"/>
    <col min="8459" max="8459" width="9.42578125" style="12" customWidth="1"/>
    <col min="8460" max="8703" width="9.140625" style="12"/>
    <col min="8704" max="8704" width="16.7109375" style="12" customWidth="1"/>
    <col min="8705" max="8705" width="2.28515625" style="12" customWidth="1"/>
    <col min="8706" max="8710" width="24.7109375" style="12" customWidth="1"/>
    <col min="8711" max="8714" width="9.140625" style="12"/>
    <col min="8715" max="8715" width="9.42578125" style="12" customWidth="1"/>
    <col min="8716" max="8959" width="9.140625" style="12"/>
    <col min="8960" max="8960" width="16.7109375" style="12" customWidth="1"/>
    <col min="8961" max="8961" width="2.28515625" style="12" customWidth="1"/>
    <col min="8962" max="8966" width="24.7109375" style="12" customWidth="1"/>
    <col min="8967" max="8970" width="9.140625" style="12"/>
    <col min="8971" max="8971" width="9.42578125" style="12" customWidth="1"/>
    <col min="8972" max="9215" width="9.140625" style="12"/>
    <col min="9216" max="9216" width="16.7109375" style="12" customWidth="1"/>
    <col min="9217" max="9217" width="2.28515625" style="12" customWidth="1"/>
    <col min="9218" max="9222" width="24.7109375" style="12" customWidth="1"/>
    <col min="9223" max="9226" width="9.140625" style="12"/>
    <col min="9227" max="9227" width="9.42578125" style="12" customWidth="1"/>
    <col min="9228" max="9471" width="9.140625" style="12"/>
    <col min="9472" max="9472" width="16.7109375" style="12" customWidth="1"/>
    <col min="9473" max="9473" width="2.28515625" style="12" customWidth="1"/>
    <col min="9474" max="9478" width="24.7109375" style="12" customWidth="1"/>
    <col min="9479" max="9482" width="9.140625" style="12"/>
    <col min="9483" max="9483" width="9.42578125" style="12" customWidth="1"/>
    <col min="9484" max="9727" width="9.140625" style="12"/>
    <col min="9728" max="9728" width="16.7109375" style="12" customWidth="1"/>
    <col min="9729" max="9729" width="2.28515625" style="12" customWidth="1"/>
    <col min="9730" max="9734" width="24.7109375" style="12" customWidth="1"/>
    <col min="9735" max="9738" width="9.140625" style="12"/>
    <col min="9739" max="9739" width="9.42578125" style="12" customWidth="1"/>
    <col min="9740" max="9983" width="9.140625" style="12"/>
    <col min="9984" max="9984" width="16.7109375" style="12" customWidth="1"/>
    <col min="9985" max="9985" width="2.28515625" style="12" customWidth="1"/>
    <col min="9986" max="9990" width="24.7109375" style="12" customWidth="1"/>
    <col min="9991" max="9994" width="9.140625" style="12"/>
    <col min="9995" max="9995" width="9.42578125" style="12" customWidth="1"/>
    <col min="9996" max="10239" width="9.140625" style="12"/>
    <col min="10240" max="10240" width="16.7109375" style="12" customWidth="1"/>
    <col min="10241" max="10241" width="2.28515625" style="12" customWidth="1"/>
    <col min="10242" max="10246" width="24.7109375" style="12" customWidth="1"/>
    <col min="10247" max="10250" width="9.140625" style="12"/>
    <col min="10251" max="10251" width="9.42578125" style="12" customWidth="1"/>
    <col min="10252" max="10495" width="9.140625" style="12"/>
    <col min="10496" max="10496" width="16.7109375" style="12" customWidth="1"/>
    <col min="10497" max="10497" width="2.28515625" style="12" customWidth="1"/>
    <col min="10498" max="10502" width="24.7109375" style="12" customWidth="1"/>
    <col min="10503" max="10506" width="9.140625" style="12"/>
    <col min="10507" max="10507" width="9.42578125" style="12" customWidth="1"/>
    <col min="10508" max="10751" width="9.140625" style="12"/>
    <col min="10752" max="10752" width="16.7109375" style="12" customWidth="1"/>
    <col min="10753" max="10753" width="2.28515625" style="12" customWidth="1"/>
    <col min="10754" max="10758" width="24.7109375" style="12" customWidth="1"/>
    <col min="10759" max="10762" width="9.140625" style="12"/>
    <col min="10763" max="10763" width="9.42578125" style="12" customWidth="1"/>
    <col min="10764" max="11007" width="9.140625" style="12"/>
    <col min="11008" max="11008" width="16.7109375" style="12" customWidth="1"/>
    <col min="11009" max="11009" width="2.28515625" style="12" customWidth="1"/>
    <col min="11010" max="11014" width="24.7109375" style="12" customWidth="1"/>
    <col min="11015" max="11018" width="9.140625" style="12"/>
    <col min="11019" max="11019" width="9.42578125" style="12" customWidth="1"/>
    <col min="11020" max="11263" width="9.140625" style="12"/>
    <col min="11264" max="11264" width="16.7109375" style="12" customWidth="1"/>
    <col min="11265" max="11265" width="2.28515625" style="12" customWidth="1"/>
    <col min="11266" max="11270" width="24.7109375" style="12" customWidth="1"/>
    <col min="11271" max="11274" width="9.140625" style="12"/>
    <col min="11275" max="11275" width="9.42578125" style="12" customWidth="1"/>
    <col min="11276" max="11519" width="9.140625" style="12"/>
    <col min="11520" max="11520" width="16.7109375" style="12" customWidth="1"/>
    <col min="11521" max="11521" width="2.28515625" style="12" customWidth="1"/>
    <col min="11522" max="11526" width="24.7109375" style="12" customWidth="1"/>
    <col min="11527" max="11530" width="9.140625" style="12"/>
    <col min="11531" max="11531" width="9.42578125" style="12" customWidth="1"/>
    <col min="11532" max="11775" width="9.140625" style="12"/>
    <col min="11776" max="11776" width="16.7109375" style="12" customWidth="1"/>
    <col min="11777" max="11777" width="2.28515625" style="12" customWidth="1"/>
    <col min="11778" max="11782" width="24.7109375" style="12" customWidth="1"/>
    <col min="11783" max="11786" width="9.140625" style="12"/>
    <col min="11787" max="11787" width="9.42578125" style="12" customWidth="1"/>
    <col min="11788" max="12031" width="9.140625" style="12"/>
    <col min="12032" max="12032" width="16.7109375" style="12" customWidth="1"/>
    <col min="12033" max="12033" width="2.28515625" style="12" customWidth="1"/>
    <col min="12034" max="12038" width="24.7109375" style="12" customWidth="1"/>
    <col min="12039" max="12042" width="9.140625" style="12"/>
    <col min="12043" max="12043" width="9.42578125" style="12" customWidth="1"/>
    <col min="12044" max="12287" width="9.140625" style="12"/>
    <col min="12288" max="12288" width="16.7109375" style="12" customWidth="1"/>
    <col min="12289" max="12289" width="2.28515625" style="12" customWidth="1"/>
    <col min="12290" max="12294" width="24.7109375" style="12" customWidth="1"/>
    <col min="12295" max="12298" width="9.140625" style="12"/>
    <col min="12299" max="12299" width="9.42578125" style="12" customWidth="1"/>
    <col min="12300" max="12543" width="9.140625" style="12"/>
    <col min="12544" max="12544" width="16.7109375" style="12" customWidth="1"/>
    <col min="12545" max="12545" width="2.28515625" style="12" customWidth="1"/>
    <col min="12546" max="12550" width="24.7109375" style="12" customWidth="1"/>
    <col min="12551" max="12554" width="9.140625" style="12"/>
    <col min="12555" max="12555" width="9.42578125" style="12" customWidth="1"/>
    <col min="12556" max="12799" width="9.140625" style="12"/>
    <col min="12800" max="12800" width="16.7109375" style="12" customWidth="1"/>
    <col min="12801" max="12801" width="2.28515625" style="12" customWidth="1"/>
    <col min="12802" max="12806" width="24.7109375" style="12" customWidth="1"/>
    <col min="12807" max="12810" width="9.140625" style="12"/>
    <col min="12811" max="12811" width="9.42578125" style="12" customWidth="1"/>
    <col min="12812" max="13055" width="9.140625" style="12"/>
    <col min="13056" max="13056" width="16.7109375" style="12" customWidth="1"/>
    <col min="13057" max="13057" width="2.28515625" style="12" customWidth="1"/>
    <col min="13058" max="13062" width="24.7109375" style="12" customWidth="1"/>
    <col min="13063" max="13066" width="9.140625" style="12"/>
    <col min="13067" max="13067" width="9.42578125" style="12" customWidth="1"/>
    <col min="13068" max="13311" width="9.140625" style="12"/>
    <col min="13312" max="13312" width="16.7109375" style="12" customWidth="1"/>
    <col min="13313" max="13313" width="2.28515625" style="12" customWidth="1"/>
    <col min="13314" max="13318" width="24.7109375" style="12" customWidth="1"/>
    <col min="13319" max="13322" width="9.140625" style="12"/>
    <col min="13323" max="13323" width="9.42578125" style="12" customWidth="1"/>
    <col min="13324" max="13567" width="9.140625" style="12"/>
    <col min="13568" max="13568" width="16.7109375" style="12" customWidth="1"/>
    <col min="13569" max="13569" width="2.28515625" style="12" customWidth="1"/>
    <col min="13570" max="13574" width="24.7109375" style="12" customWidth="1"/>
    <col min="13575" max="13578" width="9.140625" style="12"/>
    <col min="13579" max="13579" width="9.42578125" style="12" customWidth="1"/>
    <col min="13580" max="13823" width="9.140625" style="12"/>
    <col min="13824" max="13824" width="16.7109375" style="12" customWidth="1"/>
    <col min="13825" max="13825" width="2.28515625" style="12" customWidth="1"/>
    <col min="13826" max="13830" width="24.7109375" style="12" customWidth="1"/>
    <col min="13831" max="13834" width="9.140625" style="12"/>
    <col min="13835" max="13835" width="9.42578125" style="12" customWidth="1"/>
    <col min="13836" max="14079" width="9.140625" style="12"/>
    <col min="14080" max="14080" width="16.7109375" style="12" customWidth="1"/>
    <col min="14081" max="14081" width="2.28515625" style="12" customWidth="1"/>
    <col min="14082" max="14086" width="24.7109375" style="12" customWidth="1"/>
    <col min="14087" max="14090" width="9.140625" style="12"/>
    <col min="14091" max="14091" width="9.42578125" style="12" customWidth="1"/>
    <col min="14092" max="14335" width="9.140625" style="12"/>
    <col min="14336" max="14336" width="16.7109375" style="12" customWidth="1"/>
    <col min="14337" max="14337" width="2.28515625" style="12" customWidth="1"/>
    <col min="14338" max="14342" width="24.7109375" style="12" customWidth="1"/>
    <col min="14343" max="14346" width="9.140625" style="12"/>
    <col min="14347" max="14347" width="9.42578125" style="12" customWidth="1"/>
    <col min="14348" max="14591" width="9.140625" style="12"/>
    <col min="14592" max="14592" width="16.7109375" style="12" customWidth="1"/>
    <col min="14593" max="14593" width="2.28515625" style="12" customWidth="1"/>
    <col min="14594" max="14598" width="24.7109375" style="12" customWidth="1"/>
    <col min="14599" max="14602" width="9.140625" style="12"/>
    <col min="14603" max="14603" width="9.42578125" style="12" customWidth="1"/>
    <col min="14604" max="14847" width="9.140625" style="12"/>
    <col min="14848" max="14848" width="16.7109375" style="12" customWidth="1"/>
    <col min="14849" max="14849" width="2.28515625" style="12" customWidth="1"/>
    <col min="14850" max="14854" width="24.7109375" style="12" customWidth="1"/>
    <col min="14855" max="14858" width="9.140625" style="12"/>
    <col min="14859" max="14859" width="9.42578125" style="12" customWidth="1"/>
    <col min="14860" max="15103" width="9.140625" style="12"/>
    <col min="15104" max="15104" width="16.7109375" style="12" customWidth="1"/>
    <col min="15105" max="15105" width="2.28515625" style="12" customWidth="1"/>
    <col min="15106" max="15110" width="24.7109375" style="12" customWidth="1"/>
    <col min="15111" max="15114" width="9.140625" style="12"/>
    <col min="15115" max="15115" width="9.42578125" style="12" customWidth="1"/>
    <col min="15116" max="15359" width="9.140625" style="12"/>
    <col min="15360" max="15360" width="16.7109375" style="12" customWidth="1"/>
    <col min="15361" max="15361" width="2.28515625" style="12" customWidth="1"/>
    <col min="15362" max="15366" width="24.7109375" style="12" customWidth="1"/>
    <col min="15367" max="15370" width="9.140625" style="12"/>
    <col min="15371" max="15371" width="9.42578125" style="12" customWidth="1"/>
    <col min="15372" max="15615" width="9.140625" style="12"/>
    <col min="15616" max="15616" width="16.7109375" style="12" customWidth="1"/>
    <col min="15617" max="15617" width="2.28515625" style="12" customWidth="1"/>
    <col min="15618" max="15622" width="24.7109375" style="12" customWidth="1"/>
    <col min="15623" max="15626" width="9.140625" style="12"/>
    <col min="15627" max="15627" width="9.42578125" style="12" customWidth="1"/>
    <col min="15628" max="15871" width="9.140625" style="12"/>
    <col min="15872" max="15872" width="16.7109375" style="12" customWidth="1"/>
    <col min="15873" max="15873" width="2.28515625" style="12" customWidth="1"/>
    <col min="15874" max="15878" width="24.7109375" style="12" customWidth="1"/>
    <col min="15879" max="15882" width="9.140625" style="12"/>
    <col min="15883" max="15883" width="9.42578125" style="12" customWidth="1"/>
    <col min="15884" max="16127" width="9.140625" style="12"/>
    <col min="16128" max="16128" width="16.7109375" style="12" customWidth="1"/>
    <col min="16129" max="16129" width="2.28515625" style="12" customWidth="1"/>
    <col min="16130" max="16134" width="24.7109375" style="12" customWidth="1"/>
    <col min="16135" max="16138" width="9.140625" style="12"/>
    <col min="16139" max="16139" width="9.42578125" style="12" customWidth="1"/>
    <col min="16140" max="16384" width="9.140625" style="12"/>
  </cols>
  <sheetData>
    <row r="1" spans="1:12" ht="23.25" thickBot="1" x14ac:dyDescent="0.25">
      <c r="A1" s="65"/>
      <c r="B1" s="66"/>
      <c r="C1" s="167" t="str">
        <f>"SHROPSHIRE SPORTSHALL LEAGUE "&amp;'Clubs and events'!$C$1</f>
        <v>SHROPSHIRE SPORTSHALL LEAGUE 2023/2024</v>
      </c>
      <c r="D1" s="184"/>
      <c r="E1" s="184"/>
      <c r="F1" s="184"/>
    </row>
    <row r="2" spans="1:12" ht="19.5" thickBot="1" x14ac:dyDescent="0.25">
      <c r="A2" s="67"/>
      <c r="B2" s="66"/>
      <c r="C2" s="169" t="str">
        <f xml:space="preserve">  "CLUB: " &amp; Match_Host&amp; "  VENUE: " &amp;Match_Venue &amp;    "  DATE: " &amp;TEXT(Match_Date,"dd/mm/yyyy")</f>
        <v>CLUB: Telford AC  VENUE: Wenlock  DATE: 19/11/2023</v>
      </c>
      <c r="D2" s="170"/>
      <c r="E2" s="170"/>
      <c r="F2" s="170"/>
    </row>
    <row r="3" spans="1:12" ht="16.5" thickBot="1" x14ac:dyDescent="0.25">
      <c r="A3" s="68"/>
      <c r="B3" s="66"/>
      <c r="C3" s="62" t="s">
        <v>402</v>
      </c>
      <c r="D3" s="63" t="str">
        <f>Match_number</f>
        <v>One</v>
      </c>
      <c r="E3" s="63" t="s">
        <v>145</v>
      </c>
      <c r="F3" s="64" t="s">
        <v>46</v>
      </c>
    </row>
    <row r="4" spans="1:12" ht="18" customHeight="1" thickBot="1" x14ac:dyDescent="0.25">
      <c r="A4" s="69"/>
      <c r="B4" s="70"/>
      <c r="C4" s="71">
        <v>1</v>
      </c>
      <c r="D4" s="72">
        <v>2</v>
      </c>
      <c r="E4" s="72">
        <v>3</v>
      </c>
      <c r="F4" s="72">
        <v>4</v>
      </c>
    </row>
    <row r="5" spans="1:12" ht="24.95" customHeight="1" x14ac:dyDescent="0.2">
      <c r="A5" s="171" t="str">
        <f>INDEX(All_events,MATCH(H5,Events_list,0),MATCH($E$18 &amp;" "&amp;$F$18,Age_list,0))</f>
        <v>2 Laps</v>
      </c>
      <c r="B5" s="113" t="s">
        <v>228</v>
      </c>
      <c r="C5" s="114" t="str">
        <f ca="1">INDEX('Track Results position'!$N$2:$N$169,MATCH($D$3&amp;$E$3&amp;$F$3&amp;$A5&amp;$B5&amp;C$4,'Track Results position'!$A$2:$A$169,0))</f>
        <v>Kadisha Nwachukwa (T) 00:23.2</v>
      </c>
      <c r="D5" s="114" t="str">
        <f ca="1">INDEX('Track Results position'!$N$2:$N$169,MATCH($D$3&amp;$E$3&amp;$F$3&amp;$A5&amp;$B5&amp;D$4,'Track Results position'!$A$2:$A$169,0))</f>
        <v>Sydney Purchase (W) 00:23.5</v>
      </c>
      <c r="E5" s="114" t="str">
        <f ca="1">INDEX('Track Results position'!$N$2:$N$169,MATCH($D$3&amp;$E$3&amp;$F$3&amp;$A5&amp;$B5&amp;E$4,'Track Results position'!$A$2:$A$169,0))</f>
        <v>Lily Bowen (O) 00:24.8</v>
      </c>
      <c r="F5" s="114" t="str">
        <f ca="1">INDEX('Track Results position'!$N$2:$N$169,MATCH($D$3&amp;$E$3&amp;$F$3&amp;$A5&amp;$B5&amp;F$4,'Track Results position'!$A$2:$A$169,0))</f>
        <v/>
      </c>
      <c r="H5" s="12" t="s">
        <v>80</v>
      </c>
    </row>
    <row r="6" spans="1:12" ht="24.95" customHeight="1" thickBot="1" x14ac:dyDescent="0.25">
      <c r="A6" s="172"/>
      <c r="B6" s="115" t="s">
        <v>232</v>
      </c>
      <c r="C6" s="114" t="str">
        <f ca="1">INDEX('Track Results position'!$N$2:$N$169,MATCH($D$3&amp;$E$3&amp;$F$3&amp;$A5&amp;$B6&amp;C$4,'Track Results position'!$A$2:$A$169,0))</f>
        <v>Poppy Ashworth (O) 00:26.7</v>
      </c>
      <c r="D6" s="114" t="str">
        <f ca="1">INDEX('Track Results position'!$N$2:$N$169,MATCH($D$3&amp;$E$3&amp;$F$3&amp;$A5&amp;$B6&amp;D$4,'Track Results position'!$A$2:$A$169,0))</f>
        <v>Amelia Berzina (T) 00:26.8</v>
      </c>
      <c r="E6" s="114" t="str">
        <f ca="1">INDEX('Track Results position'!$N$2:$N$169,MATCH($D$3&amp;$E$3&amp;$F$3&amp;$A5&amp;$B6&amp;E$4,'Track Results position'!$A$2:$A$169,0))</f>
        <v/>
      </c>
      <c r="F6" s="114" t="str">
        <f ca="1">INDEX('Track Results position'!$N$2:$N$169,MATCH($D$3&amp;$E$3&amp;$F$3&amp;$A5&amp;$B6&amp;F$4,'Track Results position'!$A$2:$A$169,0))</f>
        <v/>
      </c>
    </row>
    <row r="7" spans="1:12" ht="24.95" customHeight="1" x14ac:dyDescent="0.2">
      <c r="A7" s="171" t="str">
        <f>INDEX(All_events,MATCH(H7,Events_list,0),MATCH($E$18 &amp;" "&amp;$F$18,Age_list,0))</f>
        <v>3 Laps</v>
      </c>
      <c r="B7" s="113" t="s">
        <v>228</v>
      </c>
      <c r="C7" s="114" t="str">
        <f ca="1">INDEX('Track Results position'!$N$2:$N$169,MATCH($D$3&amp;$E$3&amp;$F$3&amp;$A7&amp;$B7&amp;C$4,'Track Results position'!$A$2:$A$169,0))</f>
        <v>Sydney Purchase (W) 00:38.5</v>
      </c>
      <c r="D7" s="114" t="str">
        <f ca="1">INDEX('Track Results position'!$N$2:$N$169,MATCH($D$3&amp;$E$3&amp;$F$3&amp;$A7&amp;$B7&amp;D$4,'Track Results position'!$A$2:$A$169,0))</f>
        <v>Poppy Ashworth (O) 00:41.1</v>
      </c>
      <c r="E7" s="114" t="str">
        <f ca="1">INDEX('Track Results position'!$N$2:$N$169,MATCH($D$3&amp;$E$3&amp;$F$3&amp;$A7&amp;$B7&amp;E$4,'Track Results position'!$A$2:$A$169,0))</f>
        <v>Nayella Simo (T) 00:43.3</v>
      </c>
      <c r="F7" s="114" t="str">
        <f ca="1">INDEX('Track Results position'!$N$2:$N$169,MATCH($D$3&amp;$E$3&amp;$F$3&amp;$A7&amp;$B7&amp;F$4,'Track Results position'!$A$2:$A$169,0))</f>
        <v/>
      </c>
      <c r="H7" s="12" t="s">
        <v>83</v>
      </c>
    </row>
    <row r="8" spans="1:12" ht="24.95" customHeight="1" thickBot="1" x14ac:dyDescent="0.25">
      <c r="A8" s="172"/>
      <c r="B8" s="115" t="s">
        <v>232</v>
      </c>
      <c r="C8" s="114" t="str">
        <f ca="1">INDEX('Track Results position'!$N$2:$N$169,MATCH($D$3&amp;$E$3&amp;$F$3&amp;$A7&amp;$B8&amp;C$4,'Track Results position'!$A$2:$A$169,0))</f>
        <v>Chizua Ude (T) 00:42.1</v>
      </c>
      <c r="D8" s="114" t="str">
        <f ca="1">INDEX('Track Results position'!$N$2:$N$169,MATCH($D$3&amp;$E$3&amp;$F$3&amp;$A7&amp;$B8&amp;D$4,'Track Results position'!$A$2:$A$169,0))</f>
        <v>Erin Woolcock (O) 01:10.0</v>
      </c>
      <c r="E8" s="114" t="str">
        <f ca="1">INDEX('Track Results position'!$N$2:$N$169,MATCH($D$3&amp;$E$3&amp;$F$3&amp;$A7&amp;$B8&amp;E$4,'Track Results position'!$A$2:$A$169,0))</f>
        <v/>
      </c>
      <c r="F8" s="114" t="str">
        <f ca="1">INDEX('Track Results position'!$N$2:$N$169,MATCH($D$3&amp;$E$3&amp;$F$3&amp;$A7&amp;$B8&amp;F$4,'Track Results position'!$A$2:$A$169,0))</f>
        <v/>
      </c>
    </row>
    <row r="9" spans="1:12" ht="24.95" customHeight="1" x14ac:dyDescent="0.2">
      <c r="A9" s="171" t="str">
        <f>INDEX(All_events,MATCH(H9,Events_list,0),MATCH($E$18 &amp;" "&amp;$F$18,Age_list,0))</f>
        <v>5 Laps</v>
      </c>
      <c r="B9" s="113" t="s">
        <v>228</v>
      </c>
      <c r="C9" s="114" t="str">
        <f ca="1">INDEX('Track Results position'!$N$2:$N$169,MATCH($D$3&amp;$E$3&amp;$F$3&amp;$A9&amp;$B9&amp;C$4,'Track Results position'!$A$2:$A$169,0))</f>
        <v>Sydney Purchase (W) 01:09.4</v>
      </c>
      <c r="D9" s="114" t="str">
        <f ca="1">INDEX('Track Results position'!$N$2:$N$169,MATCH($D$3&amp;$E$3&amp;$F$3&amp;$A9&amp;$B9&amp;D$4,'Track Results position'!$A$2:$A$169,0))</f>
        <v>Erin Woolcock (O) 01:10.0</v>
      </c>
      <c r="E9" s="114" t="str">
        <f ca="1">INDEX('Track Results position'!$N$2:$N$169,MATCH($D$3&amp;$E$3&amp;$F$3&amp;$A9&amp;$B9&amp;E$4,'Track Results position'!$A$2:$A$169,0))</f>
        <v>Chizua Ude (T) 01:12.2</v>
      </c>
      <c r="F9" s="114" t="str">
        <f ca="1">INDEX('Track Results position'!$N$2:$N$169,MATCH($D$3&amp;$E$3&amp;$F$3&amp;$A9&amp;$B9&amp;F$4,'Track Results position'!$A$2:$A$169,0))</f>
        <v/>
      </c>
      <c r="H9" s="12" t="s">
        <v>86</v>
      </c>
    </row>
    <row r="10" spans="1:12" ht="24.95" customHeight="1" thickBot="1" x14ac:dyDescent="0.25">
      <c r="A10" s="172"/>
      <c r="B10" s="115" t="s">
        <v>232</v>
      </c>
      <c r="C10" s="114" t="str">
        <f ca="1">INDEX('Track Results position'!$N$2:$N$169,MATCH($D$3&amp;$E$3&amp;$F$3&amp;$A9&amp;$B10&amp;C$4,'Track Results position'!$A$2:$A$169,0))</f>
        <v>Kadisha Nwachukwa (T) 01:10.7</v>
      </c>
      <c r="D10" s="114" t="str">
        <f ca="1">INDEX('Track Results position'!$N$2:$N$169,MATCH($D$3&amp;$E$3&amp;$F$3&amp;$A9&amp;$B10&amp;D$4,'Track Results position'!$A$2:$A$169,0))</f>
        <v>Jodie Addinall (O) 01:12.7</v>
      </c>
      <c r="E10" s="114" t="str">
        <f ca="1">INDEX('Track Results position'!$N$2:$N$169,MATCH($D$3&amp;$E$3&amp;$F$3&amp;$A9&amp;$B10&amp;E$4,'Track Results position'!$A$2:$A$169,0))</f>
        <v/>
      </c>
      <c r="F10" s="114" t="str">
        <f ca="1">INDEX('Track Results position'!$N$2:$N$169,MATCH($D$3&amp;$E$3&amp;$F$3&amp;$A9&amp;$B10&amp;F$4,'Track Results position'!$A$2:$A$169,0))</f>
        <v/>
      </c>
    </row>
    <row r="11" spans="1:12" ht="24.95" customHeight="1" x14ac:dyDescent="0.2">
      <c r="A11" s="175" t="str">
        <f>INDEX(All_events,MATCH(H11,Events_list,0),MATCH(E3 &amp;" "&amp;F3,Age_list,0))</f>
        <v>SPEED BOUNCE</v>
      </c>
      <c r="B11" s="176"/>
      <c r="C11" s="114" t="str">
        <f ca="1">INDEX('Field Results position'!$N$2:$N$169,MATCH($D$3&amp;$E$3&amp;$F$3&amp;$A11&amp;C$4,'Field Results position'!$A$2:$A$169,0))</f>
        <v>Erin Woolcock (O) 76.00</v>
      </c>
      <c r="D11" s="114" t="str">
        <f ca="1">INDEX('Field Results position'!$N$2:$N$169,MATCH($D$3&amp;$E$3&amp;$F$3&amp;$A11&amp;D$4,'Field Results position'!$A$2:$A$169,0))</f>
        <v>Lily Bowen (O) 70.00</v>
      </c>
      <c r="E11" s="114" t="str">
        <f ca="1">INDEX('Field Results position'!$N$2:$N$169,MATCH($D$3&amp;$E$3&amp;$F$3&amp;$A11&amp;E$4,'Field Results position'!$A$2:$A$169,0))</f>
        <v>Chizua Ude (T) 64.00</v>
      </c>
      <c r="F11" s="114" t="str">
        <f ca="1">INDEX('Field Results position'!$N$2:$N$169,MATCH($D$3&amp;$E$3&amp;$F$3&amp;$A11&amp;F$4,'Field Results position'!$A$2:$A$169,0))</f>
        <v>Gangotri Skariah (T) 62.00</v>
      </c>
      <c r="H11" s="61" t="s">
        <v>90</v>
      </c>
    </row>
    <row r="12" spans="1:12" ht="24.95" customHeight="1" thickBot="1" x14ac:dyDescent="0.25">
      <c r="A12" s="177"/>
      <c r="B12" s="178"/>
      <c r="C12" s="114" t="str">
        <f ca="1">INDEX('Field Results position'!$N$2:$N$169,MATCH($D$3&amp;$E$3&amp;$F$3&amp;$A11&amp;C$4+No_Clubs,'Field Results position'!$A$2:$A$169,0))</f>
        <v/>
      </c>
      <c r="D12" s="114" t="str">
        <f ca="1">INDEX('Field Results position'!$N$2:$N$169,MATCH($D$3&amp;$E$3&amp;$F$3&amp;$A11&amp;D$4+No_Clubs,'Field Results position'!$A$2:$A$169,0))</f>
        <v/>
      </c>
      <c r="E12" s="114" t="str">
        <f ca="1">INDEX('Field Results position'!$N$2:$N$169,MATCH($D$3&amp;$E$3&amp;$F$3&amp;$A11&amp;E$4+No_Clubs,'Field Results position'!$A$2:$A$169,0))</f>
        <v/>
      </c>
      <c r="F12" s="114" t="str">
        <f ca="1">INDEX('Field Results position'!$N$2:$N$169,MATCH($D$3&amp;$E$3&amp;$F$3&amp;$A11&amp;F$4+No_Clubs,'Field Results position'!$A$2:$A$169,0))</f>
        <v/>
      </c>
    </row>
    <row r="13" spans="1:12" ht="24.95" customHeight="1" x14ac:dyDescent="0.25">
      <c r="A13" s="175" t="str">
        <f>INDEX(All_events,MATCH(H13,Events_list,0),MATCH(E3 &amp;" "&amp;F3,Age_list,0))</f>
        <v>SHOT</v>
      </c>
      <c r="B13" s="176"/>
      <c r="C13" s="114" t="str">
        <f ca="1">INDEX('Field Results position'!$N$2:$N$169,MATCH($D$3&amp;$E$3&amp;$F$3&amp;$A13&amp;C$4,'Field Results position'!$A$2:$A$169,0))</f>
        <v>Sarah Clarke (T) 7.18</v>
      </c>
      <c r="D13" s="114" t="str">
        <f ca="1">INDEX('Field Results position'!$N$2:$N$169,MATCH($D$3&amp;$E$3&amp;$F$3&amp;$A13&amp;D$4,'Field Results position'!$A$2:$A$169,0))</f>
        <v>Nayella Simo (T) 6.04</v>
      </c>
      <c r="E13" s="114" t="str">
        <f ca="1">INDEX('Field Results position'!$N$2:$N$169,MATCH($D$3&amp;$E$3&amp;$F$3&amp;$A13&amp;E$4,'Field Results position'!$A$2:$A$169,0))</f>
        <v>Jodie Addinall (O) 4.71</v>
      </c>
      <c r="F13" s="114" t="str">
        <f ca="1">INDEX('Field Results position'!$N$2:$N$169,MATCH($D$3&amp;$E$3&amp;$F$3&amp;$A13&amp;F$4,'Field Results position'!$A$2:$A$169,0))</f>
        <v>Poppy Ashworth (O) 4.10</v>
      </c>
      <c r="H13" s="61" t="s">
        <v>93</v>
      </c>
      <c r="L13"/>
    </row>
    <row r="14" spans="1:12" ht="24.95" customHeight="1" thickBot="1" x14ac:dyDescent="0.25">
      <c r="A14" s="177"/>
      <c r="B14" s="178"/>
      <c r="C14" s="114" t="str">
        <f ca="1">INDEX('Field Results position'!$N$2:$N$169,MATCH($D$3&amp;$E$3&amp;$F$3&amp;$A13&amp;C$4+No_Clubs,'Field Results position'!$A$2:$A$169,0))</f>
        <v/>
      </c>
      <c r="D14" s="114" t="str">
        <f ca="1">INDEX('Field Results position'!$N$2:$N$169,MATCH($D$3&amp;$E$3&amp;$F$3&amp;$A13&amp;D$4+No_Clubs,'Field Results position'!$A$2:$A$169,0))</f>
        <v/>
      </c>
      <c r="E14" s="114" t="str">
        <f ca="1">INDEX('Field Results position'!$N$2:$N$169,MATCH($D$3&amp;$E$3&amp;$F$3&amp;$A13&amp;E$4+No_Clubs,'Field Results position'!$A$2:$A$169,0))</f>
        <v/>
      </c>
      <c r="F14" s="114" t="str">
        <f ca="1">INDEX('Field Results position'!$N$2:$N$169,MATCH($D$3&amp;$E$3&amp;$F$3&amp;$A13&amp;F$4+No_Clubs,'Field Results position'!$A$2:$A$169,0))</f>
        <v/>
      </c>
      <c r="L14" s="61"/>
    </row>
    <row r="15" spans="1:12" ht="24.95" customHeight="1" thickBot="1" x14ac:dyDescent="0.25">
      <c r="A15" s="173" t="s">
        <v>34</v>
      </c>
      <c r="B15" s="174"/>
      <c r="C15" s="114" t="str">
        <f ca="1">INDEX('Track Results position'!$N$2:$N$169,MATCH($D$3&amp;$E$3&amp;$F$3&amp;$A15&amp;"A"&amp;C$4,'Track Results position'!$A$2:$A$169,0))</f>
        <v>OswestryU15Girls (O) 01:41.1</v>
      </c>
      <c r="D15" s="114" t="str">
        <f ca="1">INDEX('Track Results position'!$N$2:$N$169,MATCH($D$3&amp;$E$3&amp;$F$3&amp;$A15&amp;"A"&amp;D$4,'Track Results position'!$A$2:$A$169,0))</f>
        <v>TelfordU15Girls (T) 01:43.4</v>
      </c>
      <c r="E15" s="114" t="str">
        <f ca="1">INDEX('Track Results position'!$N$2:$N$169,MATCH($D$3&amp;$E$3&amp;$F$3&amp;$A15&amp;"A"&amp;E$4,'Track Results position'!$A$2:$A$169,0))</f>
        <v/>
      </c>
      <c r="F15" s="114" t="str">
        <f ca="1">INDEX('Track Results position'!$N$2:$N$169,MATCH($D$3&amp;$E$3&amp;$F$3&amp;$A15&amp;"A"&amp;F$4,'Track Results position'!$A$2:$A$169,0))</f>
        <v/>
      </c>
      <c r="H15" s="12" t="s">
        <v>96</v>
      </c>
    </row>
    <row r="16" spans="1:12" ht="16.5" thickBot="1" x14ac:dyDescent="0.25">
      <c r="A16" s="182" t="s">
        <v>208</v>
      </c>
      <c r="B16" s="186"/>
      <c r="C16" s="73" t="str">
        <f ca="1">INDEX('Results Summary'!$J$2:$J$25,MATCH('Match Results U15'!$E$3&amp;'Match Results U15'!$F$3&amp;'Match Results U15'!C4,'Results Summary'!$A$2:$A$25,0))</f>
        <v>Oswestry 67 (3.5)</v>
      </c>
      <c r="D16" s="73" t="str">
        <f ca="1">INDEX('Results Summary'!$J$2:$J$25,MATCH('Match Results U15'!$E$3&amp;'Match Results U15'!$F$3&amp;'Match Results U15'!D4,'Results Summary'!$A$2:$A$25,0))</f>
        <v>Telford 67 (3.5)</v>
      </c>
      <c r="E16" s="73" t="str">
        <f ca="1">INDEX('Results Summary'!$J$2:$J$25,MATCH('Match Results U15'!$E$3&amp;'Match Results U15'!$F$3&amp;'Match Results U15'!E4,'Results Summary'!$A$2:$A$25,0))</f>
        <v>Wenlock 22 (2)</v>
      </c>
      <c r="F16" s="73" t="str">
        <f ca="1">INDEX('Results Summary'!$J$2:$J$25,MATCH('Match Results U15'!$E$3&amp;'Match Results U15'!$F$3&amp;'Match Results U15'!F4,'Results Summary'!$A$2:$A$25,0))</f>
        <v>Shrewsbury 0 (0)</v>
      </c>
    </row>
    <row r="17" spans="1:8" ht="8.25" customHeight="1" thickBot="1" x14ac:dyDescent="0.25">
      <c r="A17" s="74"/>
      <c r="B17" s="74"/>
      <c r="C17" s="74"/>
      <c r="D17" s="74"/>
      <c r="E17" s="74"/>
      <c r="F17" s="74"/>
    </row>
    <row r="18" spans="1:8" ht="16.5" thickBot="1" x14ac:dyDescent="0.25">
      <c r="A18" s="75"/>
      <c r="B18" s="74"/>
      <c r="C18" s="62" t="s">
        <v>402</v>
      </c>
      <c r="D18" s="63" t="str">
        <f>Match_number</f>
        <v>One</v>
      </c>
      <c r="E18" s="63" t="s">
        <v>145</v>
      </c>
      <c r="F18" s="64" t="s">
        <v>62</v>
      </c>
    </row>
    <row r="19" spans="1:8" ht="18" customHeight="1" thickBot="1" x14ac:dyDescent="0.25">
      <c r="A19" s="74"/>
      <c r="B19" s="74"/>
      <c r="C19" s="71">
        <v>1</v>
      </c>
      <c r="D19" s="72">
        <v>2</v>
      </c>
      <c r="E19" s="72">
        <v>3</v>
      </c>
      <c r="F19" s="72">
        <v>4</v>
      </c>
    </row>
    <row r="20" spans="1:8" s="111" customFormat="1" ht="24.95" customHeight="1" x14ac:dyDescent="0.2">
      <c r="A20" s="171" t="str">
        <f>INDEX(All_events,MATCH(H20,Events_list,0),MATCH($E$18 &amp;" "&amp;$F$18,Age_list,0))</f>
        <v>2 Laps</v>
      </c>
      <c r="B20" s="116" t="s">
        <v>228</v>
      </c>
      <c r="C20" s="114" t="str">
        <f ca="1">INDEX('Track Results position'!$N$2:$N$169,MATCH($D$18&amp;$E$18&amp;$F$18&amp;$A20&amp;$B20&amp;C$19,'Track Results position'!$A$2:$A$169,0))</f>
        <v>Harry Tidridge (O) 00:23.1</v>
      </c>
      <c r="D20" s="114" t="str">
        <f ca="1">INDEX('Track Results position'!$N$2:$N$169,MATCH($D$18&amp;$E$18&amp;$F$18&amp;$A20&amp;$B20&amp;D$19,'Track Results position'!$A$2:$A$169,0))</f>
        <v>Lucas Steer (T) 00:25.5</v>
      </c>
      <c r="E20" s="114" t="str">
        <f ca="1">INDEX('Track Results position'!$N$2:$N$169,MATCH($D$18&amp;$E$18&amp;$F$18&amp;$A20&amp;$B20&amp;E$19,'Track Results position'!$A$2:$A$169,0))</f>
        <v>Toby Aston (S) 00:25.8</v>
      </c>
      <c r="F20" s="114" t="str">
        <f ca="1">INDEX('Track Results position'!$N$2:$N$169,MATCH($D$18&amp;$E$18&amp;$F$18&amp;$A20&amp;$B20&amp;F$19,'Track Results position'!$A$2:$A$169,0))</f>
        <v>Zac Winnal (W) 00:25.9</v>
      </c>
      <c r="H20" s="111" t="s">
        <v>80</v>
      </c>
    </row>
    <row r="21" spans="1:8" s="111" customFormat="1" ht="24.95" customHeight="1" thickBot="1" x14ac:dyDescent="0.25">
      <c r="A21" s="172"/>
      <c r="B21" s="117" t="s">
        <v>232</v>
      </c>
      <c r="C21" s="114" t="str">
        <f ca="1">INDEX('Track Results position'!$N$2:$N$169,MATCH($D$18&amp;$E$18&amp;$F$18&amp;$A20&amp;$B21&amp;C$19,'Track Results position'!$A$2:$A$169,0))</f>
        <v>Ritwik Skariah (T) 00:25.9</v>
      </c>
      <c r="D21" s="114" t="str">
        <f ca="1">INDEX('Track Results position'!$N$2:$N$169,MATCH($D$18&amp;$E$18&amp;$F$18&amp;$A20&amp;$B21&amp;D$19,'Track Results position'!$A$2:$A$169,0))</f>
        <v/>
      </c>
      <c r="E21" s="114" t="str">
        <f ca="1">INDEX('Track Results position'!$N$2:$N$169,MATCH($D$18&amp;$E$18&amp;$F$18&amp;$A20&amp;$B21&amp;E$19,'Track Results position'!$A$2:$A$169,0))</f>
        <v/>
      </c>
      <c r="F21" s="114" t="str">
        <f ca="1">INDEX('Track Results position'!$N$2:$N$169,MATCH($D$18&amp;$E$18&amp;$F$18&amp;$A20&amp;$B21&amp;F$19,'Track Results position'!$A$2:$A$169,0))</f>
        <v/>
      </c>
    </row>
    <row r="22" spans="1:8" s="111" customFormat="1" ht="24.95" customHeight="1" x14ac:dyDescent="0.2">
      <c r="A22" s="171" t="str">
        <f>INDEX(All_events,MATCH(H22,Events_list,0),MATCH($E$18 &amp;" "&amp;$F$18,Age_list,0))</f>
        <v>3 Laps</v>
      </c>
      <c r="B22" s="116" t="s">
        <v>228</v>
      </c>
      <c r="C22" s="114" t="str">
        <f ca="1">INDEX('Track Results position'!$N$2:$N$169,MATCH($D$18&amp;$E$18&amp;$F$18&amp;$A22&amp;$B22&amp;C$19,'Track Results position'!$A$2:$A$169,0))</f>
        <v>Toby Aston (S) 00:37.9</v>
      </c>
      <c r="D22" s="114" t="str">
        <f ca="1">INDEX('Track Results position'!$N$2:$N$169,MATCH($D$18&amp;$E$18&amp;$F$18&amp;$A22&amp;$B22&amp;D$19,'Track Results position'!$A$2:$A$169,0))</f>
        <v>Zac Winnal (W) 00:40.5</v>
      </c>
      <c r="E22" s="114" t="str">
        <f ca="1">INDEX('Track Results position'!$N$2:$N$169,MATCH($D$18&amp;$E$18&amp;$F$18&amp;$A22&amp;$B22&amp;E$19,'Track Results position'!$A$2:$A$169,0))</f>
        <v>William Jones (O) 00:42.0</v>
      </c>
      <c r="F22" s="114" t="str">
        <f ca="1">INDEX('Track Results position'!$N$2:$N$169,MATCH($D$18&amp;$E$18&amp;$F$18&amp;$A22&amp;$B22&amp;F$19,'Track Results position'!$A$2:$A$169,0))</f>
        <v>Lucas Steer (T) 00:44.8</v>
      </c>
      <c r="H22" s="111" t="s">
        <v>83</v>
      </c>
    </row>
    <row r="23" spans="1:8" s="111" customFormat="1" ht="24.95" customHeight="1" thickBot="1" x14ac:dyDescent="0.25">
      <c r="A23" s="172"/>
      <c r="B23" s="117" t="s">
        <v>232</v>
      </c>
      <c r="C23" s="114" t="str">
        <f ca="1">INDEX('Track Results position'!$N$2:$N$169,MATCH($D$18&amp;$E$18&amp;$F$18&amp;$A22&amp;$B23&amp;C$19,'Track Results position'!$A$2:$A$169,0))</f>
        <v>Ritwik Skariah (T) 00:38.2</v>
      </c>
      <c r="D23" s="114" t="str">
        <f ca="1">INDEX('Track Results position'!$N$2:$N$169,MATCH($D$18&amp;$E$18&amp;$F$18&amp;$A22&amp;$B23&amp;D$19,'Track Results position'!$A$2:$A$169,0))</f>
        <v/>
      </c>
      <c r="E23" s="114" t="str">
        <f ca="1">INDEX('Track Results position'!$N$2:$N$169,MATCH($D$18&amp;$E$18&amp;$F$18&amp;$A22&amp;$B23&amp;E$19,'Track Results position'!$A$2:$A$169,0))</f>
        <v/>
      </c>
      <c r="F23" s="114" t="str">
        <f ca="1">INDEX('Track Results position'!$N$2:$N$169,MATCH($D$18&amp;$E$18&amp;$F$18&amp;$A22&amp;$B23&amp;F$19,'Track Results position'!$A$2:$A$169,0))</f>
        <v/>
      </c>
    </row>
    <row r="24" spans="1:8" s="111" customFormat="1" ht="24.95" customHeight="1" x14ac:dyDescent="0.2">
      <c r="A24" s="171" t="str">
        <f>INDEX(All_events,MATCH(H24,Events_list,0),MATCH($E$18 &amp;" "&amp;$F$18,Age_list,0))</f>
        <v>5 Laps</v>
      </c>
      <c r="B24" s="116" t="s">
        <v>228</v>
      </c>
      <c r="C24" s="114" t="str">
        <f ca="1">INDEX('Track Results position'!$N$2:$N$169,MATCH($D$18&amp;$E$18&amp;$F$18&amp;$A24&amp;$B24&amp;C$19,'Track Results position'!$A$2:$A$169,0))</f>
        <v>Harry Tidridge (O) 01:04.1</v>
      </c>
      <c r="D24" s="114" t="str">
        <f ca="1">INDEX('Track Results position'!$N$2:$N$169,MATCH($D$18&amp;$E$18&amp;$F$18&amp;$A24&amp;$B24&amp;D$19,'Track Results position'!$A$2:$A$169,0))</f>
        <v/>
      </c>
      <c r="E24" s="114" t="str">
        <f ca="1">INDEX('Track Results position'!$N$2:$N$169,MATCH($D$18&amp;$E$18&amp;$F$18&amp;$A24&amp;$B24&amp;E$19,'Track Results position'!$A$2:$A$169,0))</f>
        <v/>
      </c>
      <c r="F24" s="114" t="str">
        <f ca="1">INDEX('Track Results position'!$N$2:$N$169,MATCH($D$18&amp;$E$18&amp;$F$18&amp;$A24&amp;$B24&amp;F$19,'Track Results position'!$A$2:$A$169,0))</f>
        <v/>
      </c>
      <c r="H24" s="111" t="s">
        <v>86</v>
      </c>
    </row>
    <row r="25" spans="1:8" s="111" customFormat="1" ht="24.95" customHeight="1" thickBot="1" x14ac:dyDescent="0.25">
      <c r="A25" s="172"/>
      <c r="B25" s="117" t="s">
        <v>232</v>
      </c>
      <c r="C25" s="114" t="str">
        <f ca="1">INDEX('Track Results position'!$N$2:$N$169,MATCH($D$18&amp;$E$18&amp;$F$18&amp;$A24&amp;$B25&amp;C$19,'Track Results position'!$A$2:$A$169,0))</f>
        <v>William Jones (O) 01:15.9</v>
      </c>
      <c r="D25" s="114" t="str">
        <f ca="1">INDEX('Track Results position'!$N$2:$N$169,MATCH($D$18&amp;$E$18&amp;$F$18&amp;$A24&amp;$B25&amp;D$19,'Track Results position'!$A$2:$A$169,0))</f>
        <v/>
      </c>
      <c r="E25" s="114" t="str">
        <f ca="1">INDEX('Track Results position'!$N$2:$N$169,MATCH($D$18&amp;$E$18&amp;$F$18&amp;$A24&amp;$B25&amp;E$19,'Track Results position'!$A$2:$A$169,0))</f>
        <v/>
      </c>
      <c r="F25" s="114" t="str">
        <f ca="1">INDEX('Track Results position'!$N$2:$N$169,MATCH($D$18&amp;$E$18&amp;$F$18&amp;$A24&amp;$B25&amp;F$19,'Track Results position'!$A$2:$A$169,0))</f>
        <v/>
      </c>
    </row>
    <row r="26" spans="1:8" s="111" customFormat="1" ht="24.95" customHeight="1" x14ac:dyDescent="0.2">
      <c r="A26" s="175" t="str">
        <f>INDEX(All_events,MATCH(H26,Events_list,0),MATCH(E18 &amp;" "&amp;F18,Age_list,0))</f>
        <v>SHOT</v>
      </c>
      <c r="B26" s="176"/>
      <c r="C26" s="114" t="str">
        <f ca="1">INDEX('Field Results position'!$N$2:$N$169,MATCH($D$18&amp;$E$18&amp;$F$18&amp;$A26&amp;C$19,'Field Results position'!$A$2:$A$169,0))</f>
        <v>Ralph Brown (T) 7.12</v>
      </c>
      <c r="D26" s="114" t="str">
        <f ca="1">INDEX('Field Results position'!$N$2:$N$169,MATCH($D$18&amp;$E$18&amp;$F$18&amp;$A26&amp;D$19,'Field Results position'!$A$2:$A$169,0))</f>
        <v>Zac Winnal (W) 6.32</v>
      </c>
      <c r="E26" s="114" t="str">
        <f ca="1">INDEX('Field Results position'!$N$2:$N$169,MATCH($D$18&amp;$E$18&amp;$F$18&amp;$A26&amp;E$19,'Field Results position'!$A$2:$A$169,0))</f>
        <v/>
      </c>
      <c r="F26" s="114" t="str">
        <f ca="1">INDEX('Field Results position'!$N$2:$N$169,MATCH($D$18&amp;$E$18&amp;$F$18&amp;$A26&amp;F$19,'Field Results position'!$A$2:$A$169,0))</f>
        <v/>
      </c>
      <c r="H26" s="112" t="s">
        <v>90</v>
      </c>
    </row>
    <row r="27" spans="1:8" s="111" customFormat="1" ht="24.95" customHeight="1" thickBot="1" x14ac:dyDescent="0.25">
      <c r="A27" s="177"/>
      <c r="B27" s="178"/>
      <c r="C27" s="114" t="str">
        <f ca="1">INDEX('Field Results position'!$N$2:$N$169,MATCH($D$18&amp;$E$18&amp;$F$18&amp;$A26&amp;C$19+No_Clubs,'Field Results position'!$A$2:$A$169,0))</f>
        <v/>
      </c>
      <c r="D27" s="114" t="str">
        <f ca="1">INDEX('Field Results position'!$N$2:$N$169,MATCH($D$18&amp;$E$18&amp;$F$18&amp;$A26&amp;D$19+No_Clubs,'Field Results position'!$A$2:$A$169,0))</f>
        <v/>
      </c>
      <c r="E27" s="114" t="str">
        <f ca="1">INDEX('Field Results position'!$N$2:$N$169,MATCH($D$18&amp;$E$18&amp;$F$18&amp;$A26&amp;E$19+No_Clubs,'Field Results position'!$A$2:$A$169,0))</f>
        <v/>
      </c>
      <c r="F27" s="114" t="str">
        <f ca="1">INDEX('Field Results position'!$N$2:$N$169,MATCH($D$18&amp;$E$18&amp;$F$18&amp;$A26&amp;F$19+No_Clubs,'Field Results position'!$A$2:$A$169,0))</f>
        <v/>
      </c>
    </row>
    <row r="28" spans="1:8" s="111" customFormat="1" ht="24.95" customHeight="1" x14ac:dyDescent="0.2">
      <c r="A28" s="175" t="str">
        <f>INDEX(All_events,MATCH(H28,Events_list,0),MATCH(E18 &amp;" "&amp;F18,Age_list,0))</f>
        <v>SPEED BOUNCE</v>
      </c>
      <c r="B28" s="176"/>
      <c r="C28" s="114" t="str">
        <f ca="1">INDEX('Field Results position'!$N$2:$N$169,MATCH($D$18&amp;$E$18&amp;$F$18&amp;$A28&amp;C$19,'Field Results position'!$A$2:$A$169,0))</f>
        <v>Harry Tidridge (O) 80.00</v>
      </c>
      <c r="D28" s="114" t="str">
        <f ca="1">INDEX('Field Results position'!$N$2:$N$169,MATCH($D$18&amp;$E$18&amp;$F$18&amp;$A28&amp;D$19,'Field Results position'!$A$2:$A$169,0))</f>
        <v>William Jones (O) 65.00</v>
      </c>
      <c r="E28" s="114" t="str">
        <f ca="1">INDEX('Field Results position'!$N$2:$N$169,MATCH($D$18&amp;$E$18&amp;$F$18&amp;$A28&amp;E$19,'Field Results position'!$A$2:$A$169,0))</f>
        <v>Toby Aston (S) 61.00</v>
      </c>
      <c r="F28" s="114" t="str">
        <f ca="1">INDEX('Field Results position'!$N$2:$N$169,MATCH($D$18&amp;$E$18&amp;$F$18&amp;$A28&amp;F$19,'Field Results position'!$A$2:$A$169,0))</f>
        <v>Ritwik Skariah (T) 59.00</v>
      </c>
      <c r="H28" s="112" t="s">
        <v>93</v>
      </c>
    </row>
    <row r="29" spans="1:8" s="111" customFormat="1" ht="24.95" customHeight="1" thickBot="1" x14ac:dyDescent="0.25">
      <c r="A29" s="177"/>
      <c r="B29" s="178"/>
      <c r="C29" s="114" t="str">
        <f ca="1">INDEX('Field Results position'!$N$2:$N$169,MATCH($D$18&amp;$E$18&amp;$F$18&amp;$A28&amp;C$19+No_Clubs,'Field Results position'!$A$2:$A$169,0))</f>
        <v/>
      </c>
      <c r="D29" s="114" t="str">
        <f ca="1">INDEX('Field Results position'!$N$2:$N$169,MATCH($D$18&amp;$E$18&amp;$F$18&amp;$A28&amp;D$19+No_Clubs,'Field Results position'!$A$2:$A$169,0))</f>
        <v/>
      </c>
      <c r="E29" s="114" t="str">
        <f ca="1">INDEX('Field Results position'!$N$2:$N$169,MATCH($D$18&amp;$E$18&amp;$F$18&amp;$A28&amp;E$19+No_Clubs,'Field Results position'!$A$2:$A$169,0))</f>
        <v/>
      </c>
      <c r="F29" s="114" t="str">
        <f ca="1">INDEX('Field Results position'!$N$2:$N$169,MATCH($D$18&amp;$E$18&amp;$F$18&amp;$A28&amp;F$19+No_Clubs,'Field Results position'!$A$2:$A$169,0))</f>
        <v/>
      </c>
    </row>
    <row r="30" spans="1:8" s="111" customFormat="1" ht="24.95" customHeight="1" thickBot="1" x14ac:dyDescent="0.25">
      <c r="A30" s="173" t="str">
        <f>INDEX(All_events,MATCH(H30,Events_list,0),MATCH($E$18 &amp;" "&amp;$F$18,Age_list,0))</f>
        <v>4x2 Relay</v>
      </c>
      <c r="B30" s="174"/>
      <c r="C30" s="114" t="str">
        <f ca="1">INDEX('Track Results position'!$N$2:$N$169,MATCH($D$18&amp;$E$18&amp;$F$18&amp;$A30&amp;"A"&amp;C$19,'Track Results position'!$A$2:$A$169,0))</f>
        <v/>
      </c>
      <c r="D30" s="114" t="str">
        <f ca="1">INDEX('Track Results position'!$N$2:$N$169,MATCH($D$18&amp;$E$18&amp;$F$18&amp;$A30&amp;"A"&amp;D$19,'Track Results position'!$A$2:$A$169,0))</f>
        <v/>
      </c>
      <c r="E30" s="114" t="str">
        <f ca="1">INDEX('Track Results position'!$N$2:$N$169,MATCH($D$18&amp;$E$18&amp;$F$18&amp;$A30&amp;"A"&amp;E$19,'Track Results position'!$A$2:$A$169,0))</f>
        <v/>
      </c>
      <c r="F30" s="114" t="str">
        <f ca="1">INDEX('Track Results position'!$N$2:$N$169,MATCH($D$18&amp;$E$18&amp;$F$18&amp;$A30&amp;"A"&amp;F$19,'Track Results position'!$A$2:$A$169,0))</f>
        <v/>
      </c>
      <c r="H30" s="111" t="s">
        <v>96</v>
      </c>
    </row>
    <row r="31" spans="1:8" ht="16.5" thickBot="1" x14ac:dyDescent="0.25">
      <c r="A31" s="180" t="s">
        <v>208</v>
      </c>
      <c r="B31" s="185"/>
      <c r="C31" s="73" t="str">
        <f ca="1">INDEX('Results Summary'!$J$2:$J$25,MATCH('Match Results U15'!$E$18&amp;'Match Results U15'!$F$18&amp;'Match Results U15'!C19,'Results Summary'!$A$2:$A$25,0))</f>
        <v>Oswestry 42 (4)</v>
      </c>
      <c r="D31" s="73" t="str">
        <f ca="1">INDEX('Results Summary'!$J$2:$J$25,MATCH('Match Results U15'!$E$18&amp;'Match Results U15'!$F$18&amp;'Match Results U15'!D19,'Results Summary'!$A$2:$A$25,0))</f>
        <v>Telford 35 (3)</v>
      </c>
      <c r="E31" s="73" t="str">
        <f ca="1">INDEX('Results Summary'!$J$2:$J$25,MATCH('Match Results U15'!$E$18&amp;'Match Results U15'!$F$18&amp;'Match Results U15'!E19,'Results Summary'!$A$2:$A$25,0))</f>
        <v>Shrewsbury 18 (2)</v>
      </c>
      <c r="F31" s="73" t="str">
        <f ca="1">INDEX('Results Summary'!$J$2:$J$25,MATCH('Match Results U15'!$E$18&amp;'Match Results U15'!$F$18&amp;'Match Results U15'!F19,'Results Summary'!$A$2:$A$25,0))</f>
        <v>Wenlock 15 (1)</v>
      </c>
    </row>
  </sheetData>
  <mergeCells count="16">
    <mergeCell ref="A11:B12"/>
    <mergeCell ref="A13:B14"/>
    <mergeCell ref="A15:B15"/>
    <mergeCell ref="A31:B31"/>
    <mergeCell ref="A16:B16"/>
    <mergeCell ref="A20:A21"/>
    <mergeCell ref="A22:A23"/>
    <mergeCell ref="A24:A25"/>
    <mergeCell ref="A26:B27"/>
    <mergeCell ref="A28:B29"/>
    <mergeCell ref="A30:B30"/>
    <mergeCell ref="C1:F1"/>
    <mergeCell ref="C2:F2"/>
    <mergeCell ref="A5:A6"/>
    <mergeCell ref="A7:A8"/>
    <mergeCell ref="A9:A10"/>
  </mergeCells>
  <pageMargins left="0.19685039370078741" right="0" top="0.19685039370078741" bottom="0.19685039370078741" header="0.51181102362204722" footer="0.51181102362204722"/>
  <pageSetup paperSize="9" orientation="landscape" horizontalDpi="300" verticalDpi="300" r:id="rId1"/>
  <headerFooter alignWithMargins="0">
    <oddFooter>&amp;L&amp;6P. Afford&amp;R&amp;6&amp;D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DCEA-809F-4B1F-B8B1-CBFBB0A832DD}">
  <dimension ref="A1:AQ59"/>
  <sheetViews>
    <sheetView workbookViewId="0">
      <selection activeCell="I35" sqref="I35"/>
    </sheetView>
  </sheetViews>
  <sheetFormatPr defaultRowHeight="15" x14ac:dyDescent="0.25"/>
  <cols>
    <col min="2" max="2" width="11.42578125" bestFit="1" customWidth="1"/>
    <col min="3" max="3" width="4.42578125" bestFit="1" customWidth="1"/>
    <col min="4" max="4" width="7.7109375" bestFit="1" customWidth="1"/>
    <col min="5" max="6" width="6.5703125" bestFit="1" customWidth="1"/>
    <col min="7" max="7" width="11.42578125" bestFit="1" customWidth="1"/>
    <col min="8" max="8" width="12" bestFit="1" customWidth="1"/>
    <col min="9" max="9" width="13" customWidth="1"/>
    <col min="10" max="10" width="18.5703125" bestFit="1" customWidth="1"/>
    <col min="11" max="12" width="6" bestFit="1" customWidth="1"/>
    <col min="14" max="14" width="11.42578125" bestFit="1" customWidth="1"/>
    <col min="15" max="15" width="4.42578125" bestFit="1" customWidth="1"/>
    <col min="16" max="18" width="6.5703125" bestFit="1" customWidth="1"/>
    <col min="19" max="19" width="8.28515625" bestFit="1" customWidth="1"/>
    <col min="20" max="24" width="8.28515625" customWidth="1"/>
    <col min="26" max="26" width="11.42578125" bestFit="1" customWidth="1"/>
    <col min="27" max="27" width="7.7109375" bestFit="1" customWidth="1"/>
    <col min="28" max="30" width="6.5703125" bestFit="1" customWidth="1"/>
    <col min="31" max="31" width="8.28515625" bestFit="1" customWidth="1"/>
  </cols>
  <sheetData>
    <row r="1" spans="1:43" s="26" customFormat="1" ht="45" x14ac:dyDescent="0.25">
      <c r="B1" s="25" t="s">
        <v>40</v>
      </c>
      <c r="C1" s="25" t="s">
        <v>41</v>
      </c>
      <c r="D1" s="25" t="s">
        <v>42</v>
      </c>
      <c r="E1" s="25" t="s">
        <v>244</v>
      </c>
      <c r="F1" s="25" t="s">
        <v>247</v>
      </c>
      <c r="G1" s="25" t="s">
        <v>261</v>
      </c>
      <c r="H1" s="25" t="s">
        <v>262</v>
      </c>
      <c r="I1" s="25" t="s">
        <v>263</v>
      </c>
      <c r="J1" s="25"/>
      <c r="M1" s="26" t="s">
        <v>340</v>
      </c>
      <c r="N1" s="25" t="s">
        <v>40</v>
      </c>
      <c r="O1" s="25" t="s">
        <v>41</v>
      </c>
      <c r="P1" s="25" t="s">
        <v>244</v>
      </c>
      <c r="Q1" s="25" t="s">
        <v>247</v>
      </c>
      <c r="R1" s="25" t="s">
        <v>261</v>
      </c>
      <c r="S1" s="25" t="s">
        <v>264</v>
      </c>
      <c r="T1" s="25" t="s">
        <v>265</v>
      </c>
      <c r="U1" s="25"/>
      <c r="V1" s="25"/>
      <c r="W1" s="25"/>
      <c r="X1" s="25"/>
      <c r="Y1" s="25"/>
      <c r="Z1" s="25" t="s">
        <v>40</v>
      </c>
      <c r="AA1" s="25" t="s">
        <v>42</v>
      </c>
      <c r="AB1" s="25" t="s">
        <v>244</v>
      </c>
      <c r="AC1" s="25" t="s">
        <v>247</v>
      </c>
      <c r="AD1" s="25" t="s">
        <v>261</v>
      </c>
      <c r="AE1" s="25" t="s">
        <v>266</v>
      </c>
      <c r="AF1" s="25" t="s">
        <v>265</v>
      </c>
      <c r="AJ1" s="127" t="s">
        <v>40</v>
      </c>
      <c r="AK1" s="127" t="s">
        <v>244</v>
      </c>
      <c r="AL1" s="127" t="s">
        <v>247</v>
      </c>
      <c r="AM1" s="127" t="s">
        <v>261</v>
      </c>
      <c r="AN1" s="127" t="s">
        <v>268</v>
      </c>
      <c r="AO1" s="127" t="s">
        <v>269</v>
      </c>
    </row>
    <row r="2" spans="1:43" x14ac:dyDescent="0.25">
      <c r="A2" t="str">
        <f ca="1">C2&amp;D2&amp;M2</f>
        <v>U11Girls3</v>
      </c>
      <c r="B2" t="s">
        <v>5</v>
      </c>
      <c r="C2" t="s">
        <v>45</v>
      </c>
      <c r="D2" t="s">
        <v>46</v>
      </c>
      <c r="E2">
        <f ca="1">SUMIFS('Field Results Calc'!$O$2:$O$500,'Field Results Calc'!$E$2:$E$500,B2,'Field Results Calc'!$F$2:$F$500,C2,'Field Results Calc'!$G$2:$G$500,D2)</f>
        <v>11</v>
      </c>
      <c r="F2">
        <f ca="1">SUMIFS('Track Results Calc'!$N$2:$N$500,'Track Results Calc'!$E$2:$E$500,B2,'Track Results Calc'!$F$2:$F$500,C2,'Track Results Calc'!$G$2:$G$500,D2)</f>
        <v>8</v>
      </c>
      <c r="G2">
        <f ca="1">E2+F2</f>
        <v>19</v>
      </c>
      <c r="H2" s="19">
        <f t="shared" ref="H2:H25" ca="1" si="0">RANK(G2,INDIRECT(ADDRESS(2+FLOOR((ROW()-2)/No_Clubs,1)*No_Clubs, COLUMN(G2)) &amp; ":"&amp;ADDRESS(No_Clubs+1+FLOOR((ROW()-2)/No_Clubs,1)*No_Clubs, COLUMN(G2))),0)</f>
        <v>3</v>
      </c>
      <c r="I2" s="19">
        <f t="shared" ref="I2:I25" ca="1" si="1">IF(G2=0,0,1)*RANK(G2,INDIRECT(ADDRESS(2+FLOOR((ROW()-2)/No_Clubs,1)*No_Clubs, COLUMN(G2)) &amp; ":"&amp;ADDRESS(No_Clubs+1+FLOOR((ROW()-2)/No_Clubs,1)*No_Clubs, COLUMN(G2))),1)+(COUNTIF(INDIRECT(ADDRESS(2+FLOOR((ROW()-2)/No_Clubs,1)*No_Clubs, COLUMN(H2),1)&amp; ":" &amp; ADDRESS(No_Clubs+1+FLOOR((ROW()-2)/No_Clubs,1)*No_Clubs, COLUMN(H2),1),TRUE),H2)-1)/2</f>
        <v>2</v>
      </c>
      <c r="J2" s="19" t="str">
        <f ca="1">B2&amp;" "&amp;G2&amp;" ("&amp;I2&amp;")"</f>
        <v>Oswestry 19 (2)</v>
      </c>
      <c r="K2" t="str">
        <f t="shared" ref="K2:K25" si="2">ADDRESS(2+FLOOR((ROW()-2)/No_Clubs,1)*No_Clubs, COLUMN(G2))</f>
        <v>$G$2</v>
      </c>
      <c r="L2" t="str">
        <f t="shared" ref="L2:L25" si="3">ADDRESS(No_Clubs+1+FLOOR((ROW()-2)/No_Clubs,1)*No_Clubs, COLUMN(G2))</f>
        <v>$G$5</v>
      </c>
      <c r="M2">
        <f ca="1">IF(COUNTIF($H$2:$H2,H2)&gt;1,H2+COUNTIF($H$2:$H2,H2)-1,H2)</f>
        <v>3</v>
      </c>
      <c r="N2" t="s">
        <v>5</v>
      </c>
      <c r="O2" t="s">
        <v>45</v>
      </c>
      <c r="P2">
        <f ca="1">SUMIFS('Field Results Calc'!$O$2:$O$500,'Field Results Calc'!$E$2:$E$500,N2,'Field Results Calc'!$F$2:$F$500,O2)</f>
        <v>39.5</v>
      </c>
      <c r="Q2">
        <f ca="1">SUMIFS('Track Results Calc'!$N$2:$N$500,'Track Results Calc'!$E$2:$E$500,N2,'Track Results Calc'!$F$2:$F$500,O2)</f>
        <v>51</v>
      </c>
      <c r="R2">
        <f ca="1">P2+Q2</f>
        <v>90.5</v>
      </c>
      <c r="S2" s="19">
        <f t="shared" ref="S2:S13" ca="1" si="4">RANK(R2,INDIRECT(ADDRESS(2+FLOOR((ROW()-2)/No_Clubs,1)*No_Clubs, COLUMN(R2)) &amp; ":"&amp;ADDRESS(No_Clubs+1+FLOOR((ROW()-2)/No_Clubs,1)*No_Clubs, COLUMN(R2))),0)</f>
        <v>2</v>
      </c>
      <c r="T2" s="19">
        <f t="shared" ref="T2:T13" ca="1" si="5">IF(R2=0,0,1)*RANK(R2,INDIRECT(ADDRESS(2+FLOOR((ROW()-2)/No_Clubs,1)*No_Clubs, COLUMN(R2)) &amp; ":"&amp;ADDRESS(No_Clubs+1+FLOOR((ROW()-2)/No_Clubs,1)*No_Clubs, COLUMN(R2))),1)+(COUNTIF(INDIRECT(ADDRESS(2+FLOOR((ROW()-2)/No_Clubs,1)*No_Clubs, COLUMN(S2),1)&amp; ":" &amp; ADDRESS(No_Clubs+1+FLOOR((ROW()-2)/No_Clubs,1)*No_Clubs, COLUMN(S2),1),TRUE),S2)-1)/2</f>
        <v>3</v>
      </c>
      <c r="W2" t="str">
        <f t="shared" ref="W2:W13" si="6">ADDRESS(2+FLOOR((ROW()-2)/No_Clubs,1)*No_Clubs, COLUMN(R2))</f>
        <v>$R$2</v>
      </c>
      <c r="X2" t="str">
        <f t="shared" ref="X2:X13" si="7">ADDRESS(No_Clubs+1+FLOOR((ROW()-2)/No_Clubs,1)*No_Clubs, COLUMN(R2))</f>
        <v>$R$5</v>
      </c>
      <c r="Z2" t="s">
        <v>5</v>
      </c>
      <c r="AA2" t="s">
        <v>46</v>
      </c>
      <c r="AB2">
        <f ca="1">SUMIFS('Field Results Calc'!$O$2:$O$500,'Field Results Calc'!$E$2:$E$500,Z2,'Field Results Calc'!$G$2:$G$500,AA2)</f>
        <v>63</v>
      </c>
      <c r="AC2">
        <f ca="1">SUMIFS('Track Results Calc'!$N$2:$N$500,'Track Results Calc'!$E$2:$E$500,Z2,'Track Results Calc'!$G$2:$G$500,AA2)</f>
        <v>83</v>
      </c>
      <c r="AD2">
        <f ca="1">AB2+AC2</f>
        <v>146</v>
      </c>
      <c r="AE2" s="19">
        <f t="shared" ref="AE2:AE9" ca="1" si="8">RANK(AD2,INDIRECT(ADDRESS(2+FLOOR((ROW()-2)/No_Clubs,1)*No_Clubs, COLUMN(AD2)) &amp; ":"&amp;ADDRESS(No_Clubs+1+FLOOR((ROW()-2)/No_Clubs,1)*No_Clubs, COLUMN(AD2))),0)</f>
        <v>2</v>
      </c>
      <c r="AF2" s="19">
        <f t="shared" ref="AF2:AF9" ca="1" si="9">IF(AD2=0,0,1)*RANK(AD2,INDIRECT(ADDRESS(2+FLOOR((ROW()-2)/No_Clubs,1)*No_Clubs, COLUMN(AD2)) &amp; ":"&amp;ADDRESS(No_Clubs+1+FLOOR((ROW()-2)/No_Clubs,1)*No_Clubs, COLUMN(AD2))),1)+(COUNTIF(INDIRECT(ADDRESS(2+FLOOR((ROW()-2)/No_Clubs,1)*No_Clubs, COLUMN(AE2),1)&amp; ":" &amp; ADDRESS(No_Clubs+1+FLOOR((ROW()-2)/No_Clubs,1)*No_Clubs, COLUMN(AE2),1),TRUE),AE2)-1)/2</f>
        <v>3</v>
      </c>
      <c r="AG2" t="str">
        <f t="shared" ref="AG2:AG9" si="10">ADDRESS(2+FLOOR((ROW()-2)/No_Clubs,1)*No_Clubs, COLUMN(AD2))</f>
        <v>$AD$2</v>
      </c>
      <c r="AH2" t="str">
        <f t="shared" ref="AH2:AH9" si="11">ADDRESS(No_Clubs+1+FLOOR((ROW()-2)/No_Clubs,1)*No_Clubs, COLUMN(AD2))</f>
        <v>$AD$5</v>
      </c>
      <c r="AJ2" s="102" t="s">
        <v>5</v>
      </c>
      <c r="AK2" s="102">
        <f ca="1">SUMIFS('Field Results Calc'!$O$2:$O$500,'Field Results Calc'!$E$2:$E$500,AJ2)</f>
        <v>111.5</v>
      </c>
      <c r="AL2" s="102">
        <f ca="1">SUMIFS('Track Results Calc'!$N$2:$N$500,'Track Results Calc'!$E$2:$E$500,AJ2)</f>
        <v>159</v>
      </c>
      <c r="AM2" s="102">
        <f ca="1">AK2+AL2</f>
        <v>270.5</v>
      </c>
      <c r="AN2" s="128">
        <f ca="1">RANK(AM2,INDIRECT(ADDRESS(2+FLOOR((ROW()-2)/No_Clubs,1)*No_Clubs, COLUMN(AM2)) &amp; ":"&amp;ADDRESS(No_Clubs+1+FLOOR((ROW()-2)/No_Clubs,1)*No_Clubs, COLUMN(AM2))),0)</f>
        <v>2</v>
      </c>
      <c r="AO2" s="19">
        <f ca="1">IF(AM2=0,0,1)*RANK(AM2,INDIRECT(ADDRESS(2+FLOOR((ROW()-2)/No_Clubs,1)*No_Clubs, COLUMN(AM2)) &amp; ":"&amp;ADDRESS(No_Clubs+1+FLOOR((ROW()-2)/No_Clubs,1)*No_Clubs, COLUMN(AM2))),1)+(COUNTIF(INDIRECT(ADDRESS(2+FLOOR((ROW()-2)/No_Clubs,1)*No_Clubs, COLUMN(AN2),1)&amp; ":" &amp; ADDRESS(No_Clubs+1+FLOOR((ROW()-2)/No_Clubs,1)*No_Clubs, COLUMN(AN2),1),TRUE),AN2)-1)/2</f>
        <v>3</v>
      </c>
      <c r="AP2" t="str">
        <f>ADDRESS(2+FLOOR((ROW()-2)/No_Clubs,1)*No_Clubs, COLUMN(AM2))</f>
        <v>$AM$2</v>
      </c>
      <c r="AQ2" t="str">
        <f>ADDRESS(No_Clubs+1+FLOOR((ROW()-2)/No_Clubs,1)*No_Clubs, COLUMN(AM2))</f>
        <v>$AM$5</v>
      </c>
    </row>
    <row r="3" spans="1:43" x14ac:dyDescent="0.25">
      <c r="A3" t="str">
        <f t="shared" ref="A3:A25" ca="1" si="12">C3&amp;D3&amp;M3</f>
        <v>U11Girls1</v>
      </c>
      <c r="B3" t="s">
        <v>7</v>
      </c>
      <c r="C3" t="s">
        <v>45</v>
      </c>
      <c r="D3" t="s">
        <v>46</v>
      </c>
      <c r="E3">
        <f ca="1">SUMIFS('Field Results Calc'!$O$2:$O$500,'Field Results Calc'!$E$2:$E$500,B3,'Field Results Calc'!$F$2:$F$500,C3,'Field Results Calc'!$G$2:$G$500,D3)</f>
        <v>26</v>
      </c>
      <c r="F3">
        <f ca="1">SUMIFS('Track Results Calc'!$N$2:$N$500,'Track Results Calc'!$E$2:$E$500,B3,'Track Results Calc'!$F$2:$F$500,C3,'Track Results Calc'!$G$2:$G$500,D3)</f>
        <v>47</v>
      </c>
      <c r="G3">
        <f t="shared" ref="G3:G25" ca="1" si="13">E3+F3</f>
        <v>73</v>
      </c>
      <c r="H3" s="19">
        <f t="shared" ca="1" si="0"/>
        <v>1</v>
      </c>
      <c r="I3" s="19">
        <f t="shared" ca="1" si="1"/>
        <v>4</v>
      </c>
      <c r="J3" s="19" t="str">
        <f t="shared" ref="J3:J25" ca="1" si="14">B3&amp;" "&amp;G3&amp;" ("&amp;I3&amp;")"</f>
        <v>Shrewsbury 73 (4)</v>
      </c>
      <c r="K3" t="str">
        <f t="shared" si="2"/>
        <v>$G$2</v>
      </c>
      <c r="L3" t="str">
        <f t="shared" si="3"/>
        <v>$G$5</v>
      </c>
      <c r="M3">
        <f ca="1">IF(COUNTIF($H$2:$H3,H3)&gt;1,H3+COUNTIF($H$2:$H3,H3)-1,H3)</f>
        <v>1</v>
      </c>
      <c r="N3" t="s">
        <v>7</v>
      </c>
      <c r="O3" t="s">
        <v>45</v>
      </c>
      <c r="P3">
        <f ca="1">SUMIFS('Field Results Calc'!$O$2:$O$500,'Field Results Calc'!$E$2:$E$500,N3,'Field Results Calc'!$F$2:$F$500,O3)</f>
        <v>41.5</v>
      </c>
      <c r="Q3">
        <f ca="1">SUMIFS('Track Results Calc'!$N$2:$N$500,'Track Results Calc'!$E$2:$E$500,N3,'Track Results Calc'!$F$2:$F$500,O3)</f>
        <v>60</v>
      </c>
      <c r="R3">
        <f t="shared" ref="R3:R13" ca="1" si="15">P3+Q3</f>
        <v>101.5</v>
      </c>
      <c r="S3" s="19">
        <f t="shared" ca="1" si="4"/>
        <v>1</v>
      </c>
      <c r="T3" s="19">
        <f t="shared" ca="1" si="5"/>
        <v>4</v>
      </c>
      <c r="W3" t="str">
        <f t="shared" si="6"/>
        <v>$R$2</v>
      </c>
      <c r="X3" t="str">
        <f t="shared" si="7"/>
        <v>$R$5</v>
      </c>
      <c r="Z3" t="s">
        <v>7</v>
      </c>
      <c r="AA3" t="s">
        <v>46</v>
      </c>
      <c r="AB3">
        <f ca="1">SUMIFS('Field Results Calc'!$O$2:$O$500,'Field Results Calc'!$E$2:$E$500,Z3,'Field Results Calc'!$G$2:$G$500,AA3)</f>
        <v>26</v>
      </c>
      <c r="AC3">
        <f ca="1">SUMIFS('Track Results Calc'!$N$2:$N$500,'Track Results Calc'!$E$2:$E$500,Z3,'Track Results Calc'!$G$2:$G$500,AA3)</f>
        <v>47</v>
      </c>
      <c r="AD3">
        <f t="shared" ref="AD3:AD9" ca="1" si="16">AB3+AC3</f>
        <v>73</v>
      </c>
      <c r="AE3" s="19">
        <f t="shared" ca="1" si="8"/>
        <v>3</v>
      </c>
      <c r="AF3" s="19">
        <f t="shared" ca="1" si="9"/>
        <v>2</v>
      </c>
      <c r="AG3" t="str">
        <f t="shared" si="10"/>
        <v>$AD$2</v>
      </c>
      <c r="AH3" t="str">
        <f t="shared" si="11"/>
        <v>$AD$5</v>
      </c>
      <c r="AJ3" s="102" t="s">
        <v>7</v>
      </c>
      <c r="AK3" s="102">
        <f ca="1">SUMIFS('Field Results Calc'!$O$2:$O$500,'Field Results Calc'!$E$2:$E$500,AJ3)</f>
        <v>58.5</v>
      </c>
      <c r="AL3" s="102">
        <f ca="1">SUMIFS('Track Results Calc'!$N$2:$N$500,'Track Results Calc'!$E$2:$E$500,AJ3)</f>
        <v>98</v>
      </c>
      <c r="AM3" s="102">
        <f t="shared" ref="AM3:AM5" ca="1" si="17">AK3+AL3</f>
        <v>156.5</v>
      </c>
      <c r="AN3" s="128">
        <f ca="1">RANK(AM3,INDIRECT(ADDRESS(2+FLOOR((ROW()-2)/No_Clubs,1)*No_Clubs, COLUMN(AM3)) &amp; ":"&amp;ADDRESS(No_Clubs+1+FLOOR((ROW()-2)/No_Clubs,1)*No_Clubs, COLUMN(AM3))),0)</f>
        <v>4</v>
      </c>
      <c r="AO3" s="19">
        <f ca="1">IF(AM3=0,0,1)*RANK(AM3,INDIRECT(ADDRESS(2+FLOOR((ROW()-2)/No_Clubs,1)*No_Clubs, COLUMN(AM3)) &amp; ":"&amp;ADDRESS(No_Clubs+1+FLOOR((ROW()-2)/No_Clubs,1)*No_Clubs, COLUMN(AM3))),1)+(COUNTIF(INDIRECT(ADDRESS(2+FLOOR((ROW()-2)/No_Clubs,1)*No_Clubs, COLUMN(AN3),1)&amp; ":" &amp; ADDRESS(No_Clubs+1+FLOOR((ROW()-2)/No_Clubs,1)*No_Clubs, COLUMN(AN3),1),TRUE),AN3)-1)/2</f>
        <v>1</v>
      </c>
      <c r="AP3" t="str">
        <f>ADDRESS(2+FLOOR((ROW()-2)/No_Clubs,1)*No_Clubs, COLUMN(AM3))</f>
        <v>$AM$2</v>
      </c>
      <c r="AQ3" t="str">
        <f>ADDRESS(No_Clubs+1+FLOOR((ROW()-2)/No_Clubs,1)*No_Clubs, COLUMN(AM3))</f>
        <v>$AM$5</v>
      </c>
    </row>
    <row r="4" spans="1:43" x14ac:dyDescent="0.25">
      <c r="A4" t="str">
        <f t="shared" ca="1" si="12"/>
        <v>U11Girls2</v>
      </c>
      <c r="B4" t="s">
        <v>9</v>
      </c>
      <c r="C4" t="s">
        <v>45</v>
      </c>
      <c r="D4" t="s">
        <v>46</v>
      </c>
      <c r="E4">
        <f ca="1">SUMIFS('Field Results Calc'!$O$2:$O$500,'Field Results Calc'!$E$2:$E$500,B4,'Field Results Calc'!$F$2:$F$500,C4,'Field Results Calc'!$G$2:$G$500,D4)</f>
        <v>14</v>
      </c>
      <c r="F4">
        <f ca="1">SUMIFS('Track Results Calc'!$N$2:$N$500,'Track Results Calc'!$E$2:$E$500,B4,'Track Results Calc'!$F$2:$F$500,C4,'Track Results Calc'!$G$2:$G$500,D4)</f>
        <v>40</v>
      </c>
      <c r="G4">
        <f t="shared" ca="1" si="13"/>
        <v>54</v>
      </c>
      <c r="H4" s="19">
        <f ca="1">RANK(G4,INDIRECT(ADDRESS(2+FLOOR((ROW()-2)/No_Clubs,1)*No_Clubs, COLUMN(G4)) &amp; ":"&amp;ADDRESS(No_Clubs+1+FLOOR((ROW()-2)/No_Clubs,1)*No_Clubs, COLUMN(G4))),0)</f>
        <v>2</v>
      </c>
      <c r="I4" s="19">
        <f t="shared" ca="1" si="1"/>
        <v>3</v>
      </c>
      <c r="J4" s="19" t="str">
        <f t="shared" ca="1" si="14"/>
        <v>Telford 54 (3)</v>
      </c>
      <c r="K4" t="str">
        <f t="shared" si="2"/>
        <v>$G$2</v>
      </c>
      <c r="L4" t="str">
        <f t="shared" si="3"/>
        <v>$G$5</v>
      </c>
      <c r="M4">
        <f ca="1">IF(COUNTIF($H$2:$H4,H4)&gt;1,H4+COUNTIF($H$2:$H4,H4)-1,H4)</f>
        <v>2</v>
      </c>
      <c r="N4" t="s">
        <v>9</v>
      </c>
      <c r="O4" t="s">
        <v>45</v>
      </c>
      <c r="P4">
        <f ca="1">SUMIFS('Field Results Calc'!$O$2:$O$500,'Field Results Calc'!$E$2:$E$500,N4,'Field Results Calc'!$F$2:$F$500,O4)</f>
        <v>18</v>
      </c>
      <c r="Q4">
        <f ca="1">SUMIFS('Track Results Calc'!$N$2:$N$500,'Track Results Calc'!$E$2:$E$500,N4,'Track Results Calc'!$F$2:$F$500,O4)</f>
        <v>66</v>
      </c>
      <c r="R4">
        <f t="shared" ca="1" si="15"/>
        <v>84</v>
      </c>
      <c r="S4" s="19">
        <f t="shared" ca="1" si="4"/>
        <v>3</v>
      </c>
      <c r="T4" s="19">
        <f t="shared" ca="1" si="5"/>
        <v>2</v>
      </c>
      <c r="W4" t="str">
        <f t="shared" si="6"/>
        <v>$R$2</v>
      </c>
      <c r="X4" t="str">
        <f t="shared" si="7"/>
        <v>$R$5</v>
      </c>
      <c r="Z4" t="s">
        <v>9</v>
      </c>
      <c r="AA4" t="s">
        <v>46</v>
      </c>
      <c r="AB4">
        <f ca="1">SUMIFS('Field Results Calc'!$O$2:$O$500,'Field Results Calc'!$E$2:$E$500,Z4,'Field Results Calc'!$G$2:$G$500,AA4)</f>
        <v>66</v>
      </c>
      <c r="AC4">
        <f ca="1">SUMIFS('Track Results Calc'!$N$2:$N$500,'Track Results Calc'!$E$2:$E$500,Z4,'Track Results Calc'!$G$2:$G$500,AA4)</f>
        <v>124</v>
      </c>
      <c r="AD4">
        <f t="shared" ca="1" si="16"/>
        <v>190</v>
      </c>
      <c r="AE4" s="19">
        <f t="shared" ca="1" si="8"/>
        <v>1</v>
      </c>
      <c r="AF4" s="19">
        <f t="shared" ca="1" si="9"/>
        <v>4</v>
      </c>
      <c r="AG4" t="str">
        <f t="shared" si="10"/>
        <v>$AD$2</v>
      </c>
      <c r="AH4" t="str">
        <f t="shared" si="11"/>
        <v>$AD$5</v>
      </c>
      <c r="AJ4" s="102" t="s">
        <v>9</v>
      </c>
      <c r="AK4" s="102">
        <f ca="1">SUMIFS('Field Results Calc'!$O$2:$O$500,'Field Results Calc'!$E$2:$E$500,AJ4)</f>
        <v>109</v>
      </c>
      <c r="AL4" s="102">
        <f ca="1">SUMIFS('Track Results Calc'!$N$2:$N$500,'Track Results Calc'!$E$2:$E$500,AJ4)</f>
        <v>206</v>
      </c>
      <c r="AM4" s="102">
        <f t="shared" ca="1" si="17"/>
        <v>315</v>
      </c>
      <c r="AN4" s="128">
        <f ca="1">RANK(AM4,INDIRECT(ADDRESS(2+FLOOR((ROW()-2)/No_Clubs,1)*No_Clubs, COLUMN(AM4)) &amp; ":"&amp;ADDRESS(No_Clubs+1+FLOOR((ROW()-2)/No_Clubs,1)*No_Clubs, COLUMN(AM4))),0)</f>
        <v>1</v>
      </c>
      <c r="AO4" s="19">
        <f ca="1">IF(AM4=0,0,1)*RANK(AM4,INDIRECT(ADDRESS(2+FLOOR((ROW()-2)/No_Clubs,1)*No_Clubs, COLUMN(AM4)) &amp; ":"&amp;ADDRESS(No_Clubs+1+FLOOR((ROW()-2)/No_Clubs,1)*No_Clubs, COLUMN(AM4))),1)+(COUNTIF(INDIRECT(ADDRESS(2+FLOOR((ROW()-2)/No_Clubs,1)*No_Clubs, COLUMN(AN4),1)&amp; ":" &amp; ADDRESS(No_Clubs+1+FLOOR((ROW()-2)/No_Clubs,1)*No_Clubs, COLUMN(AN4),1),TRUE),AN4)-1)/2</f>
        <v>4</v>
      </c>
      <c r="AP4" t="str">
        <f>ADDRESS(2+FLOOR((ROW()-2)/No_Clubs,1)*No_Clubs, COLUMN(AM4))</f>
        <v>$AM$2</v>
      </c>
      <c r="AQ4" t="str">
        <f>ADDRESS(No_Clubs+1+FLOOR((ROW()-2)/No_Clubs,1)*No_Clubs, COLUMN(AM4))</f>
        <v>$AM$5</v>
      </c>
    </row>
    <row r="5" spans="1:43" x14ac:dyDescent="0.25">
      <c r="A5" t="str">
        <f t="shared" ca="1" si="12"/>
        <v>U11Girls4</v>
      </c>
      <c r="B5" s="49" t="s">
        <v>11</v>
      </c>
      <c r="C5" s="49" t="s">
        <v>45</v>
      </c>
      <c r="D5" s="49" t="s">
        <v>46</v>
      </c>
      <c r="E5" s="49">
        <f ca="1">SUMIFS('Field Results Calc'!$O$2:$O$500,'Field Results Calc'!$E$2:$E$500,B5,'Field Results Calc'!$F$2:$F$500,C5,'Field Results Calc'!$G$2:$G$500,D5)</f>
        <v>0</v>
      </c>
      <c r="F5" s="49">
        <f ca="1">SUMIFS('Track Results Calc'!$N$2:$N$500,'Track Results Calc'!$E$2:$E$500,B5,'Track Results Calc'!$F$2:$F$500,C5,'Track Results Calc'!$G$2:$G$500,D5)</f>
        <v>4</v>
      </c>
      <c r="G5" s="49">
        <f t="shared" ca="1" si="13"/>
        <v>4</v>
      </c>
      <c r="H5" s="50">
        <f t="shared" ca="1" si="0"/>
        <v>4</v>
      </c>
      <c r="I5" s="50">
        <f t="shared" ca="1" si="1"/>
        <v>1</v>
      </c>
      <c r="J5" s="50" t="str">
        <f t="shared" ca="1" si="14"/>
        <v>Wenlock 4 (1)</v>
      </c>
      <c r="K5" s="49" t="str">
        <f t="shared" si="2"/>
        <v>$G$2</v>
      </c>
      <c r="L5" s="49" t="str">
        <f t="shared" si="3"/>
        <v>$G$5</v>
      </c>
      <c r="M5">
        <f ca="1">IF(COUNTIF($H$2:$H5,H5)&gt;1,H5+COUNTIF($H$2:$H5,H5)-1,H5)</f>
        <v>4</v>
      </c>
      <c r="N5" s="49" t="s">
        <v>11</v>
      </c>
      <c r="O5" s="49" t="s">
        <v>45</v>
      </c>
      <c r="P5" s="49">
        <f ca="1">SUMIFS('Field Results Calc'!$O$2:$O$500,'Field Results Calc'!$E$2:$E$500,N5,'Field Results Calc'!$F$2:$F$500,O5)</f>
        <v>18</v>
      </c>
      <c r="Q5" s="49">
        <f ca="1">SUMIFS('Track Results Calc'!$N$2:$N$500,'Track Results Calc'!$E$2:$E$500,N5,'Track Results Calc'!$F$2:$F$500,O5)</f>
        <v>23</v>
      </c>
      <c r="R5" s="49">
        <f t="shared" ca="1" si="15"/>
        <v>41</v>
      </c>
      <c r="S5" s="50">
        <f t="shared" ca="1" si="4"/>
        <v>4</v>
      </c>
      <c r="T5" s="50">
        <f t="shared" ca="1" si="5"/>
        <v>1</v>
      </c>
      <c r="U5" s="49"/>
      <c r="V5" s="49"/>
      <c r="W5" s="49" t="str">
        <f t="shared" si="6"/>
        <v>$R$2</v>
      </c>
      <c r="X5" s="49" t="str">
        <f t="shared" si="7"/>
        <v>$R$5</v>
      </c>
      <c r="Z5" s="49" t="s">
        <v>11</v>
      </c>
      <c r="AA5" s="49" t="s">
        <v>46</v>
      </c>
      <c r="AB5" s="49">
        <f ca="1">SUMIFS('Field Results Calc'!$O$2:$O$500,'Field Results Calc'!$E$2:$E$500,Z5,'Field Results Calc'!$G$2:$G$500,AA5)</f>
        <v>11</v>
      </c>
      <c r="AC5" s="49">
        <f ca="1">SUMIFS('Track Results Calc'!$N$2:$N$500,'Track Results Calc'!$E$2:$E$500,Z5,'Track Results Calc'!$G$2:$G$500,AA5)</f>
        <v>59</v>
      </c>
      <c r="AD5" s="49">
        <f t="shared" ca="1" si="16"/>
        <v>70</v>
      </c>
      <c r="AE5" s="50">
        <f t="shared" ca="1" si="8"/>
        <v>4</v>
      </c>
      <c r="AF5" s="50">
        <f t="shared" ca="1" si="9"/>
        <v>1</v>
      </c>
      <c r="AG5" s="49" t="str">
        <f t="shared" si="10"/>
        <v>$AD$2</v>
      </c>
      <c r="AH5" s="49" t="str">
        <f t="shared" si="11"/>
        <v>$AD$5</v>
      </c>
      <c r="AJ5" s="102" t="s">
        <v>11</v>
      </c>
      <c r="AK5" s="102">
        <f ca="1">SUMIFS('Field Results Calc'!$O$2:$O$500,'Field Results Calc'!$E$2:$E$500,AJ5)</f>
        <v>54</v>
      </c>
      <c r="AL5" s="102">
        <f ca="1">SUMIFS('Track Results Calc'!$N$2:$N$500,'Track Results Calc'!$E$2:$E$500,AJ5)</f>
        <v>121</v>
      </c>
      <c r="AM5" s="102">
        <f t="shared" ca="1" si="17"/>
        <v>175</v>
      </c>
      <c r="AN5" s="128">
        <f ca="1">RANK(AM5,INDIRECT(ADDRESS(2+FLOOR((ROW()-2)/No_Clubs,1)*No_Clubs, COLUMN(AM5)) &amp; ":"&amp;ADDRESS(No_Clubs+1+FLOOR((ROW()-2)/No_Clubs,1)*No_Clubs, COLUMN(AM5))),0)</f>
        <v>3</v>
      </c>
      <c r="AO5" s="50">
        <f ca="1">IF(AM5=0,0,1)*RANK(AM5,INDIRECT(ADDRESS(2+FLOOR((ROW()-2)/No_Clubs,1)*No_Clubs, COLUMN(AM5)) &amp; ":"&amp;ADDRESS(No_Clubs+1+FLOOR((ROW()-2)/No_Clubs,1)*No_Clubs, COLUMN(AM5))),1)+(COUNTIF(INDIRECT(ADDRESS(2+FLOOR((ROW()-2)/No_Clubs,1)*No_Clubs, COLUMN(AN5),1)&amp; ":" &amp; ADDRESS(No_Clubs+1+FLOOR((ROW()-2)/No_Clubs,1)*No_Clubs, COLUMN(AN5),1),TRUE),AN5)-1)/2</f>
        <v>2</v>
      </c>
      <c r="AP5" t="str">
        <f>ADDRESS(2+FLOOR((ROW()-2)/No_Clubs,1)*No_Clubs, COLUMN(AM5))</f>
        <v>$AM$2</v>
      </c>
      <c r="AQ5" t="str">
        <f>ADDRESS(No_Clubs+1+FLOOR((ROW()-2)/No_Clubs,1)*No_Clubs, COLUMN(AM5))</f>
        <v>$AM$5</v>
      </c>
    </row>
    <row r="6" spans="1:43" x14ac:dyDescent="0.25">
      <c r="A6" t="str">
        <f t="shared" ca="1" si="12"/>
        <v>U11Boys1</v>
      </c>
      <c r="B6" t="s">
        <v>5</v>
      </c>
      <c r="C6" t="s">
        <v>45</v>
      </c>
      <c r="D6" t="s">
        <v>62</v>
      </c>
      <c r="E6">
        <f ca="1">SUMIFS('Field Results Calc'!$O$2:$O$500,'Field Results Calc'!$E$2:$E$500,B6,'Field Results Calc'!$F$2:$F$500,C6,'Field Results Calc'!$G$2:$G$500,D6)</f>
        <v>28.5</v>
      </c>
      <c r="F6">
        <f ca="1">SUMIFS('Track Results Calc'!$N$2:$N$500,'Track Results Calc'!$E$2:$E$500,B6,'Track Results Calc'!$F$2:$F$500,C6,'Track Results Calc'!$G$2:$G$500,D6)</f>
        <v>43</v>
      </c>
      <c r="G6">
        <f t="shared" ca="1" si="13"/>
        <v>71.5</v>
      </c>
      <c r="H6" s="19">
        <f t="shared" ca="1" si="0"/>
        <v>1</v>
      </c>
      <c r="I6" s="19">
        <f t="shared" ca="1" si="1"/>
        <v>4</v>
      </c>
      <c r="J6" s="19" t="str">
        <f ca="1">B6&amp;" "&amp;G6&amp;" ("&amp;I6&amp;")"</f>
        <v>Oswestry 71.5 (4)</v>
      </c>
      <c r="K6" t="str">
        <f t="shared" si="2"/>
        <v>$G$6</v>
      </c>
      <c r="L6" t="str">
        <f t="shared" si="3"/>
        <v>$G$9</v>
      </c>
      <c r="M6">
        <f ca="1">IF(COUNTIF($H$6:$H6,H6)&gt;1,H6+COUNTIF($H$6:$H6,H6)-1,H6)</f>
        <v>1</v>
      </c>
      <c r="N6" t="s">
        <v>5</v>
      </c>
      <c r="O6" t="s">
        <v>87</v>
      </c>
      <c r="P6">
        <f ca="1">SUMIFS('Field Results Calc'!$O$2:$O$500,'Field Results Calc'!$E$2:$E$500,N6,'Field Results Calc'!$F$2:$F$500,O6)</f>
        <v>31</v>
      </c>
      <c r="Q6">
        <f ca="1">SUMIFS('Track Results Calc'!$N$2:$N$500,'Track Results Calc'!$E$2:$E$500,N6,'Track Results Calc'!$F$2:$F$500,O6)</f>
        <v>40</v>
      </c>
      <c r="R6">
        <f t="shared" ca="1" si="15"/>
        <v>71</v>
      </c>
      <c r="S6" s="19">
        <f t="shared" ca="1" si="4"/>
        <v>3</v>
      </c>
      <c r="T6" s="19">
        <f t="shared" ca="1" si="5"/>
        <v>2</v>
      </c>
      <c r="W6" t="str">
        <f t="shared" si="6"/>
        <v>$R$6</v>
      </c>
      <c r="X6" t="str">
        <f t="shared" si="7"/>
        <v>$R$9</v>
      </c>
      <c r="Z6" t="s">
        <v>5</v>
      </c>
      <c r="AA6" t="s">
        <v>62</v>
      </c>
      <c r="AB6">
        <f ca="1">SUMIFS('Field Results Calc'!$O$2:$O$500,'Field Results Calc'!$E$2:$E$500,Z6,'Field Results Calc'!$G$2:$G$500,AA6)</f>
        <v>48.5</v>
      </c>
      <c r="AC6">
        <f ca="1">SUMIFS('Track Results Calc'!$N$2:$N$500,'Track Results Calc'!$E$2:$E$500,Z6,'Track Results Calc'!$G$2:$G$500,AA6)</f>
        <v>76</v>
      </c>
      <c r="AD6">
        <f t="shared" ca="1" si="16"/>
        <v>124.5</v>
      </c>
      <c r="AE6" s="19">
        <f t="shared" ca="1" si="8"/>
        <v>2</v>
      </c>
      <c r="AF6" s="19">
        <f t="shared" ca="1" si="9"/>
        <v>3</v>
      </c>
      <c r="AG6" t="str">
        <f t="shared" si="10"/>
        <v>$AD$6</v>
      </c>
      <c r="AH6" t="str">
        <f t="shared" si="11"/>
        <v>$AD$9</v>
      </c>
    </row>
    <row r="7" spans="1:43" x14ac:dyDescent="0.25">
      <c r="A7" t="str">
        <f t="shared" ca="1" si="12"/>
        <v>U11Boys4</v>
      </c>
      <c r="B7" t="s">
        <v>7</v>
      </c>
      <c r="C7" t="s">
        <v>45</v>
      </c>
      <c r="D7" t="s">
        <v>62</v>
      </c>
      <c r="E7">
        <f ca="1">SUMIFS('Field Results Calc'!$O$2:$O$500,'Field Results Calc'!$E$2:$E$500,B7,'Field Results Calc'!$F$2:$F$500,C7,'Field Results Calc'!$G$2:$G$500,D7)</f>
        <v>15.5</v>
      </c>
      <c r="F7">
        <f ca="1">SUMIFS('Track Results Calc'!$N$2:$N$500,'Track Results Calc'!$E$2:$E$500,B7,'Track Results Calc'!$F$2:$F$500,C7,'Track Results Calc'!$G$2:$G$500,D7)</f>
        <v>13</v>
      </c>
      <c r="G7">
        <f ca="1">E7+F7</f>
        <v>28.5</v>
      </c>
      <c r="H7" s="19">
        <f t="shared" ca="1" si="0"/>
        <v>4</v>
      </c>
      <c r="I7" s="19">
        <f t="shared" ca="1" si="1"/>
        <v>1</v>
      </c>
      <c r="J7" s="19" t="str">
        <f t="shared" ca="1" si="14"/>
        <v>Shrewsbury 28.5 (1)</v>
      </c>
      <c r="K7" t="str">
        <f t="shared" si="2"/>
        <v>$G$6</v>
      </c>
      <c r="L7" t="str">
        <f t="shared" si="3"/>
        <v>$G$9</v>
      </c>
      <c r="M7">
        <f ca="1">IF(COUNTIF($H$6:$H7,H7)&gt;1,H7+COUNTIF($H$6:$H7,H7)-1,H7)</f>
        <v>4</v>
      </c>
      <c r="N7" t="s">
        <v>7</v>
      </c>
      <c r="O7" t="s">
        <v>87</v>
      </c>
      <c r="P7">
        <f ca="1">SUMIFS('Field Results Calc'!$O$2:$O$500,'Field Results Calc'!$E$2:$E$500,N7,'Field Results Calc'!$F$2:$F$500,O7)</f>
        <v>11</v>
      </c>
      <c r="Q7">
        <f ca="1">SUMIFS('Track Results Calc'!$N$2:$N$500,'Track Results Calc'!$E$2:$E$500,N7,'Track Results Calc'!$F$2:$F$500,O7)</f>
        <v>26</v>
      </c>
      <c r="R7">
        <f t="shared" ca="1" si="15"/>
        <v>37</v>
      </c>
      <c r="S7" s="19">
        <f t="shared" ca="1" si="4"/>
        <v>4</v>
      </c>
      <c r="T7" s="19">
        <f t="shared" ca="1" si="5"/>
        <v>1</v>
      </c>
      <c r="W7" t="str">
        <f t="shared" si="6"/>
        <v>$R$6</v>
      </c>
      <c r="X7" t="str">
        <f t="shared" si="7"/>
        <v>$R$9</v>
      </c>
      <c r="Z7" t="s">
        <v>7</v>
      </c>
      <c r="AA7" t="s">
        <v>62</v>
      </c>
      <c r="AB7">
        <f ca="1">SUMIFS('Field Results Calc'!$O$2:$O$500,'Field Results Calc'!$E$2:$E$500,Z7,'Field Results Calc'!$G$2:$G$500,AA7)</f>
        <v>32.5</v>
      </c>
      <c r="AC7">
        <f ca="1">SUMIFS('Track Results Calc'!$N$2:$N$500,'Track Results Calc'!$E$2:$E$500,Z7,'Track Results Calc'!$G$2:$G$500,AA7)</f>
        <v>51</v>
      </c>
      <c r="AD7">
        <f t="shared" ca="1" si="16"/>
        <v>83.5</v>
      </c>
      <c r="AE7" s="19">
        <f t="shared" ca="1" si="8"/>
        <v>4</v>
      </c>
      <c r="AF7" s="19">
        <f t="shared" ca="1" si="9"/>
        <v>1</v>
      </c>
      <c r="AG7" t="str">
        <f t="shared" si="10"/>
        <v>$AD$6</v>
      </c>
      <c r="AH7" t="str">
        <f t="shared" si="11"/>
        <v>$AD$9</v>
      </c>
    </row>
    <row r="8" spans="1:43" x14ac:dyDescent="0.25">
      <c r="A8" t="str">
        <f t="shared" ca="1" si="12"/>
        <v>U11Boys3</v>
      </c>
      <c r="B8" t="s">
        <v>9</v>
      </c>
      <c r="C8" t="s">
        <v>45</v>
      </c>
      <c r="D8" t="s">
        <v>62</v>
      </c>
      <c r="E8">
        <f ca="1">SUMIFS('Field Results Calc'!$O$2:$O$500,'Field Results Calc'!$E$2:$E$500,B8,'Field Results Calc'!$F$2:$F$500,C8,'Field Results Calc'!$G$2:$G$500,D8)</f>
        <v>4</v>
      </c>
      <c r="F8">
        <f ca="1">SUMIFS('Track Results Calc'!$N$2:$N$500,'Track Results Calc'!$E$2:$E$500,B8,'Track Results Calc'!$F$2:$F$500,C8,'Track Results Calc'!$G$2:$G$500,D8)</f>
        <v>26</v>
      </c>
      <c r="G8">
        <f ca="1">E8+F8</f>
        <v>30</v>
      </c>
      <c r="H8" s="19">
        <f t="shared" ca="1" si="0"/>
        <v>3</v>
      </c>
      <c r="I8" s="19">
        <f t="shared" ca="1" si="1"/>
        <v>2</v>
      </c>
      <c r="J8" s="19" t="str">
        <f t="shared" ca="1" si="14"/>
        <v>Telford 30 (2)</v>
      </c>
      <c r="K8" t="str">
        <f t="shared" si="2"/>
        <v>$G$6</v>
      </c>
      <c r="L8" t="str">
        <f t="shared" si="3"/>
        <v>$G$9</v>
      </c>
      <c r="M8">
        <f ca="1">IF(COUNTIF($H$6:$H8,H8)&gt;1,H8+COUNTIF($H$6:$H8,H8)-1,H8)</f>
        <v>3</v>
      </c>
      <c r="N8" t="s">
        <v>9</v>
      </c>
      <c r="O8" t="s">
        <v>87</v>
      </c>
      <c r="P8">
        <f ca="1">SUMIFS('Field Results Calc'!$O$2:$O$500,'Field Results Calc'!$E$2:$E$500,N8,'Field Results Calc'!$F$2:$F$500,O8)</f>
        <v>52</v>
      </c>
      <c r="Q8">
        <f ca="1">SUMIFS('Track Results Calc'!$N$2:$N$500,'Track Results Calc'!$E$2:$E$500,N8,'Track Results Calc'!$F$2:$F$500,O8)</f>
        <v>77</v>
      </c>
      <c r="R8">
        <f t="shared" ca="1" si="15"/>
        <v>129</v>
      </c>
      <c r="S8" s="19">
        <f t="shared" ca="1" si="4"/>
        <v>1</v>
      </c>
      <c r="T8" s="19">
        <f t="shared" ca="1" si="5"/>
        <v>4</v>
      </c>
      <c r="W8" t="str">
        <f t="shared" si="6"/>
        <v>$R$6</v>
      </c>
      <c r="X8" t="str">
        <f t="shared" si="7"/>
        <v>$R$9</v>
      </c>
      <c r="Z8" t="s">
        <v>9</v>
      </c>
      <c r="AA8" t="s">
        <v>62</v>
      </c>
      <c r="AB8">
        <f ca="1">SUMIFS('Field Results Calc'!$O$2:$O$500,'Field Results Calc'!$E$2:$E$500,Z8,'Field Results Calc'!$G$2:$G$500,AA8)</f>
        <v>43</v>
      </c>
      <c r="AC8">
        <f ca="1">SUMIFS('Track Results Calc'!$N$2:$N$500,'Track Results Calc'!$E$2:$E$500,Z8,'Track Results Calc'!$G$2:$G$500,AA8)</f>
        <v>82</v>
      </c>
      <c r="AD8">
        <f t="shared" ca="1" si="16"/>
        <v>125</v>
      </c>
      <c r="AE8" s="19">
        <f t="shared" ca="1" si="8"/>
        <v>1</v>
      </c>
      <c r="AF8" s="19">
        <f t="shared" ca="1" si="9"/>
        <v>4</v>
      </c>
      <c r="AG8" t="str">
        <f t="shared" si="10"/>
        <v>$AD$6</v>
      </c>
      <c r="AH8" t="str">
        <f t="shared" si="11"/>
        <v>$AD$9</v>
      </c>
    </row>
    <row r="9" spans="1:43" x14ac:dyDescent="0.25">
      <c r="A9" t="str">
        <f t="shared" ca="1" si="12"/>
        <v>U11Boys2</v>
      </c>
      <c r="B9" s="49" t="s">
        <v>11</v>
      </c>
      <c r="C9" s="49" t="s">
        <v>45</v>
      </c>
      <c r="D9" s="49" t="s">
        <v>62</v>
      </c>
      <c r="E9" s="49">
        <f ca="1">SUMIFS('Field Results Calc'!$O$2:$O$500,'Field Results Calc'!$E$2:$E$500,B9,'Field Results Calc'!$F$2:$F$500,C9,'Field Results Calc'!$G$2:$G$500,D9)</f>
        <v>18</v>
      </c>
      <c r="F9" s="49">
        <f ca="1">SUMIFS('Track Results Calc'!$N$2:$N$500,'Track Results Calc'!$E$2:$E$500,B9,'Track Results Calc'!$F$2:$F$500,C9,'Track Results Calc'!$G$2:$G$500,D9)</f>
        <v>19</v>
      </c>
      <c r="G9" s="49">
        <f ca="1">E9+F9</f>
        <v>37</v>
      </c>
      <c r="H9" s="50">
        <f t="shared" ca="1" si="0"/>
        <v>2</v>
      </c>
      <c r="I9" s="50">
        <f t="shared" ca="1" si="1"/>
        <v>3</v>
      </c>
      <c r="J9" s="50" t="str">
        <f t="shared" ca="1" si="14"/>
        <v>Wenlock 37 (3)</v>
      </c>
      <c r="K9" s="49" t="str">
        <f t="shared" si="2"/>
        <v>$G$6</v>
      </c>
      <c r="L9" s="49" t="str">
        <f t="shared" si="3"/>
        <v>$G$9</v>
      </c>
      <c r="M9">
        <f ca="1">IF(COUNTIF($H$6:$H9,H9)&gt;1,H9+COUNTIF($H$6:$H9,H9)-1,H9)</f>
        <v>2</v>
      </c>
      <c r="N9" s="49" t="s">
        <v>11</v>
      </c>
      <c r="O9" s="49" t="s">
        <v>87</v>
      </c>
      <c r="P9" s="49">
        <f ca="1">SUMIFS('Field Results Calc'!$O$2:$O$500,'Field Results Calc'!$E$2:$E$500,N9,'Field Results Calc'!$F$2:$F$500,O9)</f>
        <v>29</v>
      </c>
      <c r="Q9" s="49">
        <f ca="1">SUMIFS('Track Results Calc'!$N$2:$N$500,'Track Results Calc'!$E$2:$E$500,N9,'Track Results Calc'!$F$2:$F$500,O9)</f>
        <v>68</v>
      </c>
      <c r="R9" s="49">
        <f t="shared" ca="1" si="15"/>
        <v>97</v>
      </c>
      <c r="S9" s="50">
        <f t="shared" ca="1" si="4"/>
        <v>2</v>
      </c>
      <c r="T9" s="50">
        <f t="shared" ca="1" si="5"/>
        <v>3</v>
      </c>
      <c r="U9" s="49"/>
      <c r="V9" s="49"/>
      <c r="W9" s="49" t="str">
        <f t="shared" si="6"/>
        <v>$R$6</v>
      </c>
      <c r="X9" s="49" t="str">
        <f t="shared" si="7"/>
        <v>$R$9</v>
      </c>
      <c r="Z9" t="s">
        <v>11</v>
      </c>
      <c r="AA9" t="s">
        <v>62</v>
      </c>
      <c r="AB9">
        <f ca="1">SUMIFS('Field Results Calc'!$O$2:$O$500,'Field Results Calc'!$E$2:$E$500,Z9,'Field Results Calc'!$G$2:$G$500,AA9)</f>
        <v>43</v>
      </c>
      <c r="AC9">
        <f ca="1">SUMIFS('Track Results Calc'!$N$2:$N$500,'Track Results Calc'!$E$2:$E$500,Z9,'Track Results Calc'!$G$2:$G$500,AA9)</f>
        <v>62</v>
      </c>
      <c r="AD9">
        <f t="shared" ca="1" si="16"/>
        <v>105</v>
      </c>
      <c r="AE9" s="19">
        <f t="shared" ca="1" si="8"/>
        <v>3</v>
      </c>
      <c r="AF9" s="50">
        <f t="shared" ca="1" si="9"/>
        <v>2</v>
      </c>
      <c r="AG9" t="str">
        <f t="shared" si="10"/>
        <v>$AD$6</v>
      </c>
      <c r="AH9" t="str">
        <f t="shared" si="11"/>
        <v>$AD$9</v>
      </c>
    </row>
    <row r="10" spans="1:43" x14ac:dyDescent="0.25">
      <c r="A10" t="str">
        <f t="shared" ca="1" si="12"/>
        <v>U13Girls2</v>
      </c>
      <c r="B10" t="s">
        <v>5</v>
      </c>
      <c r="C10" t="s">
        <v>87</v>
      </c>
      <c r="D10" t="s">
        <v>46</v>
      </c>
      <c r="E10">
        <f ca="1">SUMIFS('Field Results Calc'!$O$2:$O$500,'Field Results Calc'!$E$2:$E$500,B10,'Field Results Calc'!$F$2:$F$500,C10,'Field Results Calc'!$G$2:$G$500,D10)</f>
        <v>26</v>
      </c>
      <c r="F10">
        <f ca="1">SUMIFS('Track Results Calc'!$N$2:$N$500,'Track Results Calc'!$E$2:$E$500,B10,'Track Results Calc'!$F$2:$F$500,C10,'Track Results Calc'!$G$2:$G$500,D10)</f>
        <v>34</v>
      </c>
      <c r="G10">
        <f t="shared" ca="1" si="13"/>
        <v>60</v>
      </c>
      <c r="H10" s="19">
        <f t="shared" ca="1" si="0"/>
        <v>2</v>
      </c>
      <c r="I10" s="19">
        <f t="shared" ca="1" si="1"/>
        <v>3</v>
      </c>
      <c r="J10" s="19" t="str">
        <f ca="1">B10&amp;" "&amp;G10&amp;" ("&amp;I10&amp;")"</f>
        <v>Oswestry 60 (3)</v>
      </c>
      <c r="K10" t="str">
        <f t="shared" si="2"/>
        <v>$G$10</v>
      </c>
      <c r="L10" t="str">
        <f t="shared" si="3"/>
        <v>$G$13</v>
      </c>
      <c r="M10">
        <f ca="1">IF(COUNTIF($H$10:$H10,H10)&gt;1,H10+COUNTIF($H$10:$H10,H10)-1,H10)</f>
        <v>2</v>
      </c>
      <c r="N10" t="s">
        <v>5</v>
      </c>
      <c r="O10" t="s">
        <v>145</v>
      </c>
      <c r="P10">
        <f ca="1">SUMIFS('Field Results Calc'!$O$2:$O$500,'Field Results Calc'!$E$2:$E$500,N10,'Field Results Calc'!$F$2:$F$500,O10)</f>
        <v>41</v>
      </c>
      <c r="Q10">
        <f ca="1">SUMIFS('Track Results Calc'!$N$2:$N$500,'Track Results Calc'!$E$2:$E$500,N10,'Track Results Calc'!$F$2:$F$500,O10)</f>
        <v>68</v>
      </c>
      <c r="R10">
        <f t="shared" ca="1" si="15"/>
        <v>109</v>
      </c>
      <c r="S10" s="19">
        <f t="shared" ca="1" si="4"/>
        <v>1</v>
      </c>
      <c r="T10" s="19">
        <f t="shared" ca="1" si="5"/>
        <v>4</v>
      </c>
      <c r="W10" t="str">
        <f t="shared" si="6"/>
        <v>$R$10</v>
      </c>
      <c r="X10" t="str">
        <f t="shared" si="7"/>
        <v>$R$13</v>
      </c>
    </row>
    <row r="11" spans="1:43" x14ac:dyDescent="0.25">
      <c r="A11" t="str">
        <f t="shared" ca="1" si="12"/>
        <v>U13Girls4</v>
      </c>
      <c r="B11" t="s">
        <v>7</v>
      </c>
      <c r="C11" t="s">
        <v>87</v>
      </c>
      <c r="D11" t="s">
        <v>46</v>
      </c>
      <c r="E11">
        <f ca="1">SUMIFS('Field Results Calc'!$O$2:$O$500,'Field Results Calc'!$E$2:$E$500,B11,'Field Results Calc'!$F$2:$F$500,C11,'Field Results Calc'!$G$2:$G$500,D11)</f>
        <v>0</v>
      </c>
      <c r="F11">
        <f ca="1">SUMIFS('Track Results Calc'!$N$2:$N$500,'Track Results Calc'!$E$2:$E$500,B11,'Track Results Calc'!$F$2:$F$500,C11,'Track Results Calc'!$G$2:$G$500,D11)</f>
        <v>0</v>
      </c>
      <c r="G11">
        <f t="shared" ca="1" si="13"/>
        <v>0</v>
      </c>
      <c r="H11" s="19">
        <f t="shared" ca="1" si="0"/>
        <v>4</v>
      </c>
      <c r="I11" s="19">
        <f t="shared" ca="1" si="1"/>
        <v>0</v>
      </c>
      <c r="J11" s="19" t="str">
        <f t="shared" ca="1" si="14"/>
        <v>Shrewsbury 0 (0)</v>
      </c>
      <c r="K11" t="str">
        <f t="shared" si="2"/>
        <v>$G$10</v>
      </c>
      <c r="L11" t="str">
        <f t="shared" si="3"/>
        <v>$G$13</v>
      </c>
      <c r="M11">
        <f ca="1">IF(COUNTIF($H$10:$H11,H11)&gt;1,H11+COUNTIF($H$10:$H11,H11)-1,H11)</f>
        <v>4</v>
      </c>
      <c r="N11" t="s">
        <v>7</v>
      </c>
      <c r="O11" t="s">
        <v>145</v>
      </c>
      <c r="P11">
        <f ca="1">SUMIFS('Field Results Calc'!$O$2:$O$500,'Field Results Calc'!$E$2:$E$500,N11,'Field Results Calc'!$F$2:$F$500,O11)</f>
        <v>6</v>
      </c>
      <c r="Q11">
        <f ca="1">SUMIFS('Track Results Calc'!$N$2:$N$500,'Track Results Calc'!$E$2:$E$500,N11,'Track Results Calc'!$F$2:$F$500,O11)</f>
        <v>12</v>
      </c>
      <c r="R11">
        <f t="shared" ca="1" si="15"/>
        <v>18</v>
      </c>
      <c r="S11" s="19">
        <f t="shared" ca="1" si="4"/>
        <v>4</v>
      </c>
      <c r="T11" s="19">
        <f t="shared" ca="1" si="5"/>
        <v>1</v>
      </c>
      <c r="W11" t="str">
        <f t="shared" si="6"/>
        <v>$R$10</v>
      </c>
      <c r="X11" t="str">
        <f t="shared" si="7"/>
        <v>$R$13</v>
      </c>
    </row>
    <row r="12" spans="1:43" x14ac:dyDescent="0.25">
      <c r="A12" t="str">
        <f t="shared" ca="1" si="12"/>
        <v>U13Girls1</v>
      </c>
      <c r="B12" t="s">
        <v>9</v>
      </c>
      <c r="C12" t="s">
        <v>87</v>
      </c>
      <c r="D12" t="s">
        <v>46</v>
      </c>
      <c r="E12">
        <f ca="1">SUMIFS('Field Results Calc'!$O$2:$O$500,'Field Results Calc'!$E$2:$E$500,B12,'Field Results Calc'!$F$2:$F$500,C12,'Field Results Calc'!$G$2:$G$500,D12)</f>
        <v>26</v>
      </c>
      <c r="F12">
        <f ca="1">SUMIFS('Track Results Calc'!$N$2:$N$500,'Track Results Calc'!$E$2:$E$500,B12,'Track Results Calc'!$F$2:$F$500,C12,'Track Results Calc'!$G$2:$G$500,D12)</f>
        <v>43</v>
      </c>
      <c r="G12">
        <f t="shared" ca="1" si="13"/>
        <v>69</v>
      </c>
      <c r="H12" s="19">
        <f t="shared" ca="1" si="0"/>
        <v>1</v>
      </c>
      <c r="I12" s="19">
        <f t="shared" ca="1" si="1"/>
        <v>4</v>
      </c>
      <c r="J12" s="19" t="str">
        <f t="shared" ca="1" si="14"/>
        <v>Telford 69 (4)</v>
      </c>
      <c r="K12" t="str">
        <f t="shared" si="2"/>
        <v>$G$10</v>
      </c>
      <c r="L12" t="str">
        <f t="shared" si="3"/>
        <v>$G$13</v>
      </c>
      <c r="M12">
        <f ca="1">IF(COUNTIF($H$10:$H12,H12)&gt;1,H12+COUNTIF($H$10:$H12,H12)-1,H12)</f>
        <v>1</v>
      </c>
      <c r="N12" t="s">
        <v>9</v>
      </c>
      <c r="O12" t="s">
        <v>145</v>
      </c>
      <c r="P12">
        <f ca="1">SUMIFS('Field Results Calc'!$O$2:$O$500,'Field Results Calc'!$E$2:$E$500,N12,'Field Results Calc'!$F$2:$F$500,O12)</f>
        <v>39</v>
      </c>
      <c r="Q12">
        <f ca="1">SUMIFS('Track Results Calc'!$N$2:$N$500,'Track Results Calc'!$E$2:$E$500,N12,'Track Results Calc'!$F$2:$F$500,O12)</f>
        <v>63</v>
      </c>
      <c r="R12">
        <f t="shared" ca="1" si="15"/>
        <v>102</v>
      </c>
      <c r="S12" s="19">
        <f t="shared" ca="1" si="4"/>
        <v>2</v>
      </c>
      <c r="T12" s="19">
        <f t="shared" ca="1" si="5"/>
        <v>3</v>
      </c>
      <c r="W12" t="str">
        <f t="shared" si="6"/>
        <v>$R$10</v>
      </c>
      <c r="X12" t="str">
        <f t="shared" si="7"/>
        <v>$R$13</v>
      </c>
    </row>
    <row r="13" spans="1:43" x14ac:dyDescent="0.25">
      <c r="A13" t="str">
        <f t="shared" ca="1" si="12"/>
        <v>U13Girls3</v>
      </c>
      <c r="B13" s="49" t="s">
        <v>11</v>
      </c>
      <c r="C13" s="49" t="s">
        <v>87</v>
      </c>
      <c r="D13" s="49" t="s">
        <v>46</v>
      </c>
      <c r="E13" s="49">
        <f ca="1">SUMIFS('Field Results Calc'!$O$2:$O$500,'Field Results Calc'!$E$2:$E$500,B13,'Field Results Calc'!$F$2:$F$500,C13,'Field Results Calc'!$G$2:$G$500,D13)</f>
        <v>11</v>
      </c>
      <c r="F13" s="49">
        <f ca="1">SUMIFS('Track Results Calc'!$N$2:$N$500,'Track Results Calc'!$E$2:$E$500,B13,'Track Results Calc'!$F$2:$F$500,C13,'Track Results Calc'!$G$2:$G$500,D13)</f>
        <v>33</v>
      </c>
      <c r="G13" s="49">
        <f t="shared" ca="1" si="13"/>
        <v>44</v>
      </c>
      <c r="H13" s="50">
        <f t="shared" ca="1" si="0"/>
        <v>3</v>
      </c>
      <c r="I13" s="50">
        <f t="shared" ca="1" si="1"/>
        <v>2</v>
      </c>
      <c r="J13" s="50" t="str">
        <f t="shared" ca="1" si="14"/>
        <v>Wenlock 44 (2)</v>
      </c>
      <c r="K13" s="49" t="str">
        <f t="shared" si="2"/>
        <v>$G$10</v>
      </c>
      <c r="L13" s="49" t="str">
        <f t="shared" si="3"/>
        <v>$G$13</v>
      </c>
      <c r="M13">
        <f ca="1">IF(COUNTIF($H$10:$H13,H13)&gt;1,H13+COUNTIF($H$10:$H13,H13)-1,H13)</f>
        <v>3</v>
      </c>
      <c r="N13" t="s">
        <v>11</v>
      </c>
      <c r="O13" t="s">
        <v>145</v>
      </c>
      <c r="P13">
        <f ca="1">SUMIFS('Field Results Calc'!$O$2:$O$500,'Field Results Calc'!$E$2:$E$500,N13,'Field Results Calc'!$F$2:$F$500,O13)</f>
        <v>7</v>
      </c>
      <c r="Q13">
        <f ca="1">SUMIFS('Track Results Calc'!$N$2:$N$500,'Track Results Calc'!$E$2:$E$500,N13,'Track Results Calc'!$F$2:$F$500,O13)</f>
        <v>30</v>
      </c>
      <c r="R13">
        <f t="shared" ca="1" si="15"/>
        <v>37</v>
      </c>
      <c r="S13" s="19">
        <f t="shared" ca="1" si="4"/>
        <v>3</v>
      </c>
      <c r="T13" s="50">
        <f t="shared" ca="1" si="5"/>
        <v>2</v>
      </c>
      <c r="W13" t="str">
        <f t="shared" si="6"/>
        <v>$R$10</v>
      </c>
      <c r="X13" t="str">
        <f t="shared" si="7"/>
        <v>$R$13</v>
      </c>
    </row>
    <row r="14" spans="1:43" x14ac:dyDescent="0.25">
      <c r="A14" t="str">
        <f t="shared" ca="1" si="12"/>
        <v>U13Boys4</v>
      </c>
      <c r="B14" t="s">
        <v>5</v>
      </c>
      <c r="C14" t="s">
        <v>87</v>
      </c>
      <c r="D14" t="s">
        <v>62</v>
      </c>
      <c r="E14">
        <f ca="1">SUMIFS('Field Results Calc'!$O$2:$O$500,'Field Results Calc'!$E$2:$E$500,B14,'Field Results Calc'!$F$2:$F$500,C14,'Field Results Calc'!$G$2:$G$500,D14)</f>
        <v>5</v>
      </c>
      <c r="F14">
        <f ca="1">SUMIFS('Track Results Calc'!$N$2:$N$500,'Track Results Calc'!$E$2:$E$500,B14,'Track Results Calc'!$F$2:$F$500,C14,'Track Results Calc'!$G$2:$G$500,D14)</f>
        <v>6</v>
      </c>
      <c r="G14">
        <f t="shared" ca="1" si="13"/>
        <v>11</v>
      </c>
      <c r="H14" s="19">
        <f t="shared" ca="1" si="0"/>
        <v>4</v>
      </c>
      <c r="I14" s="19">
        <f t="shared" ca="1" si="1"/>
        <v>1</v>
      </c>
      <c r="J14" s="19" t="str">
        <f ca="1">B14&amp;" "&amp;G14&amp;" ("&amp;I14&amp;")"</f>
        <v>Oswestry 11 (1)</v>
      </c>
      <c r="K14" t="str">
        <f t="shared" si="2"/>
        <v>$G$14</v>
      </c>
      <c r="L14" t="str">
        <f t="shared" si="3"/>
        <v>$G$17</v>
      </c>
      <c r="M14">
        <f ca="1">IF(COUNTIF($H$14:$H14,H14)&gt;1,H14+COUNTIF($H$14:$H14,H14)-1,H14)</f>
        <v>4</v>
      </c>
    </row>
    <row r="15" spans="1:43" x14ac:dyDescent="0.25">
      <c r="A15" t="str">
        <f t="shared" ca="1" si="12"/>
        <v>U13Boys3</v>
      </c>
      <c r="B15" t="s">
        <v>7</v>
      </c>
      <c r="C15" t="s">
        <v>87</v>
      </c>
      <c r="D15" t="s">
        <v>62</v>
      </c>
      <c r="E15">
        <f ca="1">SUMIFS('Field Results Calc'!$O$2:$O$500,'Field Results Calc'!$E$2:$E$500,B15,'Field Results Calc'!$F$2:$F$500,C15,'Field Results Calc'!$G$2:$G$500,D15)</f>
        <v>11</v>
      </c>
      <c r="F15">
        <f ca="1">SUMIFS('Track Results Calc'!$N$2:$N$500,'Track Results Calc'!$E$2:$E$500,B15,'Track Results Calc'!$F$2:$F$500,C15,'Track Results Calc'!$G$2:$G$500,D15)</f>
        <v>26</v>
      </c>
      <c r="G15">
        <f t="shared" ca="1" si="13"/>
        <v>37</v>
      </c>
      <c r="H15" s="19">
        <f t="shared" ca="1" si="0"/>
        <v>3</v>
      </c>
      <c r="I15" s="19">
        <f t="shared" ca="1" si="1"/>
        <v>2</v>
      </c>
      <c r="J15" s="19" t="str">
        <f t="shared" ca="1" si="14"/>
        <v>Shrewsbury 37 (2)</v>
      </c>
      <c r="K15" t="str">
        <f t="shared" si="2"/>
        <v>$G$14</v>
      </c>
      <c r="L15" t="str">
        <f t="shared" si="3"/>
        <v>$G$17</v>
      </c>
      <c r="M15">
        <f ca="1">IF(COUNTIF($H$14:$H15,H15)&gt;1,H15+COUNTIF($H$14:$H15,H15)-1,H15)</f>
        <v>3</v>
      </c>
    </row>
    <row r="16" spans="1:43" x14ac:dyDescent="0.25">
      <c r="A16" t="str">
        <f t="shared" ca="1" si="12"/>
        <v>U13Boys1</v>
      </c>
      <c r="B16" t="s">
        <v>9</v>
      </c>
      <c r="C16" t="s">
        <v>87</v>
      </c>
      <c r="D16" t="s">
        <v>62</v>
      </c>
      <c r="E16">
        <f ca="1">SUMIFS('Field Results Calc'!$O$2:$O$500,'Field Results Calc'!$E$2:$E$500,B16,'Field Results Calc'!$F$2:$F$500,C16,'Field Results Calc'!$G$2:$G$500,D16)</f>
        <v>26</v>
      </c>
      <c r="F16">
        <f ca="1">SUMIFS('Track Results Calc'!$N$2:$N$500,'Track Results Calc'!$E$2:$E$500,B16,'Track Results Calc'!$F$2:$F$500,C16,'Track Results Calc'!$G$2:$G$500,D16)</f>
        <v>34</v>
      </c>
      <c r="G16">
        <f t="shared" ca="1" si="13"/>
        <v>60</v>
      </c>
      <c r="H16" s="19">
        <f t="shared" ca="1" si="0"/>
        <v>1</v>
      </c>
      <c r="I16" s="19">
        <f t="shared" ca="1" si="1"/>
        <v>4</v>
      </c>
      <c r="J16" s="19" t="str">
        <f t="shared" ca="1" si="14"/>
        <v>Telford 60 (4)</v>
      </c>
      <c r="K16" t="str">
        <f t="shared" si="2"/>
        <v>$G$14</v>
      </c>
      <c r="L16" t="str">
        <f t="shared" si="3"/>
        <v>$G$17</v>
      </c>
      <c r="M16">
        <f ca="1">IF(COUNTIF($H$14:$H16,H16)&gt;1,H16+COUNTIF($H$14:$H16,H16)-1,H16)</f>
        <v>1</v>
      </c>
    </row>
    <row r="17" spans="1:13" x14ac:dyDescent="0.25">
      <c r="A17" t="str">
        <f t="shared" ca="1" si="12"/>
        <v>U13Boys2</v>
      </c>
      <c r="B17" s="49" t="s">
        <v>11</v>
      </c>
      <c r="C17" s="49" t="s">
        <v>87</v>
      </c>
      <c r="D17" s="49" t="s">
        <v>62</v>
      </c>
      <c r="E17" s="49">
        <f ca="1">SUMIFS('Field Results Calc'!$O$2:$O$500,'Field Results Calc'!$E$2:$E$500,B17,'Field Results Calc'!$F$2:$F$500,C17,'Field Results Calc'!$G$2:$G$500,D17)</f>
        <v>18</v>
      </c>
      <c r="F17" s="49">
        <f ca="1">SUMIFS('Track Results Calc'!$N$2:$N$500,'Track Results Calc'!$E$2:$E$500,B17,'Track Results Calc'!$F$2:$F$500,C17,'Track Results Calc'!$G$2:$G$500,D17)</f>
        <v>35</v>
      </c>
      <c r="G17" s="49">
        <f t="shared" ca="1" si="13"/>
        <v>53</v>
      </c>
      <c r="H17" s="50">
        <f t="shared" ca="1" si="0"/>
        <v>2</v>
      </c>
      <c r="I17" s="50">
        <f t="shared" ca="1" si="1"/>
        <v>3</v>
      </c>
      <c r="J17" s="50" t="str">
        <f t="shared" ca="1" si="14"/>
        <v>Wenlock 53 (3)</v>
      </c>
      <c r="K17" s="49" t="str">
        <f t="shared" si="2"/>
        <v>$G$14</v>
      </c>
      <c r="L17" s="49" t="str">
        <f t="shared" si="3"/>
        <v>$G$17</v>
      </c>
      <c r="M17">
        <f ca="1">IF(COUNTIF($H$14:$H17,H17)&gt;1,H17+COUNTIF($H$14:$H17,H17)-1,H17)</f>
        <v>2</v>
      </c>
    </row>
    <row r="18" spans="1:13" x14ac:dyDescent="0.25">
      <c r="A18" t="str">
        <f t="shared" ca="1" si="12"/>
        <v>U15Girls1</v>
      </c>
      <c r="B18" t="s">
        <v>5</v>
      </c>
      <c r="C18" t="s">
        <v>145</v>
      </c>
      <c r="D18" t="s">
        <v>46</v>
      </c>
      <c r="E18">
        <f ca="1">SUMIFS('Field Results Calc'!$O$2:$O$500,'Field Results Calc'!$E$2:$E$500,B18,'Field Results Calc'!$F$2:$F$500,C18,'Field Results Calc'!$G$2:$G$500,D18)</f>
        <v>26</v>
      </c>
      <c r="F18">
        <f ca="1">SUMIFS('Track Results Calc'!$N$2:$N$500,'Track Results Calc'!$E$2:$E$500,B18,'Track Results Calc'!$F$2:$F$500,C18,'Track Results Calc'!$G$2:$G$500,D18)</f>
        <v>41</v>
      </c>
      <c r="G18">
        <f t="shared" ca="1" si="13"/>
        <v>67</v>
      </c>
      <c r="H18" s="19">
        <f t="shared" ca="1" si="0"/>
        <v>1</v>
      </c>
      <c r="I18" s="19">
        <f t="shared" ca="1" si="1"/>
        <v>3.5</v>
      </c>
      <c r="J18" s="19" t="str">
        <f ca="1">B18&amp;" "&amp;G18&amp;" ("&amp;I18&amp;")"</f>
        <v>Oswestry 67 (3.5)</v>
      </c>
      <c r="K18" t="str">
        <f t="shared" si="2"/>
        <v>$G$18</v>
      </c>
      <c r="L18" t="str">
        <f t="shared" si="3"/>
        <v>$G$21</v>
      </c>
      <c r="M18">
        <f ca="1">IF(COUNTIF($H$18:$H18,H18)&gt;1,H18+COUNTIF($H$18:$H18,H18)-1,H18)</f>
        <v>1</v>
      </c>
    </row>
    <row r="19" spans="1:13" x14ac:dyDescent="0.25">
      <c r="A19" t="str">
        <f t="shared" ca="1" si="12"/>
        <v>U15Girls4</v>
      </c>
      <c r="B19" t="s">
        <v>7</v>
      </c>
      <c r="C19" t="s">
        <v>145</v>
      </c>
      <c r="D19" t="s">
        <v>46</v>
      </c>
      <c r="E19">
        <f ca="1">SUMIFS('Field Results Calc'!$O$2:$O$500,'Field Results Calc'!$E$2:$E$500,B19,'Field Results Calc'!$F$2:$F$500,C19,'Field Results Calc'!$G$2:$G$500,D19)</f>
        <v>0</v>
      </c>
      <c r="F19">
        <f ca="1">SUMIFS('Track Results Calc'!$N$2:$N$500,'Track Results Calc'!$E$2:$E$500,B19,'Track Results Calc'!$F$2:$F$500,C19,'Track Results Calc'!$G$2:$G$500,D19)</f>
        <v>0</v>
      </c>
      <c r="G19">
        <f t="shared" ca="1" si="13"/>
        <v>0</v>
      </c>
      <c r="H19" s="19">
        <f t="shared" ca="1" si="0"/>
        <v>4</v>
      </c>
      <c r="I19" s="19">
        <f t="shared" ca="1" si="1"/>
        <v>0</v>
      </c>
      <c r="J19" s="19" t="str">
        <f t="shared" ca="1" si="14"/>
        <v>Shrewsbury 0 (0)</v>
      </c>
      <c r="K19" t="str">
        <f t="shared" si="2"/>
        <v>$G$18</v>
      </c>
      <c r="L19" t="str">
        <f t="shared" si="3"/>
        <v>$G$21</v>
      </c>
      <c r="M19">
        <f ca="1">IF(COUNTIF($H$18:$H19,H19)&gt;1,H19+COUNTIF($H$18:$H19,H19)-1,H19)</f>
        <v>4</v>
      </c>
    </row>
    <row r="20" spans="1:13" x14ac:dyDescent="0.25">
      <c r="A20" t="str">
        <f t="shared" ca="1" si="12"/>
        <v>U15Girls2</v>
      </c>
      <c r="B20" t="s">
        <v>9</v>
      </c>
      <c r="C20" t="s">
        <v>145</v>
      </c>
      <c r="D20" t="s">
        <v>46</v>
      </c>
      <c r="E20">
        <f ca="1">SUMIFS('Field Results Calc'!$O$2:$O$500,'Field Results Calc'!$E$2:$E$500,B20,'Field Results Calc'!$F$2:$F$500,C20,'Field Results Calc'!$G$2:$G$500,D20)</f>
        <v>26</v>
      </c>
      <c r="F20">
        <f ca="1">SUMIFS('Track Results Calc'!$N$2:$N$500,'Track Results Calc'!$E$2:$E$500,B20,'Track Results Calc'!$F$2:$F$500,C20,'Track Results Calc'!$G$2:$G$500,D20)</f>
        <v>41</v>
      </c>
      <c r="G20">
        <f t="shared" ca="1" si="13"/>
        <v>67</v>
      </c>
      <c r="H20" s="19">
        <f t="shared" ca="1" si="0"/>
        <v>1</v>
      </c>
      <c r="I20" s="19">
        <f t="shared" ca="1" si="1"/>
        <v>3.5</v>
      </c>
      <c r="J20" s="19" t="str">
        <f t="shared" ca="1" si="14"/>
        <v>Telford 67 (3.5)</v>
      </c>
      <c r="K20" t="str">
        <f t="shared" si="2"/>
        <v>$G$18</v>
      </c>
      <c r="L20" t="str">
        <f t="shared" si="3"/>
        <v>$G$21</v>
      </c>
      <c r="M20">
        <f ca="1">IF(COUNTIF($H$18:$H20,H20)&gt;1,H20+COUNTIF($H$18:$H20,H20)-1,H20)</f>
        <v>2</v>
      </c>
    </row>
    <row r="21" spans="1:13" x14ac:dyDescent="0.25">
      <c r="A21" t="str">
        <f t="shared" ca="1" si="12"/>
        <v>U15Girls3</v>
      </c>
      <c r="B21" s="49" t="s">
        <v>11</v>
      </c>
      <c r="C21" s="49" t="s">
        <v>145</v>
      </c>
      <c r="D21" s="49" t="s">
        <v>46</v>
      </c>
      <c r="E21" s="49">
        <f ca="1">SUMIFS('Field Results Calc'!$O$2:$O$500,'Field Results Calc'!$E$2:$E$500,B21,'Field Results Calc'!$F$2:$F$500,C21,'Field Results Calc'!$G$2:$G$500,D21)</f>
        <v>0</v>
      </c>
      <c r="F21" s="49">
        <f ca="1">SUMIFS('Track Results Calc'!$N$2:$N$500,'Track Results Calc'!$E$2:$E$500,B21,'Track Results Calc'!$F$2:$F$500,C21,'Track Results Calc'!$G$2:$G$500,D21)</f>
        <v>22</v>
      </c>
      <c r="G21" s="49">
        <f t="shared" ca="1" si="13"/>
        <v>22</v>
      </c>
      <c r="H21" s="50">
        <f t="shared" ca="1" si="0"/>
        <v>3</v>
      </c>
      <c r="I21" s="50">
        <f t="shared" ca="1" si="1"/>
        <v>2</v>
      </c>
      <c r="J21" s="50" t="str">
        <f t="shared" ca="1" si="14"/>
        <v>Wenlock 22 (2)</v>
      </c>
      <c r="K21" s="49" t="str">
        <f t="shared" si="2"/>
        <v>$G$18</v>
      </c>
      <c r="L21" s="49" t="str">
        <f t="shared" si="3"/>
        <v>$G$21</v>
      </c>
      <c r="M21">
        <f ca="1">IF(COUNTIF($H$18:$H21,H21)&gt;1,H21+COUNTIF($H$18:$H21,H21)-1,H21)</f>
        <v>3</v>
      </c>
    </row>
    <row r="22" spans="1:13" x14ac:dyDescent="0.25">
      <c r="A22" t="str">
        <f t="shared" ca="1" si="12"/>
        <v>U15Boys1</v>
      </c>
      <c r="B22" t="s">
        <v>5</v>
      </c>
      <c r="C22" t="s">
        <v>145</v>
      </c>
      <c r="D22" t="s">
        <v>62</v>
      </c>
      <c r="E22">
        <f ca="1">SUMIFS('Field Results Calc'!$O$2:$O$500,'Field Results Calc'!$E$2:$E$500,B22,'Field Results Calc'!$F$2:$F$500,C22,'Field Results Calc'!$G$2:$G$500,D22)</f>
        <v>15</v>
      </c>
      <c r="F22">
        <f ca="1">SUMIFS('Track Results Calc'!$N$2:$N$500,'Track Results Calc'!$E$2:$E$500,B22,'Track Results Calc'!$F$2:$F$500,C22,'Track Results Calc'!$G$2:$G$500,D22)</f>
        <v>27</v>
      </c>
      <c r="G22">
        <f t="shared" ca="1" si="13"/>
        <v>42</v>
      </c>
      <c r="H22" s="19">
        <f t="shared" ca="1" si="0"/>
        <v>1</v>
      </c>
      <c r="I22" s="19">
        <f t="shared" ca="1" si="1"/>
        <v>4</v>
      </c>
      <c r="J22" s="19" t="str">
        <f ca="1">B22&amp;" "&amp;G22&amp;" ("&amp;I22&amp;")"</f>
        <v>Oswestry 42 (4)</v>
      </c>
      <c r="K22" t="str">
        <f t="shared" si="2"/>
        <v>$G$22</v>
      </c>
      <c r="L22" t="str">
        <f t="shared" si="3"/>
        <v>$G$25</v>
      </c>
      <c r="M22">
        <f ca="1">IF(COUNTIF($H$22:$H22,H22)&gt;1,H22+COUNTIF($H$22:$H22,H22)-1,H22)</f>
        <v>1</v>
      </c>
    </row>
    <row r="23" spans="1:13" x14ac:dyDescent="0.25">
      <c r="A23" t="str">
        <f t="shared" ca="1" si="12"/>
        <v>U15Boys3</v>
      </c>
      <c r="B23" t="s">
        <v>7</v>
      </c>
      <c r="C23" t="s">
        <v>145</v>
      </c>
      <c r="D23" t="s">
        <v>62</v>
      </c>
      <c r="E23">
        <f ca="1">SUMIFS('Field Results Calc'!$O$2:$O$500,'Field Results Calc'!$E$2:$E$500,B23,'Field Results Calc'!$F$2:$F$500,C23,'Field Results Calc'!$G$2:$G$500,D23)</f>
        <v>6</v>
      </c>
      <c r="F23">
        <f ca="1">SUMIFS('Track Results Calc'!$N$2:$N$500,'Track Results Calc'!$E$2:$E$500,B23,'Track Results Calc'!$F$2:$F$500,C23,'Track Results Calc'!$G$2:$G$500,D23)</f>
        <v>12</v>
      </c>
      <c r="G23">
        <f t="shared" ca="1" si="13"/>
        <v>18</v>
      </c>
      <c r="H23" s="19">
        <f t="shared" ca="1" si="0"/>
        <v>3</v>
      </c>
      <c r="I23" s="19">
        <f t="shared" ca="1" si="1"/>
        <v>2</v>
      </c>
      <c r="J23" s="19" t="str">
        <f t="shared" ca="1" si="14"/>
        <v>Shrewsbury 18 (2)</v>
      </c>
      <c r="K23" t="str">
        <f t="shared" si="2"/>
        <v>$G$22</v>
      </c>
      <c r="L23" t="str">
        <f t="shared" si="3"/>
        <v>$G$25</v>
      </c>
      <c r="M23">
        <f ca="1">IF(COUNTIF($H$22:$H23,H23)&gt;1,H23+COUNTIF($H$22:$H23,H23)-1,H23)</f>
        <v>3</v>
      </c>
    </row>
    <row r="24" spans="1:13" x14ac:dyDescent="0.25">
      <c r="A24" t="str">
        <f t="shared" ca="1" si="12"/>
        <v>U15Boys2</v>
      </c>
      <c r="B24" t="s">
        <v>9</v>
      </c>
      <c r="C24" t="s">
        <v>145</v>
      </c>
      <c r="D24" t="s">
        <v>62</v>
      </c>
      <c r="E24">
        <f ca="1">SUMIFS('Field Results Calc'!$O$2:$O$500,'Field Results Calc'!$E$2:$E$500,B24,'Field Results Calc'!$F$2:$F$500,C24,'Field Results Calc'!$G$2:$G$500,D24)</f>
        <v>13</v>
      </c>
      <c r="F24">
        <f ca="1">SUMIFS('Track Results Calc'!$N$2:$N$500,'Track Results Calc'!$E$2:$E$500,B24,'Track Results Calc'!$F$2:$F$500,C24,'Track Results Calc'!$G$2:$G$500,D24)</f>
        <v>22</v>
      </c>
      <c r="G24">
        <f t="shared" ca="1" si="13"/>
        <v>35</v>
      </c>
      <c r="H24" s="19">
        <f t="shared" ca="1" si="0"/>
        <v>2</v>
      </c>
      <c r="I24" s="19">
        <f t="shared" ca="1" si="1"/>
        <v>3</v>
      </c>
      <c r="J24" s="19" t="str">
        <f t="shared" ca="1" si="14"/>
        <v>Telford 35 (3)</v>
      </c>
      <c r="K24" t="str">
        <f t="shared" si="2"/>
        <v>$G$22</v>
      </c>
      <c r="L24" t="str">
        <f t="shared" si="3"/>
        <v>$G$25</v>
      </c>
      <c r="M24">
        <f ca="1">IF(COUNTIF($H$22:$H24,H24)&gt;1,H24+COUNTIF($H$22:$H24,H24)-1,H24)</f>
        <v>2</v>
      </c>
    </row>
    <row r="25" spans="1:13" x14ac:dyDescent="0.25">
      <c r="A25" t="str">
        <f t="shared" ca="1" si="12"/>
        <v>U15Boys4</v>
      </c>
      <c r="B25" t="s">
        <v>11</v>
      </c>
      <c r="C25" t="s">
        <v>145</v>
      </c>
      <c r="D25" t="s">
        <v>62</v>
      </c>
      <c r="E25">
        <f ca="1">SUMIFS('Field Results Calc'!$O$2:$O$500,'Field Results Calc'!$E$2:$E$500,B25,'Field Results Calc'!$F$2:$F$500,C25,'Field Results Calc'!$G$2:$G$500,D25)</f>
        <v>7</v>
      </c>
      <c r="F25">
        <f ca="1">SUMIFS('Track Results Calc'!$N$2:$N$500,'Track Results Calc'!$E$2:$E$500,B25,'Track Results Calc'!$F$2:$F$500,C25,'Track Results Calc'!$G$2:$G$500,D25)</f>
        <v>8</v>
      </c>
      <c r="G25">
        <f t="shared" ca="1" si="13"/>
        <v>15</v>
      </c>
      <c r="H25" s="19">
        <f t="shared" ca="1" si="0"/>
        <v>4</v>
      </c>
      <c r="I25" s="19">
        <f t="shared" ca="1" si="1"/>
        <v>1</v>
      </c>
      <c r="J25" s="19" t="str">
        <f t="shared" ca="1" si="14"/>
        <v>Wenlock 15 (1)</v>
      </c>
      <c r="K25" t="str">
        <f t="shared" si="2"/>
        <v>$G$22</v>
      </c>
      <c r="L25" t="str">
        <f t="shared" si="3"/>
        <v>$G$25</v>
      </c>
      <c r="M25">
        <f ca="1">IF(COUNTIF($H$22:$H25,H25)&gt;1,H25+COUNTIF($H$22:$H25,H25)-1,H25)</f>
        <v>4</v>
      </c>
    </row>
    <row r="32" spans="1:13" x14ac:dyDescent="0.25">
      <c r="G32" t="s">
        <v>382</v>
      </c>
    </row>
    <row r="33" spans="7:16" x14ac:dyDescent="0.25">
      <c r="N33" t="s">
        <v>383</v>
      </c>
    </row>
    <row r="34" spans="7:16" x14ac:dyDescent="0.25">
      <c r="G34">
        <v>5</v>
      </c>
      <c r="H34" s="19">
        <f ca="1">RANK(G34,INDIRECT(ADDRESS(2+FLOOR((ROW()-2)/No_Clubs,1)*No_Clubs, COLUMN(G34)) &amp; ":"&amp;ADDRESS(No_Clubs+1+FLOOR((ROW()-2)/No_Clubs,1)*No_Clubs, COLUMN(G34))),0)</f>
        <v>2</v>
      </c>
      <c r="I34" s="19">
        <f ca="1">IF(G34=0,0,1)*(RANK(G34,INDIRECT(ADDRESS(2+FLOOR((ROW()-2)/No_Clubs,1)*No_Clubs, COLUMN(G34)) &amp; ":"&amp;ADDRESS(No_Clubs+1+FLOOR((ROW()-2)/No_Clubs,1)*No_Clubs, COLUMN(G34))),1))</f>
        <v>1</v>
      </c>
      <c r="K34" t="str">
        <f t="shared" ref="K34:K37" si="18">ADDRESS(2+FLOOR((ROW()-2)/No_Clubs,1)*No_Clubs, COLUMN(G34))</f>
        <v>$G$34</v>
      </c>
      <c r="L34" t="str">
        <f t="shared" ref="L34:L37" si="19">ADDRESS(No_Clubs+1+FLOOR((ROW()-2)/No_Clubs,1)*No_Clubs, COLUMN(G34))</f>
        <v>$G$37</v>
      </c>
      <c r="N34">
        <f ca="1">(COUNTIF(INDIRECT(ADDRESS(2+FLOOR((ROW()-2)/No_Clubs,1)*No_Clubs, COLUMN(H34),1)&amp; ":" &amp; ADDRESS(No_Clubs+1+FLOOR((ROW()-2)/No_Clubs,1)*No_Clubs, COLUMN(H34),1),TRUE),H34)-1)/2</f>
        <v>1</v>
      </c>
      <c r="O34" t="str">
        <f>ADDRESS(2+FLOOR((ROW()-2)/No_Clubs,1)*No_Clubs, COLUMN(H34))</f>
        <v>$H$34</v>
      </c>
      <c r="P34" t="str">
        <f>ADDRESS(No_Clubs+1+FLOOR((ROW()-2)/No_Clubs,1)*No_Clubs, COLUMN(H34),1)</f>
        <v>$H$37</v>
      </c>
    </row>
    <row r="35" spans="7:16" x14ac:dyDescent="0.25">
      <c r="G35">
        <v>5</v>
      </c>
      <c r="H35" s="19">
        <f ca="1">RANK(G35,INDIRECT(ADDRESS(2+FLOOR((ROW()-2)/No_Clubs,1)*No_Clubs, COLUMN(G35)) &amp; ":"&amp;ADDRESS(No_Clubs+1+FLOOR((ROW()-2)/No_Clubs,1)*No_Clubs, COLUMN(G35))),0)</f>
        <v>2</v>
      </c>
      <c r="I35" s="19">
        <f ca="1">IF(G35=0,0,1)*RANK(G35,INDIRECT(ADDRESS(2+FLOOR((ROW()-2)/No_Clubs,1)*No_Clubs, COLUMN(G35)) &amp; ":"&amp;ADDRESS(No_Clubs+1+FLOOR((ROW()-2)/No_Clubs,1)*No_Clubs, COLUMN(G35))),1)</f>
        <v>1</v>
      </c>
      <c r="K35" t="str">
        <f t="shared" si="18"/>
        <v>$G$34</v>
      </c>
      <c r="L35" t="str">
        <f t="shared" si="19"/>
        <v>$G$37</v>
      </c>
      <c r="N35">
        <f ca="1">(COUNTIF(INDIRECT(ADDRESS(2+FLOOR((ROW()-2)/No_Clubs,1)*No_Clubs, COLUMN(H35),1)&amp; ":" &amp; ADDRESS(No_Clubs+1+FLOOR((ROW()-2)/No_Clubs,1)*No_Clubs, COLUMN(H35),1),TRUE),H35)-1)/2</f>
        <v>1</v>
      </c>
      <c r="O35" t="str">
        <f>ADDRESS(2+FLOOR((ROW()-2)/No_Clubs,1)*No_Clubs, COLUMN(H35))</f>
        <v>$H$34</v>
      </c>
      <c r="P35" t="str">
        <f>ADDRESS(No_Clubs+1+FLOOR((ROW()-2)/No_Clubs,1)*No_Clubs, COLUMN(H35))</f>
        <v>$H$37</v>
      </c>
    </row>
    <row r="36" spans="7:16" x14ac:dyDescent="0.25">
      <c r="G36">
        <v>5</v>
      </c>
      <c r="H36" s="19">
        <f ca="1">RANK(G36,INDIRECT(ADDRESS(2+FLOOR((ROW()-2)/No_Clubs,1)*No_Clubs, COLUMN(G36)) &amp; ":"&amp;ADDRESS(No_Clubs+1+FLOOR((ROW()-2)/No_Clubs,1)*No_Clubs, COLUMN(G36))),0)</f>
        <v>2</v>
      </c>
      <c r="I36" s="19">
        <f ca="1">IF(G36=0,0,1)*RANK(G36,INDIRECT(ADDRESS(2+FLOOR((ROW()-2)/No_Clubs,1)*No_Clubs, COLUMN(G36)) &amp; ":"&amp;ADDRESS(No_Clubs+1+FLOOR((ROW()-2)/No_Clubs,1)*No_Clubs, COLUMN(G36))),1)</f>
        <v>1</v>
      </c>
      <c r="K36" t="str">
        <f t="shared" si="18"/>
        <v>$G$34</v>
      </c>
      <c r="L36" t="str">
        <f t="shared" si="19"/>
        <v>$G$37</v>
      </c>
      <c r="N36">
        <f ca="1">(COUNTIF(INDIRECT(ADDRESS(2+FLOOR((ROW()-2)/No_Clubs,1)*No_Clubs, COLUMN(H36),1)&amp; ":" &amp; ADDRESS(No_Clubs+1+FLOOR((ROW()-2)/No_Clubs,1)*No_Clubs, COLUMN(H36),1),TRUE),H36)-1)/2</f>
        <v>1</v>
      </c>
      <c r="O36" t="str">
        <f>ADDRESS(2+FLOOR((ROW()-2)/No_Clubs,1)*No_Clubs, COLUMN(H36))</f>
        <v>$H$34</v>
      </c>
      <c r="P36" t="str">
        <f>ADDRESS(No_Clubs+1+FLOOR((ROW()-2)/No_Clubs,1)*No_Clubs, COLUMN(H36))</f>
        <v>$H$37</v>
      </c>
    </row>
    <row r="37" spans="7:16" x14ac:dyDescent="0.25">
      <c r="G37">
        <v>8</v>
      </c>
      <c r="H37" s="19">
        <f ca="1">RANK(G37,INDIRECT(ADDRESS(2+FLOOR((ROW()-2)/No_Clubs,1)*No_Clubs, COLUMN(G37)) &amp; ":"&amp;ADDRESS(No_Clubs+1+FLOOR((ROW()-2)/No_Clubs,1)*No_Clubs, COLUMN(G37))),0)</f>
        <v>1</v>
      </c>
      <c r="I37" s="19">
        <f t="shared" ref="I37" ca="1" si="20">IF(G37=0,0,1)*RANK(G37,INDIRECT(ADDRESS(2+FLOOR((ROW()-2)/No_Clubs,1)*No_Clubs, COLUMN(G37)) &amp; ":"&amp;ADDRESS(No_Clubs+1+FLOOR((ROW()-2)/No_Clubs,1)*No_Clubs, COLUMN(G37))),1)</f>
        <v>4</v>
      </c>
      <c r="K37" t="str">
        <f t="shared" si="18"/>
        <v>$G$34</v>
      </c>
      <c r="L37" t="str">
        <f t="shared" si="19"/>
        <v>$G$37</v>
      </c>
      <c r="N37">
        <f ca="1">(COUNTIF(INDIRECT(ADDRESS(2+FLOOR((ROW()-2)/No_Clubs,1)*No_Clubs, COLUMN(H37),1)&amp; ":" &amp; ADDRESS(No_Clubs+1+FLOOR((ROW()-2)/No_Clubs,1)*No_Clubs, COLUMN(H37),1),TRUE),H37)-1)/2</f>
        <v>0</v>
      </c>
      <c r="O37" t="str">
        <f>ADDRESS(2+FLOOR((ROW()-2)/No_Clubs,1)*No_Clubs, COLUMN(H37))</f>
        <v>$H$34</v>
      </c>
      <c r="P37" t="str">
        <f>ADDRESS(No_Clubs+1+FLOOR((ROW()-2)/No_Clubs,1)*No_Clubs, COLUMN(H37))</f>
        <v>$H$37</v>
      </c>
    </row>
    <row r="40" spans="7:16" x14ac:dyDescent="0.25">
      <c r="G40">
        <v>5</v>
      </c>
      <c r="H40">
        <v>3</v>
      </c>
      <c r="I40">
        <v>1</v>
      </c>
      <c r="J40">
        <v>2</v>
      </c>
      <c r="L40">
        <f>(H40-1)/2</f>
        <v>1</v>
      </c>
    </row>
    <row r="41" spans="7:16" x14ac:dyDescent="0.25">
      <c r="G41">
        <v>5</v>
      </c>
      <c r="H41">
        <v>3</v>
      </c>
      <c r="I41">
        <v>1</v>
      </c>
      <c r="J41">
        <v>2</v>
      </c>
      <c r="L41">
        <f t="shared" ref="L41:L43" si="21">(H41-1)/2</f>
        <v>1</v>
      </c>
    </row>
    <row r="42" spans="7:16" x14ac:dyDescent="0.25">
      <c r="G42">
        <v>5</v>
      </c>
      <c r="H42">
        <v>3</v>
      </c>
      <c r="I42">
        <v>1</v>
      </c>
      <c r="J42">
        <v>2</v>
      </c>
      <c r="L42">
        <f t="shared" si="21"/>
        <v>1</v>
      </c>
    </row>
    <row r="43" spans="7:16" x14ac:dyDescent="0.25">
      <c r="G43">
        <v>8</v>
      </c>
      <c r="H43">
        <v>1</v>
      </c>
      <c r="I43">
        <v>4</v>
      </c>
      <c r="J43">
        <v>4</v>
      </c>
      <c r="L43">
        <f t="shared" si="21"/>
        <v>0</v>
      </c>
    </row>
    <row r="45" spans="7:16" x14ac:dyDescent="0.25">
      <c r="G45">
        <v>5</v>
      </c>
      <c r="H45">
        <v>2</v>
      </c>
      <c r="I45">
        <v>1</v>
      </c>
      <c r="J45">
        <v>1.5</v>
      </c>
      <c r="L45">
        <f>(H45-1)/2</f>
        <v>0.5</v>
      </c>
    </row>
    <row r="46" spans="7:16" x14ac:dyDescent="0.25">
      <c r="G46">
        <v>5</v>
      </c>
      <c r="H46">
        <v>2</v>
      </c>
      <c r="I46">
        <v>1</v>
      </c>
      <c r="J46">
        <v>1.5</v>
      </c>
      <c r="L46">
        <f t="shared" ref="L46:L48" si="22">(H46-1)/2</f>
        <v>0.5</v>
      </c>
    </row>
    <row r="47" spans="7:16" x14ac:dyDescent="0.25">
      <c r="G47">
        <v>6</v>
      </c>
      <c r="H47">
        <v>1</v>
      </c>
      <c r="I47">
        <v>3</v>
      </c>
      <c r="J47">
        <v>3</v>
      </c>
      <c r="L47">
        <f t="shared" si="22"/>
        <v>0</v>
      </c>
    </row>
    <row r="48" spans="7:16" x14ac:dyDescent="0.25">
      <c r="G48">
        <v>8</v>
      </c>
      <c r="H48">
        <v>1</v>
      </c>
      <c r="I48">
        <v>4</v>
      </c>
      <c r="J48">
        <v>4</v>
      </c>
      <c r="L48">
        <f t="shared" si="22"/>
        <v>0</v>
      </c>
    </row>
    <row r="51" spans="7:12" x14ac:dyDescent="0.25">
      <c r="G51">
        <v>5</v>
      </c>
      <c r="H51">
        <v>1</v>
      </c>
      <c r="I51">
        <v>2</v>
      </c>
      <c r="J51">
        <v>2</v>
      </c>
      <c r="L51">
        <f>(H51-1)/2</f>
        <v>0</v>
      </c>
    </row>
    <row r="52" spans="7:12" x14ac:dyDescent="0.25">
      <c r="G52">
        <v>4</v>
      </c>
      <c r="H52">
        <v>1</v>
      </c>
      <c r="I52">
        <v>1</v>
      </c>
      <c r="J52">
        <v>1</v>
      </c>
      <c r="L52">
        <f t="shared" ref="L52:L54" si="23">(H52-1)/2</f>
        <v>0</v>
      </c>
    </row>
    <row r="53" spans="7:12" x14ac:dyDescent="0.25">
      <c r="G53">
        <v>6</v>
      </c>
      <c r="H53">
        <v>1</v>
      </c>
      <c r="I53">
        <v>3</v>
      </c>
      <c r="J53">
        <v>3</v>
      </c>
      <c r="L53">
        <f t="shared" si="23"/>
        <v>0</v>
      </c>
    </row>
    <row r="54" spans="7:12" x14ac:dyDescent="0.25">
      <c r="G54">
        <v>8</v>
      </c>
      <c r="H54">
        <v>1</v>
      </c>
      <c r="I54">
        <v>4</v>
      </c>
      <c r="J54">
        <v>4</v>
      </c>
      <c r="L54">
        <f t="shared" si="23"/>
        <v>0</v>
      </c>
    </row>
    <row r="56" spans="7:12" x14ac:dyDescent="0.25">
      <c r="G56">
        <v>5</v>
      </c>
      <c r="H56">
        <v>4</v>
      </c>
      <c r="I56">
        <v>1</v>
      </c>
      <c r="J56">
        <v>2.5</v>
      </c>
      <c r="L56">
        <f>(H56-1)/2</f>
        <v>1.5</v>
      </c>
    </row>
    <row r="57" spans="7:12" x14ac:dyDescent="0.25">
      <c r="G57">
        <v>5</v>
      </c>
      <c r="H57">
        <v>4</v>
      </c>
      <c r="I57">
        <v>1</v>
      </c>
      <c r="J57">
        <v>2.5</v>
      </c>
      <c r="L57">
        <f t="shared" ref="L57:L59" si="24">(H57-1)/2</f>
        <v>1.5</v>
      </c>
    </row>
    <row r="58" spans="7:12" x14ac:dyDescent="0.25">
      <c r="G58">
        <v>5</v>
      </c>
      <c r="H58">
        <v>4</v>
      </c>
      <c r="I58">
        <v>1</v>
      </c>
      <c r="J58">
        <v>2.5</v>
      </c>
      <c r="L58">
        <f t="shared" si="24"/>
        <v>1.5</v>
      </c>
    </row>
    <row r="59" spans="7:12" x14ac:dyDescent="0.25">
      <c r="G59">
        <v>5</v>
      </c>
      <c r="H59">
        <v>4</v>
      </c>
      <c r="I59">
        <v>1</v>
      </c>
      <c r="J59">
        <v>2.5</v>
      </c>
      <c r="L59">
        <f t="shared" si="24"/>
        <v>1.5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C8E25-16B9-43C8-9411-09D7A1A5FA6A}">
  <dimension ref="A1:R113"/>
  <sheetViews>
    <sheetView zoomScale="80" zoomScaleNormal="80" workbookViewId="0">
      <selection activeCell="G10" sqref="G10"/>
    </sheetView>
  </sheetViews>
  <sheetFormatPr defaultColWidth="9.140625" defaultRowHeight="15" x14ac:dyDescent="0.25"/>
  <cols>
    <col min="1" max="1" width="45" customWidth="1"/>
    <col min="2" max="2" width="10.42578125" customWidth="1"/>
    <col min="5" max="5" width="13.5703125" bestFit="1" customWidth="1"/>
    <col min="6" max="6" width="23.7109375" bestFit="1" customWidth="1"/>
    <col min="9" max="9" width="24.85546875" style="20" bestFit="1" customWidth="1"/>
    <col min="10" max="10" width="12.7109375" style="20" customWidth="1"/>
    <col min="11" max="11" width="14.7109375" style="20" customWidth="1"/>
    <col min="12" max="13" width="9.140625" style="20"/>
    <col min="14" max="14" width="30.7109375" style="20" bestFit="1" customWidth="1"/>
  </cols>
  <sheetData>
    <row r="1" spans="1:18" x14ac:dyDescent="0.25">
      <c r="A1" s="48" t="s">
        <v>220</v>
      </c>
      <c r="B1" s="48" t="s">
        <v>221</v>
      </c>
      <c r="C1" s="48" t="s">
        <v>41</v>
      </c>
      <c r="D1" s="48" t="s">
        <v>42</v>
      </c>
      <c r="E1" s="48" t="s">
        <v>222</v>
      </c>
      <c r="F1" s="48" t="s">
        <v>223</v>
      </c>
      <c r="G1" s="48" t="s">
        <v>403</v>
      </c>
      <c r="H1" s="48" t="s">
        <v>224</v>
      </c>
      <c r="I1" s="34" t="s">
        <v>43</v>
      </c>
      <c r="J1" s="34" t="s">
        <v>40</v>
      </c>
      <c r="K1" s="34" t="s">
        <v>225</v>
      </c>
      <c r="L1" s="34" t="s">
        <v>237</v>
      </c>
      <c r="M1" s="34" t="s">
        <v>238</v>
      </c>
      <c r="N1" s="34" t="s">
        <v>404</v>
      </c>
    </row>
    <row r="2" spans="1:18" x14ac:dyDescent="0.25">
      <c r="A2" t="str">
        <f t="shared" ref="A2:A33" si="0">B2&amp;C2&amp;D2&amp;F2&amp;G2</f>
        <v>OneU11GirlsSTANDING LONG JUMP1</v>
      </c>
      <c r="B2" t="str">
        <f t="shared" ref="B2:B33" si="1">Match_number</f>
        <v>One</v>
      </c>
      <c r="C2" t="s">
        <v>45</v>
      </c>
      <c r="D2" t="s">
        <v>46</v>
      </c>
      <c r="E2" t="s">
        <v>90</v>
      </c>
      <c r="F2" t="str">
        <f t="shared" ref="F2:F33" si="2">INDEX(All_events,MATCH(E2,Events_list,0),MATCH(C2 &amp;" "&amp;D2,Age_list,0))</f>
        <v>STANDING LONG JUMP</v>
      </c>
      <c r="G2">
        <f t="shared" ref="G2:G33" si="3">IF(F2&amp;E2&amp;D2&amp;C2&amp;B2=F1&amp;E1&amp;D1&amp;C1&amp;B1,G1+1,1)</f>
        <v>1</v>
      </c>
      <c r="H2" t="str">
        <f ca="1">IFERROR(INDEX('Field Results Calc'!J$2:J$500,MATCH($A2,'Field Results Calc'!$A$2:$A$500,0)),"")</f>
        <v>A</v>
      </c>
      <c r="I2" s="20" t="str">
        <f ca="1">IFERROR(INDEX('Field Results Calc'!K$2:K$500,MATCH($A2,'Field Results Calc'!$A$2:$A$500,0)),"")</f>
        <v>Grace Turney</v>
      </c>
      <c r="J2" s="20" t="str">
        <f ca="1">IFERROR(INDEX('Field Results Calc'!E$2:E$500,MATCH($A2,'Field Results Calc'!$A$2:$A$500,0)),"")</f>
        <v>Shrewsbury</v>
      </c>
      <c r="K2" s="20">
        <f ca="1">IFERROR(ROUNDDOWN(INDEX('Field Results Calc'!L$2:L$500,MATCH($A2,'Field Results Calc'!$A$2:$A$500,0)),2),"")</f>
        <v>1.88</v>
      </c>
      <c r="L2" s="20">
        <f ca="1">IFERROR(INDEX('Field Results Calc'!N$2:N$500,MATCH($A2,'Field Results Calc'!$A$2:$A$500,0)),"")</f>
        <v>1</v>
      </c>
      <c r="M2" s="20">
        <f ca="1">IFERROR(INDEX('Field Results Calc'!O$2:O$500,MATCH($A2,'Field Results Calc'!$A$2:$A$500,0)),"")</f>
        <v>8</v>
      </c>
      <c r="N2" s="20" t="str">
        <f t="shared" ref="N2:N65" ca="1" si="4">IF(LEN(TRIM(I2))=0,"",I2&amp;" "&amp; "(" &amp; LEFT(J2,1) &amp;") " &amp;TEXT(K2, "0.00"))</f>
        <v>Grace Turney (S) 1.88</v>
      </c>
    </row>
    <row r="3" spans="1:18" x14ac:dyDescent="0.25">
      <c r="A3" t="str">
        <f t="shared" si="0"/>
        <v>OneU11GirlsSTANDING LONG JUMP2</v>
      </c>
      <c r="B3" t="str">
        <f t="shared" si="1"/>
        <v>One</v>
      </c>
      <c r="C3" t="s">
        <v>45</v>
      </c>
      <c r="D3" t="s">
        <v>46</v>
      </c>
      <c r="E3" t="s">
        <v>90</v>
      </c>
      <c r="F3" t="str">
        <f t="shared" si="2"/>
        <v>STANDING LONG JUMP</v>
      </c>
      <c r="G3">
        <f t="shared" si="3"/>
        <v>2</v>
      </c>
      <c r="H3" t="str">
        <f ca="1">IFERROR(INDEX('Field Results Calc'!J$2:J$500,MATCH($A3,'Field Results Calc'!$A$2:$A$500,0)),"")</f>
        <v>B</v>
      </c>
      <c r="I3" s="20" t="str">
        <f ca="1">IFERROR(INDEX('Field Results Calc'!K$2:K$500,MATCH($A3,'Field Results Calc'!$A$2:$A$500,0)),"")</f>
        <v>Selina Vuli</v>
      </c>
      <c r="J3" s="20" t="str">
        <f ca="1">IFERROR(INDEX('Field Results Calc'!E$2:E$500,MATCH($A3,'Field Results Calc'!$A$2:$A$500,0)),"")</f>
        <v>Shrewsbury</v>
      </c>
      <c r="K3" s="20">
        <f ca="1">IFERROR(ROUNDDOWN(INDEX('Field Results Calc'!L$2:L$500,MATCH($A3,'Field Results Calc'!$A$2:$A$500,0)),2),"")</f>
        <v>1.82</v>
      </c>
      <c r="L3" s="20">
        <f ca="1">IFERROR(INDEX('Field Results Calc'!N$2:N$500,MATCH($A3,'Field Results Calc'!$A$2:$A$500,0)),"")</f>
        <v>2</v>
      </c>
      <c r="M3" s="20">
        <f ca="1">IFERROR(INDEX('Field Results Calc'!O$2:O$500,MATCH($A3,'Field Results Calc'!$A$2:$A$500,0)),"")</f>
        <v>7</v>
      </c>
      <c r="N3" s="20" t="str">
        <f t="shared" ca="1" si="4"/>
        <v>Selina Vuli (S) 1.82</v>
      </c>
    </row>
    <row r="4" spans="1:18" x14ac:dyDescent="0.25">
      <c r="A4" t="str">
        <f t="shared" si="0"/>
        <v>OneU11GirlsSTANDING LONG JUMP3</v>
      </c>
      <c r="B4" t="str">
        <f t="shared" si="1"/>
        <v>One</v>
      </c>
      <c r="C4" t="s">
        <v>45</v>
      </c>
      <c r="D4" t="s">
        <v>46</v>
      </c>
      <c r="E4" t="s">
        <v>90</v>
      </c>
      <c r="F4" t="str">
        <f t="shared" si="2"/>
        <v>STANDING LONG JUMP</v>
      </c>
      <c r="G4">
        <f t="shared" si="3"/>
        <v>3</v>
      </c>
      <c r="H4" t="str">
        <f ca="1">IFERROR(INDEX('Field Results Calc'!J$2:J$500,MATCH($A4,'Field Results Calc'!$A$2:$A$500,0)),"")</f>
        <v>A</v>
      </c>
      <c r="I4" s="20" t="str">
        <f ca="1">IFERROR(INDEX('Field Results Calc'!K$2:K$500,MATCH($A4,'Field Results Calc'!$A$2:$A$500,0)),"")</f>
        <v>Ava Walton</v>
      </c>
      <c r="J4" s="20" t="str">
        <f ca="1">IFERROR(INDEX('Field Results Calc'!E$2:E$500,MATCH($A4,'Field Results Calc'!$A$2:$A$500,0)),"")</f>
        <v>Oswestry</v>
      </c>
      <c r="K4" s="20">
        <f ca="1">IFERROR(ROUNDDOWN(INDEX('Field Results Calc'!L$2:L$500,MATCH($A4,'Field Results Calc'!$A$2:$A$500,0)),2),"")</f>
        <v>1.62</v>
      </c>
      <c r="L4" s="20">
        <f ca="1">IFERROR(INDEX('Field Results Calc'!N$2:N$500,MATCH($A4,'Field Results Calc'!$A$2:$A$500,0)),"")</f>
        <v>3</v>
      </c>
      <c r="M4" s="20">
        <f ca="1">IFERROR(INDEX('Field Results Calc'!O$2:O$500,MATCH($A4,'Field Results Calc'!$A$2:$A$500,0)),"")</f>
        <v>6</v>
      </c>
      <c r="N4" s="20" t="str">
        <f t="shared" ca="1" si="4"/>
        <v>Ava Walton (O) 1.62</v>
      </c>
    </row>
    <row r="5" spans="1:18" x14ac:dyDescent="0.25">
      <c r="A5" t="str">
        <f t="shared" si="0"/>
        <v>OneU11GirlsSTANDING LONG JUMP4</v>
      </c>
      <c r="B5" t="str">
        <f t="shared" si="1"/>
        <v>One</v>
      </c>
      <c r="C5" t="s">
        <v>45</v>
      </c>
      <c r="D5" t="s">
        <v>46</v>
      </c>
      <c r="E5" t="s">
        <v>90</v>
      </c>
      <c r="F5" t="str">
        <f t="shared" si="2"/>
        <v>STANDING LONG JUMP</v>
      </c>
      <c r="G5">
        <f t="shared" si="3"/>
        <v>4</v>
      </c>
      <c r="H5" t="str">
        <f ca="1">IFERROR(INDEX('Field Results Calc'!J$2:J$500,MATCH($A5,'Field Results Calc'!$A$2:$A$500,0)),"")</f>
        <v>A</v>
      </c>
      <c r="I5" s="20" t="str">
        <f ca="1">IFERROR(INDEX('Field Results Calc'!K$2:K$500,MATCH($A5,'Field Results Calc'!$A$2:$A$500,0)),"")</f>
        <v/>
      </c>
      <c r="J5" s="20" t="str">
        <f ca="1">IFERROR(INDEX('Field Results Calc'!E$2:E$500,MATCH($A5,'Field Results Calc'!$A$2:$A$500,0)),"")</f>
        <v>Telford</v>
      </c>
      <c r="K5" s="20">
        <f ca="1">IFERROR(ROUNDDOWN(INDEX('Field Results Calc'!L$2:L$500,MATCH($A5,'Field Results Calc'!$A$2:$A$500,0)),2),"")</f>
        <v>0</v>
      </c>
      <c r="L5" s="20">
        <f ca="1">IFERROR(INDEX('Field Results Calc'!N$2:N$500,MATCH($A5,'Field Results Calc'!$A$2:$A$500,0)),"")</f>
        <v>4</v>
      </c>
      <c r="M5" s="20">
        <f ca="1">IFERROR(INDEX('Field Results Calc'!O$2:O$500,MATCH($A5,'Field Results Calc'!$A$2:$A$500,0)),"")</f>
        <v>0</v>
      </c>
      <c r="N5" s="20" t="str">
        <f t="shared" ca="1" si="4"/>
        <v/>
      </c>
    </row>
    <row r="6" spans="1:18" x14ac:dyDescent="0.25">
      <c r="A6" t="str">
        <f t="shared" si="0"/>
        <v>OneU11GirlsSTANDING LONG JUMP5</v>
      </c>
      <c r="B6" t="str">
        <f t="shared" si="1"/>
        <v>One</v>
      </c>
      <c r="C6" t="s">
        <v>45</v>
      </c>
      <c r="D6" t="s">
        <v>46</v>
      </c>
      <c r="E6" t="s">
        <v>90</v>
      </c>
      <c r="F6" t="str">
        <f t="shared" si="2"/>
        <v>STANDING LONG JUMP</v>
      </c>
      <c r="G6">
        <f t="shared" si="3"/>
        <v>5</v>
      </c>
      <c r="H6" t="str">
        <f ca="1">IFERROR(INDEX('Field Results Calc'!J$2:J$500,MATCH($A6,'Field Results Calc'!$A$2:$A$500,0)),"")</f>
        <v>A</v>
      </c>
      <c r="I6" s="20" t="str">
        <f ca="1">IFERROR(INDEX('Field Results Calc'!K$2:K$500,MATCH($A6,'Field Results Calc'!$A$2:$A$500,0)),"")</f>
        <v/>
      </c>
      <c r="J6" s="20" t="str">
        <f ca="1">IFERROR(INDEX('Field Results Calc'!E$2:E$500,MATCH($A6,'Field Results Calc'!$A$2:$A$500,0)),"")</f>
        <v>Wenlock</v>
      </c>
      <c r="K6" s="20">
        <f ca="1">IFERROR(ROUNDDOWN(INDEX('Field Results Calc'!L$2:L$500,MATCH($A6,'Field Results Calc'!$A$2:$A$500,0)),2),"")</f>
        <v>0</v>
      </c>
      <c r="L6" s="20">
        <f ca="1">IFERROR(INDEX('Field Results Calc'!N$2:N$500,MATCH($A6,'Field Results Calc'!$A$2:$A$500,0)),"")</f>
        <v>4</v>
      </c>
      <c r="M6" s="20">
        <f ca="1">IFERROR(INDEX('Field Results Calc'!O$2:O$500,MATCH($A6,'Field Results Calc'!$A$2:$A$500,0)),"")</f>
        <v>0</v>
      </c>
      <c r="N6" s="20" t="str">
        <f t="shared" ca="1" si="4"/>
        <v/>
      </c>
    </row>
    <row r="7" spans="1:18" x14ac:dyDescent="0.25">
      <c r="A7" t="str">
        <f t="shared" si="0"/>
        <v>OneU11GirlsSTANDING LONG JUMP6</v>
      </c>
      <c r="B7" t="str">
        <f t="shared" si="1"/>
        <v>One</v>
      </c>
      <c r="C7" t="s">
        <v>45</v>
      </c>
      <c r="D7" t="s">
        <v>46</v>
      </c>
      <c r="E7" t="s">
        <v>90</v>
      </c>
      <c r="F7" t="str">
        <f t="shared" si="2"/>
        <v>STANDING LONG JUMP</v>
      </c>
      <c r="G7">
        <f t="shared" si="3"/>
        <v>6</v>
      </c>
      <c r="H7" t="str">
        <f ca="1">IFERROR(INDEX('Field Results Calc'!J$2:J$500,MATCH($A7,'Field Results Calc'!$A$2:$A$500,0)),"")</f>
        <v>B</v>
      </c>
      <c r="I7" s="20" t="str">
        <f ca="1">IFERROR(INDEX('Field Results Calc'!K$2:K$500,MATCH($A7,'Field Results Calc'!$A$2:$A$500,0)),"")</f>
        <v/>
      </c>
      <c r="J7" s="20" t="str">
        <f ca="1">IFERROR(INDEX('Field Results Calc'!E$2:E$500,MATCH($A7,'Field Results Calc'!$A$2:$A$500,0)),"")</f>
        <v>Oswestry</v>
      </c>
      <c r="K7" s="20">
        <f ca="1">IFERROR(ROUNDDOWN(INDEX('Field Results Calc'!L$2:L$500,MATCH($A7,'Field Results Calc'!$A$2:$A$500,0)),2),"")</f>
        <v>0</v>
      </c>
      <c r="L7" s="20">
        <f ca="1">IFERROR(INDEX('Field Results Calc'!N$2:N$500,MATCH($A7,'Field Results Calc'!$A$2:$A$500,0)),"")</f>
        <v>4</v>
      </c>
      <c r="M7" s="20">
        <f ca="1">IFERROR(INDEX('Field Results Calc'!O$2:O$500,MATCH($A7,'Field Results Calc'!$A$2:$A$500,0)),"")</f>
        <v>0</v>
      </c>
      <c r="N7" s="20" t="str">
        <f t="shared" ca="1" si="4"/>
        <v/>
      </c>
    </row>
    <row r="8" spans="1:18" x14ac:dyDescent="0.25">
      <c r="A8" t="str">
        <f t="shared" si="0"/>
        <v>OneU11GirlsSTANDING LONG JUMP7</v>
      </c>
      <c r="B8" t="str">
        <f t="shared" si="1"/>
        <v>One</v>
      </c>
      <c r="C8" t="s">
        <v>45</v>
      </c>
      <c r="D8" t="s">
        <v>46</v>
      </c>
      <c r="E8" t="s">
        <v>90</v>
      </c>
      <c r="F8" t="str">
        <f t="shared" si="2"/>
        <v>STANDING LONG JUMP</v>
      </c>
      <c r="G8">
        <f t="shared" si="3"/>
        <v>7</v>
      </c>
      <c r="H8" t="str">
        <f ca="1">IFERROR(INDEX('Field Results Calc'!J$2:J$500,MATCH($A8,'Field Results Calc'!$A$2:$A$500,0)),"")</f>
        <v>B</v>
      </c>
      <c r="I8" s="20" t="str">
        <f ca="1">IFERROR(INDEX('Field Results Calc'!K$2:K$500,MATCH($A8,'Field Results Calc'!$A$2:$A$500,0)),"")</f>
        <v/>
      </c>
      <c r="J8" s="20" t="str">
        <f ca="1">IFERROR(INDEX('Field Results Calc'!E$2:E$500,MATCH($A8,'Field Results Calc'!$A$2:$A$500,0)),"")</f>
        <v>Telford</v>
      </c>
      <c r="K8" s="20">
        <f ca="1">IFERROR(ROUNDDOWN(INDEX('Field Results Calc'!L$2:L$500,MATCH($A8,'Field Results Calc'!$A$2:$A$500,0)),2),"")</f>
        <v>0</v>
      </c>
      <c r="L8" s="20">
        <f ca="1">IFERROR(INDEX('Field Results Calc'!N$2:N$500,MATCH($A8,'Field Results Calc'!$A$2:$A$500,0)),"")</f>
        <v>4</v>
      </c>
      <c r="M8" s="20">
        <f ca="1">IFERROR(INDEX('Field Results Calc'!O$2:O$500,MATCH($A8,'Field Results Calc'!$A$2:$A$500,0)),"")</f>
        <v>0</v>
      </c>
      <c r="N8" s="20" t="str">
        <f t="shared" ca="1" si="4"/>
        <v/>
      </c>
    </row>
    <row r="9" spans="1:18" x14ac:dyDescent="0.25">
      <c r="A9" t="str">
        <f t="shared" si="0"/>
        <v>OneU11GirlsSTANDING LONG JUMP8</v>
      </c>
      <c r="B9" t="str">
        <f t="shared" si="1"/>
        <v>One</v>
      </c>
      <c r="C9" t="s">
        <v>45</v>
      </c>
      <c r="D9" t="s">
        <v>46</v>
      </c>
      <c r="E9" t="s">
        <v>90</v>
      </c>
      <c r="F9" t="str">
        <f t="shared" si="2"/>
        <v>STANDING LONG JUMP</v>
      </c>
      <c r="G9">
        <f t="shared" si="3"/>
        <v>8</v>
      </c>
      <c r="H9" t="str">
        <f ca="1">IFERROR(INDEX('Field Results Calc'!J$2:J$500,MATCH($A9,'Field Results Calc'!$A$2:$A$500,0)),"")</f>
        <v>B</v>
      </c>
      <c r="I9" s="20" t="str">
        <f ca="1">IFERROR(INDEX('Field Results Calc'!K$2:K$500,MATCH($A9,'Field Results Calc'!$A$2:$A$500,0)),"")</f>
        <v/>
      </c>
      <c r="J9" s="20" t="str">
        <f ca="1">IFERROR(INDEX('Field Results Calc'!E$2:E$500,MATCH($A9,'Field Results Calc'!$A$2:$A$500,0)),"")</f>
        <v>Wenlock</v>
      </c>
      <c r="K9" s="20">
        <f ca="1">IFERROR(ROUNDDOWN(INDEX('Field Results Calc'!L$2:L$500,MATCH($A9,'Field Results Calc'!$A$2:$A$500,0)),2),"")</f>
        <v>0</v>
      </c>
      <c r="L9" s="20">
        <f ca="1">IFERROR(INDEX('Field Results Calc'!N$2:N$500,MATCH($A9,'Field Results Calc'!$A$2:$A$500,0)),"")</f>
        <v>4</v>
      </c>
      <c r="M9" s="20">
        <f ca="1">IFERROR(INDEX('Field Results Calc'!O$2:O$500,MATCH($A9,'Field Results Calc'!$A$2:$A$500,0)),"")</f>
        <v>0</v>
      </c>
      <c r="N9" s="20" t="str">
        <f t="shared" ca="1" si="4"/>
        <v/>
      </c>
    </row>
    <row r="10" spans="1:18" x14ac:dyDescent="0.25">
      <c r="A10" t="str">
        <f t="shared" si="0"/>
        <v>OneU11GirlsSTANDING LONG JUMP9</v>
      </c>
      <c r="B10" t="str">
        <f t="shared" si="1"/>
        <v>One</v>
      </c>
      <c r="C10" t="s">
        <v>45</v>
      </c>
      <c r="D10" t="s">
        <v>46</v>
      </c>
      <c r="E10" t="s">
        <v>90</v>
      </c>
      <c r="F10" t="str">
        <f t="shared" si="2"/>
        <v>STANDING LONG JUMP</v>
      </c>
      <c r="G10">
        <f t="shared" si="3"/>
        <v>9</v>
      </c>
      <c r="H10" t="str">
        <f ca="1">IFERROR(INDEX('Field Results Calc'!J$2:J$500,MATCH($A10,'Field Results Calc'!$A$2:$A$500,0)),"")</f>
        <v>C</v>
      </c>
      <c r="I10" s="20" t="str">
        <f ca="1">IFERROR(INDEX('Field Results Calc'!K$2:K$500,MATCH($A10,'Field Results Calc'!$A$2:$A$500,0)),"")</f>
        <v/>
      </c>
      <c r="J10" s="20" t="str">
        <f ca="1">IFERROR(INDEX('Field Results Calc'!E$2:E$500,MATCH($A10,'Field Results Calc'!$A$2:$A$500,0)),"")</f>
        <v>Oswestry</v>
      </c>
      <c r="K10" s="20">
        <f ca="1">IFERROR(ROUNDDOWN(INDEX('Field Results Calc'!L$2:L$500,MATCH($A10,'Field Results Calc'!$A$2:$A$500,0)),2),"")</f>
        <v>0</v>
      </c>
      <c r="L10" s="20">
        <f ca="1">IFERROR(INDEX('Field Results Calc'!N$2:N$500,MATCH($A10,'Field Results Calc'!$A$2:$A$500,0)),"")</f>
        <v>4</v>
      </c>
      <c r="M10" s="20">
        <f ca="1">IFERROR(INDEX('Field Results Calc'!O$2:O$500,MATCH($A10,'Field Results Calc'!$A$2:$A$500,0)),"")</f>
        <v>0</v>
      </c>
      <c r="N10" s="20" t="str">
        <f t="shared" ca="1" si="4"/>
        <v/>
      </c>
    </row>
    <row r="11" spans="1:18" x14ac:dyDescent="0.25">
      <c r="A11" t="str">
        <f t="shared" si="0"/>
        <v>OneU11GirlsSTANDING LONG JUMP10</v>
      </c>
      <c r="B11" t="str">
        <f t="shared" si="1"/>
        <v>One</v>
      </c>
      <c r="C11" t="s">
        <v>45</v>
      </c>
      <c r="D11" t="s">
        <v>46</v>
      </c>
      <c r="E11" t="s">
        <v>90</v>
      </c>
      <c r="F11" t="str">
        <f t="shared" si="2"/>
        <v>STANDING LONG JUMP</v>
      </c>
      <c r="G11">
        <f t="shared" si="3"/>
        <v>10</v>
      </c>
      <c r="H11" t="str">
        <f ca="1">IFERROR(INDEX('Field Results Calc'!J$2:J$500,MATCH($A11,'Field Results Calc'!$A$2:$A$500,0)),"")</f>
        <v>C</v>
      </c>
      <c r="I11" s="20" t="str">
        <f ca="1">IFERROR(INDEX('Field Results Calc'!K$2:K$500,MATCH($A11,'Field Results Calc'!$A$2:$A$500,0)),"")</f>
        <v>Georgie Howson</v>
      </c>
      <c r="J11" s="20" t="str">
        <f ca="1">IFERROR(INDEX('Field Results Calc'!E$2:E$500,MATCH($A11,'Field Results Calc'!$A$2:$A$500,0)),"")</f>
        <v>Shrewsbury</v>
      </c>
      <c r="K11" s="20">
        <f ca="1">IFERROR(ROUNDDOWN(INDEX('Field Results Calc'!L$2:L$500,MATCH($A11,'Field Results Calc'!$A$2:$A$500,0)),2),"")</f>
        <v>1.63</v>
      </c>
      <c r="L11" s="20">
        <f ca="1">IFERROR(INDEX('Field Results Calc'!N$2:N$500,MATCH($A11,'Field Results Calc'!$A$2:$A$500,0)),"")</f>
        <v>4</v>
      </c>
      <c r="M11" s="20">
        <f ca="1">IFERROR(INDEX('Field Results Calc'!O$2:O$500,MATCH($A11,'Field Results Calc'!$A$2:$A$500,0)),"")</f>
        <v>0</v>
      </c>
      <c r="N11" s="20" t="str">
        <f t="shared" ca="1" si="4"/>
        <v>Georgie Howson (S) 1.63</v>
      </c>
    </row>
    <row r="12" spans="1:18" x14ac:dyDescent="0.25">
      <c r="A12" t="str">
        <f t="shared" si="0"/>
        <v>OneU11GirlsSTANDING LONG JUMP11</v>
      </c>
      <c r="B12" t="str">
        <f t="shared" si="1"/>
        <v>One</v>
      </c>
      <c r="C12" t="s">
        <v>45</v>
      </c>
      <c r="D12" t="s">
        <v>46</v>
      </c>
      <c r="E12" t="s">
        <v>90</v>
      </c>
      <c r="F12" t="str">
        <f t="shared" si="2"/>
        <v>STANDING LONG JUMP</v>
      </c>
      <c r="G12">
        <f t="shared" si="3"/>
        <v>11</v>
      </c>
      <c r="H12" t="str">
        <f ca="1">IFERROR(INDEX('Field Results Calc'!J$2:J$500,MATCH($A12,'Field Results Calc'!$A$2:$A$500,0)),"")</f>
        <v>C</v>
      </c>
      <c r="I12" s="56" t="str">
        <f ca="1">IFERROR(INDEX('Field Results Calc'!K$2:K$500,MATCH($A12,'Field Results Calc'!$A$2:$A$500,0)),"")</f>
        <v/>
      </c>
      <c r="J12" s="20" t="str">
        <f ca="1">IFERROR(INDEX('Field Results Calc'!E$2:E$500,MATCH($A12,'Field Results Calc'!$A$2:$A$500,0)),"")</f>
        <v>Telford</v>
      </c>
      <c r="K12" s="20">
        <f ca="1">IFERROR(ROUNDDOWN(INDEX('Field Results Calc'!L$2:L$500,MATCH($A12,'Field Results Calc'!$A$2:$A$500,0)),2),"")</f>
        <v>0</v>
      </c>
      <c r="L12" s="20">
        <f ca="1">IFERROR(INDEX('Field Results Calc'!N$2:N$500,MATCH($A12,'Field Results Calc'!$A$2:$A$500,0)),"")</f>
        <v>4</v>
      </c>
      <c r="M12" s="20">
        <f ca="1">IFERROR(INDEX('Field Results Calc'!O$2:O$500,MATCH($A12,'Field Results Calc'!$A$2:$A$500,0)),"")</f>
        <v>0</v>
      </c>
      <c r="N12" s="20" t="str">
        <f t="shared" ca="1" si="4"/>
        <v/>
      </c>
    </row>
    <row r="13" spans="1:18" x14ac:dyDescent="0.25">
      <c r="A13" t="str">
        <f t="shared" si="0"/>
        <v>OneU11GirlsSTANDING LONG JUMP12</v>
      </c>
      <c r="B13" t="str">
        <f t="shared" si="1"/>
        <v>One</v>
      </c>
      <c r="C13" t="s">
        <v>45</v>
      </c>
      <c r="D13" t="s">
        <v>46</v>
      </c>
      <c r="E13" t="s">
        <v>90</v>
      </c>
      <c r="F13" t="str">
        <f t="shared" si="2"/>
        <v>STANDING LONG JUMP</v>
      </c>
      <c r="G13">
        <f t="shared" si="3"/>
        <v>12</v>
      </c>
      <c r="H13" t="str">
        <f ca="1">IFERROR(INDEX('Field Results Calc'!J$2:J$500,MATCH($A13,'Field Results Calc'!$A$2:$A$500,0)),"")</f>
        <v>C</v>
      </c>
      <c r="I13" s="20" t="str">
        <f ca="1">IFERROR(INDEX('Field Results Calc'!K$2:K$500,MATCH($A13,'Field Results Calc'!$A$2:$A$500,0)),"")</f>
        <v/>
      </c>
      <c r="J13" s="20" t="str">
        <f ca="1">IFERROR(INDEX('Field Results Calc'!E$2:E$500,MATCH($A13,'Field Results Calc'!$A$2:$A$500,0)),"")</f>
        <v>Wenlock</v>
      </c>
      <c r="K13" s="20">
        <f ca="1">IFERROR(ROUNDDOWN(INDEX('Field Results Calc'!L$2:L$500,MATCH($A13,'Field Results Calc'!$A$2:$A$500,0)),2),"")</f>
        <v>0</v>
      </c>
      <c r="L13" s="20">
        <f ca="1">IFERROR(INDEX('Field Results Calc'!N$2:N$500,MATCH($A13,'Field Results Calc'!$A$2:$A$500,0)),"")</f>
        <v>4</v>
      </c>
      <c r="M13" s="20">
        <f ca="1">IFERROR(INDEX('Field Results Calc'!O$2:O$500,MATCH($A13,'Field Results Calc'!$A$2:$A$500,0)),"")</f>
        <v>0</v>
      </c>
      <c r="N13" s="20" t="str">
        <f t="shared" ca="1" si="4"/>
        <v/>
      </c>
    </row>
    <row r="14" spans="1:18" x14ac:dyDescent="0.25">
      <c r="A14" t="str">
        <f t="shared" si="0"/>
        <v>OneU11GirlsSPEED BOUNCE1</v>
      </c>
      <c r="B14" t="str">
        <f t="shared" si="1"/>
        <v>One</v>
      </c>
      <c r="C14" t="s">
        <v>45</v>
      </c>
      <c r="D14" t="s">
        <v>46</v>
      </c>
      <c r="E14" t="s">
        <v>93</v>
      </c>
      <c r="F14" t="str">
        <f t="shared" si="2"/>
        <v>SPEED BOUNCE</v>
      </c>
      <c r="G14">
        <f t="shared" si="3"/>
        <v>1</v>
      </c>
      <c r="H14" t="str">
        <f ca="1">IFERROR(INDEX('Field Results Calc'!J$2:J$500,MATCH($A14,'Field Results Calc'!$A$2:$A$500,0)),"")</f>
        <v>A</v>
      </c>
      <c r="I14" s="20" t="str">
        <f ca="1">IFERROR(INDEX('Field Results Calc'!K$2:K$500,MATCH($A14,'Field Results Calc'!$A$2:$A$500,0)),"")</f>
        <v>Bella Beddall</v>
      </c>
      <c r="J14" s="20" t="str">
        <f ca="1">IFERROR(INDEX('Field Results Calc'!E$2:E$500,MATCH($A14,'Field Results Calc'!$A$2:$A$500,0)),"")</f>
        <v>Telford</v>
      </c>
      <c r="K14" s="20">
        <f ca="1">IFERROR(ROUNDDOWN(INDEX('Field Results Calc'!L$2:L$500,MATCH($A14,'Field Results Calc'!$A$2:$A$500,0)),2),"")</f>
        <v>8</v>
      </c>
      <c r="L14" s="20">
        <f ca="1">IFERROR(INDEX('Field Results Calc'!N$2:N$500,MATCH($A14,'Field Results Calc'!$A$2:$A$500,0)),"")</f>
        <v>1</v>
      </c>
      <c r="M14" s="20">
        <f ca="1">IFERROR(INDEX('Field Results Calc'!O$2:O$500,MATCH($A14,'Field Results Calc'!$A$2:$A$500,0)),"")</f>
        <v>8</v>
      </c>
      <c r="N14" s="20" t="str">
        <f t="shared" ca="1" si="4"/>
        <v>Bella Beddall (T) 8.00</v>
      </c>
    </row>
    <row r="15" spans="1:18" x14ac:dyDescent="0.25">
      <c r="A15" t="str">
        <f t="shared" si="0"/>
        <v>OneU11GirlsSPEED BOUNCE2</v>
      </c>
      <c r="B15" t="str">
        <f t="shared" si="1"/>
        <v>One</v>
      </c>
      <c r="C15" t="s">
        <v>45</v>
      </c>
      <c r="D15" t="s">
        <v>46</v>
      </c>
      <c r="E15" t="s">
        <v>93</v>
      </c>
      <c r="F15" t="str">
        <f t="shared" si="2"/>
        <v>SPEED BOUNCE</v>
      </c>
      <c r="G15">
        <f t="shared" si="3"/>
        <v>2</v>
      </c>
      <c r="H15" t="str">
        <f ca="1">IFERROR(INDEX('Field Results Calc'!J$2:J$500,MATCH($A15,'Field Results Calc'!$A$2:$A$500,0)),"")</f>
        <v>A</v>
      </c>
      <c r="I15" s="20" t="str">
        <f ca="1">IFERROR(INDEX('Field Results Calc'!K$2:K$500,MATCH($A15,'Field Results Calc'!$A$2:$A$500,0)),"")</f>
        <v>Evelyn Hulme</v>
      </c>
      <c r="J15" s="20" t="str">
        <f ca="1">IFERROR(INDEX('Field Results Calc'!E$2:E$500,MATCH($A15,'Field Results Calc'!$A$2:$A$500,0)),"")</f>
        <v>Shrewsbury</v>
      </c>
      <c r="K15" s="20">
        <f ca="1">IFERROR(ROUNDDOWN(INDEX('Field Results Calc'!L$2:L$500,MATCH($A15,'Field Results Calc'!$A$2:$A$500,0)),2),"")</f>
        <v>7</v>
      </c>
      <c r="L15" s="20">
        <f ca="1">IFERROR(INDEX('Field Results Calc'!N$2:N$500,MATCH($A15,'Field Results Calc'!$A$2:$A$500,0)),"")</f>
        <v>2</v>
      </c>
      <c r="M15" s="20">
        <f ca="1">IFERROR(INDEX('Field Results Calc'!O$2:O$500,MATCH($A15,'Field Results Calc'!$A$2:$A$500,0)),"")</f>
        <v>7</v>
      </c>
      <c r="N15" s="20" t="str">
        <f t="shared" ca="1" si="4"/>
        <v>Evelyn Hulme (S) 7.00</v>
      </c>
      <c r="R15">
        <v>1.7</v>
      </c>
    </row>
    <row r="16" spans="1:18" x14ac:dyDescent="0.25">
      <c r="A16" t="str">
        <f t="shared" si="0"/>
        <v>OneU11GirlsSPEED BOUNCE3</v>
      </c>
      <c r="B16" t="str">
        <f t="shared" si="1"/>
        <v>One</v>
      </c>
      <c r="C16" t="s">
        <v>45</v>
      </c>
      <c r="D16" t="s">
        <v>46</v>
      </c>
      <c r="E16" t="s">
        <v>93</v>
      </c>
      <c r="F16" t="str">
        <f t="shared" si="2"/>
        <v>SPEED BOUNCE</v>
      </c>
      <c r="G16">
        <f t="shared" si="3"/>
        <v>3</v>
      </c>
      <c r="H16" t="str">
        <f ca="1">IFERROR(INDEX('Field Results Calc'!J$2:J$500,MATCH($A16,'Field Results Calc'!$A$2:$A$500,0)),"")</f>
        <v>B</v>
      </c>
      <c r="I16" s="20" t="str">
        <f ca="1">IFERROR(INDEX('Field Results Calc'!K$2:K$500,MATCH($A16,'Field Results Calc'!$A$2:$A$500,0)),"")</f>
        <v>Isla Withers</v>
      </c>
      <c r="J16" s="20" t="str">
        <f ca="1">IFERROR(INDEX('Field Results Calc'!E$2:E$500,MATCH($A16,'Field Results Calc'!$A$2:$A$500,0)),"")</f>
        <v>Telford</v>
      </c>
      <c r="K16" s="20">
        <f ca="1">IFERROR(ROUNDDOWN(INDEX('Field Results Calc'!L$2:L$500,MATCH($A16,'Field Results Calc'!$A$2:$A$500,0)),2),"")</f>
        <v>6</v>
      </c>
      <c r="L16" s="20">
        <f ca="1">IFERROR(INDEX('Field Results Calc'!N$2:N$500,MATCH($A16,'Field Results Calc'!$A$2:$A$500,0)),"")</f>
        <v>3</v>
      </c>
      <c r="M16" s="20">
        <f ca="1">IFERROR(INDEX('Field Results Calc'!O$2:O$500,MATCH($A16,'Field Results Calc'!$A$2:$A$500,0)),"")</f>
        <v>6</v>
      </c>
      <c r="N16" s="20" t="str">
        <f t="shared" ca="1" si="4"/>
        <v>Isla Withers (T) 6.00</v>
      </c>
      <c r="R16">
        <f>ROUND(R15,3)</f>
        <v>1.7</v>
      </c>
    </row>
    <row r="17" spans="1:14" x14ac:dyDescent="0.25">
      <c r="A17" t="str">
        <f t="shared" si="0"/>
        <v>OneU11GirlsSPEED BOUNCE4</v>
      </c>
      <c r="B17" t="str">
        <f t="shared" si="1"/>
        <v>One</v>
      </c>
      <c r="C17" t="s">
        <v>45</v>
      </c>
      <c r="D17" t="s">
        <v>46</v>
      </c>
      <c r="E17" t="s">
        <v>93</v>
      </c>
      <c r="F17" t="str">
        <f t="shared" si="2"/>
        <v>SPEED BOUNCE</v>
      </c>
      <c r="G17">
        <f t="shared" si="3"/>
        <v>4</v>
      </c>
      <c r="H17" t="str">
        <f ca="1">IFERROR(INDEX('Field Results Calc'!J$2:J$500,MATCH($A17,'Field Results Calc'!$A$2:$A$500,0)),"")</f>
        <v>A</v>
      </c>
      <c r="I17" s="20" t="str">
        <f ca="1">IFERROR(INDEX('Field Results Calc'!K$2:K$500,MATCH($A17,'Field Results Calc'!$A$2:$A$500,0)),"")</f>
        <v>Edith John</v>
      </c>
      <c r="J17" s="20" t="str">
        <f ca="1">IFERROR(INDEX('Field Results Calc'!E$2:E$500,MATCH($A17,'Field Results Calc'!$A$2:$A$500,0)),"")</f>
        <v>Oswestry</v>
      </c>
      <c r="K17" s="20">
        <f ca="1">IFERROR(ROUNDDOWN(INDEX('Field Results Calc'!L$2:L$500,MATCH($A17,'Field Results Calc'!$A$2:$A$500,0)),2),"")</f>
        <v>5</v>
      </c>
      <c r="L17" s="20">
        <f ca="1">IFERROR(INDEX('Field Results Calc'!N$2:N$500,MATCH($A17,'Field Results Calc'!$A$2:$A$500,0)),"")</f>
        <v>4</v>
      </c>
      <c r="M17" s="20">
        <f ca="1">IFERROR(INDEX('Field Results Calc'!O$2:O$500,MATCH($A17,'Field Results Calc'!$A$2:$A$500,0)),"")</f>
        <v>5</v>
      </c>
      <c r="N17" s="20" t="str">
        <f t="shared" ca="1" si="4"/>
        <v>Edith John (O) 5.00</v>
      </c>
    </row>
    <row r="18" spans="1:14" x14ac:dyDescent="0.25">
      <c r="A18" t="str">
        <f t="shared" si="0"/>
        <v>OneU11GirlsSPEED BOUNCE5</v>
      </c>
      <c r="B18" t="str">
        <f t="shared" si="1"/>
        <v>One</v>
      </c>
      <c r="C18" t="s">
        <v>45</v>
      </c>
      <c r="D18" t="s">
        <v>46</v>
      </c>
      <c r="E18" t="s">
        <v>93</v>
      </c>
      <c r="F18" t="str">
        <f t="shared" si="2"/>
        <v>SPEED BOUNCE</v>
      </c>
      <c r="G18">
        <f t="shared" si="3"/>
        <v>5</v>
      </c>
      <c r="H18" t="str">
        <f ca="1">IFERROR(INDEX('Field Results Calc'!J$2:J$500,MATCH($A18,'Field Results Calc'!$A$2:$A$500,0)),"")</f>
        <v>B</v>
      </c>
      <c r="I18" s="20" t="str">
        <f ca="1">IFERROR(INDEX('Field Results Calc'!K$2:K$500,MATCH($A18,'Field Results Calc'!$A$2:$A$500,0)),"")</f>
        <v>Lucy Dahn</v>
      </c>
      <c r="J18" s="20" t="str">
        <f ca="1">IFERROR(INDEX('Field Results Calc'!E$2:E$500,MATCH($A18,'Field Results Calc'!$A$2:$A$500,0)),"")</f>
        <v>Shrewsbury</v>
      </c>
      <c r="K18" s="20">
        <f ca="1">IFERROR(ROUNDDOWN(INDEX('Field Results Calc'!L$2:L$500,MATCH($A18,'Field Results Calc'!$A$2:$A$500,0)),2),"")</f>
        <v>4</v>
      </c>
      <c r="L18" s="20">
        <f ca="1">IFERROR(INDEX('Field Results Calc'!N$2:N$500,MATCH($A18,'Field Results Calc'!$A$2:$A$500,0)),"")</f>
        <v>5</v>
      </c>
      <c r="M18" s="20">
        <f ca="1">IFERROR(INDEX('Field Results Calc'!O$2:O$500,MATCH($A18,'Field Results Calc'!$A$2:$A$500,0)),"")</f>
        <v>4</v>
      </c>
      <c r="N18" s="20" t="str">
        <f t="shared" ca="1" si="4"/>
        <v>Lucy Dahn (S) 4.00</v>
      </c>
    </row>
    <row r="19" spans="1:14" x14ac:dyDescent="0.25">
      <c r="A19" t="str">
        <f t="shared" si="0"/>
        <v>OneU11GirlsSPEED BOUNCE6</v>
      </c>
      <c r="B19" t="str">
        <f t="shared" si="1"/>
        <v>One</v>
      </c>
      <c r="C19" t="s">
        <v>45</v>
      </c>
      <c r="D19" t="s">
        <v>46</v>
      </c>
      <c r="E19" t="s">
        <v>93</v>
      </c>
      <c r="F19" t="str">
        <f t="shared" si="2"/>
        <v>SPEED BOUNCE</v>
      </c>
      <c r="G19">
        <f t="shared" si="3"/>
        <v>6</v>
      </c>
      <c r="H19" t="str">
        <f ca="1">IFERROR(INDEX('Field Results Calc'!J$2:J$500,MATCH($A19,'Field Results Calc'!$A$2:$A$500,0)),"")</f>
        <v>A</v>
      </c>
      <c r="I19" s="20" t="str">
        <f ca="1">IFERROR(INDEX('Field Results Calc'!K$2:K$500,MATCH($A19,'Field Results Calc'!$A$2:$A$500,0)),"")</f>
        <v/>
      </c>
      <c r="J19" s="20" t="str">
        <f ca="1">IFERROR(INDEX('Field Results Calc'!E$2:E$500,MATCH($A19,'Field Results Calc'!$A$2:$A$500,0)),"")</f>
        <v>Wenlock</v>
      </c>
      <c r="K19" s="20">
        <f ca="1">IFERROR(ROUNDDOWN(INDEX('Field Results Calc'!L$2:L$500,MATCH($A19,'Field Results Calc'!$A$2:$A$500,0)),2),"")</f>
        <v>0</v>
      </c>
      <c r="L19" s="20">
        <f ca="1">IFERROR(INDEX('Field Results Calc'!N$2:N$500,MATCH($A19,'Field Results Calc'!$A$2:$A$500,0)),"")</f>
        <v>6</v>
      </c>
      <c r="M19" s="20">
        <f ca="1">IFERROR(INDEX('Field Results Calc'!O$2:O$500,MATCH($A19,'Field Results Calc'!$A$2:$A$500,0)),"")</f>
        <v>0</v>
      </c>
      <c r="N19" s="20" t="str">
        <f t="shared" ca="1" si="4"/>
        <v/>
      </c>
    </row>
    <row r="20" spans="1:14" x14ac:dyDescent="0.25">
      <c r="A20" t="str">
        <f t="shared" si="0"/>
        <v>OneU11GirlsSPEED BOUNCE7</v>
      </c>
      <c r="B20" t="str">
        <f t="shared" si="1"/>
        <v>One</v>
      </c>
      <c r="C20" t="s">
        <v>45</v>
      </c>
      <c r="D20" t="s">
        <v>46</v>
      </c>
      <c r="E20" t="s">
        <v>93</v>
      </c>
      <c r="F20" t="str">
        <f t="shared" si="2"/>
        <v>SPEED BOUNCE</v>
      </c>
      <c r="G20">
        <f t="shared" si="3"/>
        <v>7</v>
      </c>
      <c r="H20" t="str">
        <f ca="1">IFERROR(INDEX('Field Results Calc'!J$2:J$500,MATCH($A20,'Field Results Calc'!$A$2:$A$500,0)),"")</f>
        <v>B</v>
      </c>
      <c r="I20" s="20" t="str">
        <f ca="1">IFERROR(INDEX('Field Results Calc'!K$2:K$500,MATCH($A20,'Field Results Calc'!$A$2:$A$500,0)),"")</f>
        <v/>
      </c>
      <c r="J20" s="20" t="str">
        <f ca="1">IFERROR(INDEX('Field Results Calc'!E$2:E$500,MATCH($A20,'Field Results Calc'!$A$2:$A$500,0)),"")</f>
        <v>Oswestry</v>
      </c>
      <c r="K20" s="20">
        <f ca="1">IFERROR(ROUNDDOWN(INDEX('Field Results Calc'!L$2:L$500,MATCH($A20,'Field Results Calc'!$A$2:$A$500,0)),2),"")</f>
        <v>0</v>
      </c>
      <c r="L20" s="20">
        <f ca="1">IFERROR(INDEX('Field Results Calc'!N$2:N$500,MATCH($A20,'Field Results Calc'!$A$2:$A$500,0)),"")</f>
        <v>6</v>
      </c>
      <c r="M20" s="20">
        <f ca="1">IFERROR(INDEX('Field Results Calc'!O$2:O$500,MATCH($A20,'Field Results Calc'!$A$2:$A$500,0)),"")</f>
        <v>0</v>
      </c>
      <c r="N20" s="20" t="str">
        <f t="shared" ca="1" si="4"/>
        <v/>
      </c>
    </row>
    <row r="21" spans="1:14" x14ac:dyDescent="0.25">
      <c r="A21" t="str">
        <f t="shared" si="0"/>
        <v>OneU11GirlsSPEED BOUNCE8</v>
      </c>
      <c r="B21" t="str">
        <f t="shared" si="1"/>
        <v>One</v>
      </c>
      <c r="C21" t="s">
        <v>45</v>
      </c>
      <c r="D21" t="s">
        <v>46</v>
      </c>
      <c r="E21" t="s">
        <v>93</v>
      </c>
      <c r="F21" t="str">
        <f t="shared" si="2"/>
        <v>SPEED BOUNCE</v>
      </c>
      <c r="G21">
        <f t="shared" si="3"/>
        <v>8</v>
      </c>
      <c r="H21" t="str">
        <f ca="1">IFERROR(INDEX('Field Results Calc'!J$2:J$500,MATCH($A21,'Field Results Calc'!$A$2:$A$500,0)),"")</f>
        <v>B</v>
      </c>
      <c r="I21" s="20" t="str">
        <f ca="1">IFERROR(INDEX('Field Results Calc'!K$2:K$500,MATCH($A21,'Field Results Calc'!$A$2:$A$500,0)),"")</f>
        <v/>
      </c>
      <c r="J21" s="20" t="str">
        <f ca="1">IFERROR(INDEX('Field Results Calc'!E$2:E$500,MATCH($A21,'Field Results Calc'!$A$2:$A$500,0)),"")</f>
        <v>Wenlock</v>
      </c>
      <c r="K21" s="20">
        <f ca="1">IFERROR(ROUNDDOWN(INDEX('Field Results Calc'!L$2:L$500,MATCH($A21,'Field Results Calc'!$A$2:$A$500,0)),2),"")</f>
        <v>0</v>
      </c>
      <c r="L21" s="20">
        <f ca="1">IFERROR(INDEX('Field Results Calc'!N$2:N$500,MATCH($A21,'Field Results Calc'!$A$2:$A$500,0)),"")</f>
        <v>6</v>
      </c>
      <c r="M21" s="20">
        <f ca="1">IFERROR(INDEX('Field Results Calc'!O$2:O$500,MATCH($A21,'Field Results Calc'!$A$2:$A$500,0)),"")</f>
        <v>0</v>
      </c>
      <c r="N21" s="20" t="str">
        <f t="shared" ca="1" si="4"/>
        <v/>
      </c>
    </row>
    <row r="22" spans="1:14" x14ac:dyDescent="0.25">
      <c r="A22" t="str">
        <f t="shared" si="0"/>
        <v>OneU11GirlsSPEED BOUNCE9</v>
      </c>
      <c r="B22" t="str">
        <f t="shared" si="1"/>
        <v>One</v>
      </c>
      <c r="C22" t="s">
        <v>45</v>
      </c>
      <c r="D22" t="s">
        <v>46</v>
      </c>
      <c r="E22" t="s">
        <v>93</v>
      </c>
      <c r="F22" t="str">
        <f t="shared" si="2"/>
        <v>SPEED BOUNCE</v>
      </c>
      <c r="G22">
        <f t="shared" si="3"/>
        <v>9</v>
      </c>
      <c r="H22" t="str">
        <f ca="1">IFERROR(INDEX('Field Results Calc'!J$2:J$500,MATCH($A22,'Field Results Calc'!$A$2:$A$500,0)),"")</f>
        <v>C</v>
      </c>
      <c r="I22" s="20" t="str">
        <f ca="1">IFERROR(INDEX('Field Results Calc'!K$2:K$500,MATCH($A22,'Field Results Calc'!$A$2:$A$500,0)),"")</f>
        <v/>
      </c>
      <c r="J22" s="20" t="str">
        <f ca="1">IFERROR(INDEX('Field Results Calc'!E$2:E$500,MATCH($A22,'Field Results Calc'!$A$2:$A$500,0)),"")</f>
        <v>Oswestry</v>
      </c>
      <c r="K22" s="20">
        <f ca="1">IFERROR(ROUNDDOWN(INDEX('Field Results Calc'!L$2:L$500,MATCH($A22,'Field Results Calc'!$A$2:$A$500,0)),2),"")</f>
        <v>0</v>
      </c>
      <c r="L22" s="20">
        <f ca="1">IFERROR(INDEX('Field Results Calc'!N$2:N$500,MATCH($A22,'Field Results Calc'!$A$2:$A$500,0)),"")</f>
        <v>6</v>
      </c>
      <c r="M22" s="20">
        <f ca="1">IFERROR(INDEX('Field Results Calc'!O$2:O$500,MATCH($A22,'Field Results Calc'!$A$2:$A$500,0)),"")</f>
        <v>0</v>
      </c>
      <c r="N22" s="20" t="str">
        <f t="shared" ca="1" si="4"/>
        <v/>
      </c>
    </row>
    <row r="23" spans="1:14" x14ac:dyDescent="0.25">
      <c r="A23" t="str">
        <f t="shared" si="0"/>
        <v>OneU11GirlsSPEED BOUNCE10</v>
      </c>
      <c r="B23" t="str">
        <f t="shared" si="1"/>
        <v>One</v>
      </c>
      <c r="C23" t="s">
        <v>45</v>
      </c>
      <c r="D23" t="s">
        <v>46</v>
      </c>
      <c r="E23" t="s">
        <v>93</v>
      </c>
      <c r="F23" t="str">
        <f t="shared" si="2"/>
        <v>SPEED BOUNCE</v>
      </c>
      <c r="G23">
        <f t="shared" si="3"/>
        <v>10</v>
      </c>
      <c r="H23" t="str">
        <f ca="1">IFERROR(INDEX('Field Results Calc'!J$2:J$500,MATCH($A23,'Field Results Calc'!$A$2:$A$500,0)),"")</f>
        <v>C</v>
      </c>
      <c r="I23" s="20" t="str">
        <f ca="1">IFERROR(INDEX('Field Results Calc'!K$2:K$500,MATCH($A23,'Field Results Calc'!$A$2:$A$500,0)),"")</f>
        <v>Arya Cassini-Jones</v>
      </c>
      <c r="J23" s="20" t="str">
        <f ca="1">IFERROR(INDEX('Field Results Calc'!E$2:E$500,MATCH($A23,'Field Results Calc'!$A$2:$A$500,0)),"")</f>
        <v>Shrewsbury</v>
      </c>
      <c r="K23" s="20">
        <f ca="1">IFERROR(ROUNDDOWN(INDEX('Field Results Calc'!L$2:L$500,MATCH($A23,'Field Results Calc'!$A$2:$A$500,0)),2),"")</f>
        <v>2</v>
      </c>
      <c r="L23" s="20">
        <f ca="1">IFERROR(INDEX('Field Results Calc'!N$2:N$500,MATCH($A23,'Field Results Calc'!$A$2:$A$500,0)),"")</f>
        <v>6</v>
      </c>
      <c r="M23" s="20">
        <f ca="1">IFERROR(INDEX('Field Results Calc'!O$2:O$500,MATCH($A23,'Field Results Calc'!$A$2:$A$500,0)),"")</f>
        <v>0</v>
      </c>
      <c r="N23" s="20" t="str">
        <f t="shared" ca="1" si="4"/>
        <v>Arya Cassini-Jones (S) 2.00</v>
      </c>
    </row>
    <row r="24" spans="1:14" x14ac:dyDescent="0.25">
      <c r="A24" t="str">
        <f t="shared" si="0"/>
        <v>OneU11GirlsSPEED BOUNCE11</v>
      </c>
      <c r="B24" t="str">
        <f t="shared" si="1"/>
        <v>One</v>
      </c>
      <c r="C24" t="s">
        <v>45</v>
      </c>
      <c r="D24" t="s">
        <v>46</v>
      </c>
      <c r="E24" t="s">
        <v>93</v>
      </c>
      <c r="F24" t="str">
        <f t="shared" si="2"/>
        <v>SPEED BOUNCE</v>
      </c>
      <c r="G24">
        <f t="shared" si="3"/>
        <v>11</v>
      </c>
      <c r="H24" t="str">
        <f ca="1">IFERROR(INDEX('Field Results Calc'!J$2:J$500,MATCH($A24,'Field Results Calc'!$A$2:$A$500,0)),"")</f>
        <v>C</v>
      </c>
      <c r="I24" s="20" t="str">
        <f ca="1">IFERROR(INDEX('Field Results Calc'!K$2:K$500,MATCH($A24,'Field Results Calc'!$A$2:$A$500,0)),"")</f>
        <v/>
      </c>
      <c r="J24" s="20" t="str">
        <f ca="1">IFERROR(INDEX('Field Results Calc'!E$2:E$500,MATCH($A24,'Field Results Calc'!$A$2:$A$500,0)),"")</f>
        <v>Telford</v>
      </c>
      <c r="K24" s="20">
        <f ca="1">IFERROR(ROUNDDOWN(INDEX('Field Results Calc'!L$2:L$500,MATCH($A24,'Field Results Calc'!$A$2:$A$500,0)),2),"")</f>
        <v>0</v>
      </c>
      <c r="L24" s="20">
        <f ca="1">IFERROR(INDEX('Field Results Calc'!N$2:N$500,MATCH($A24,'Field Results Calc'!$A$2:$A$500,0)),"")</f>
        <v>6</v>
      </c>
      <c r="M24" s="20">
        <f ca="1">IFERROR(INDEX('Field Results Calc'!O$2:O$500,MATCH($A24,'Field Results Calc'!$A$2:$A$500,0)),"")</f>
        <v>0</v>
      </c>
      <c r="N24" s="20" t="str">
        <f t="shared" ca="1" si="4"/>
        <v/>
      </c>
    </row>
    <row r="25" spans="1:14" x14ac:dyDescent="0.25">
      <c r="A25" t="str">
        <f t="shared" si="0"/>
        <v>OneU11GirlsSPEED BOUNCE12</v>
      </c>
      <c r="B25" t="str">
        <f t="shared" si="1"/>
        <v>One</v>
      </c>
      <c r="C25" t="s">
        <v>45</v>
      </c>
      <c r="D25" t="s">
        <v>46</v>
      </c>
      <c r="E25" t="s">
        <v>93</v>
      </c>
      <c r="F25" t="str">
        <f t="shared" si="2"/>
        <v>SPEED BOUNCE</v>
      </c>
      <c r="G25">
        <f t="shared" si="3"/>
        <v>12</v>
      </c>
      <c r="H25" t="str">
        <f ca="1">IFERROR(INDEX('Field Results Calc'!J$2:J$500,MATCH($A25,'Field Results Calc'!$A$2:$A$500,0)),"")</f>
        <v>C</v>
      </c>
      <c r="I25" s="20" t="str">
        <f ca="1">IFERROR(INDEX('Field Results Calc'!K$2:K$500,MATCH($A25,'Field Results Calc'!$A$2:$A$500,0)),"")</f>
        <v/>
      </c>
      <c r="J25" s="20" t="str">
        <f ca="1">IFERROR(INDEX('Field Results Calc'!E$2:E$500,MATCH($A25,'Field Results Calc'!$A$2:$A$500,0)),"")</f>
        <v>Wenlock</v>
      </c>
      <c r="K25" s="20">
        <f ca="1">IFERROR(ROUNDDOWN(INDEX('Field Results Calc'!L$2:L$500,MATCH($A25,'Field Results Calc'!$A$2:$A$500,0)),2),"")</f>
        <v>0</v>
      </c>
      <c r="L25" s="20">
        <f ca="1">IFERROR(INDEX('Field Results Calc'!N$2:N$500,MATCH($A25,'Field Results Calc'!$A$2:$A$500,0)),"")</f>
        <v>6</v>
      </c>
      <c r="M25" s="20">
        <f ca="1">IFERROR(INDEX('Field Results Calc'!O$2:O$500,MATCH($A25,'Field Results Calc'!$A$2:$A$500,0)),"")</f>
        <v>0</v>
      </c>
      <c r="N25" s="20" t="str">
        <f t="shared" ca="1" si="4"/>
        <v/>
      </c>
    </row>
    <row r="26" spans="1:14" x14ac:dyDescent="0.25">
      <c r="A26" t="str">
        <f t="shared" si="0"/>
        <v>OneU11BoysSPEED BOUNCE1</v>
      </c>
      <c r="B26" t="str">
        <f t="shared" si="1"/>
        <v>One</v>
      </c>
      <c r="C26" t="s">
        <v>45</v>
      </c>
      <c r="D26" t="s">
        <v>62</v>
      </c>
      <c r="E26" t="s">
        <v>90</v>
      </c>
      <c r="F26" t="str">
        <f t="shared" si="2"/>
        <v>SPEED BOUNCE</v>
      </c>
      <c r="G26">
        <f t="shared" si="3"/>
        <v>1</v>
      </c>
      <c r="H26" t="str">
        <f ca="1">IFERROR(INDEX('Field Results Calc'!J$2:J$500,MATCH($A26,'Field Results Calc'!$A$2:$A$500,0)),"")</f>
        <v>A</v>
      </c>
      <c r="I26" s="20" t="str">
        <f ca="1">IFERROR(INDEX('Field Results Calc'!K$2:K$500,MATCH($A26,'Field Results Calc'!$A$2:$A$500,0)),"")</f>
        <v>Max Jones</v>
      </c>
      <c r="J26" s="20" t="str">
        <f ca="1">IFERROR(INDEX('Field Results Calc'!E$2:E$500,MATCH($A26,'Field Results Calc'!$A$2:$A$500,0)),"")</f>
        <v>Oswestry</v>
      </c>
      <c r="K26" s="20">
        <f ca="1">IFERROR(ROUNDDOWN(INDEX('Field Results Calc'!L$2:L$500,MATCH($A26,'Field Results Calc'!$A$2:$A$500,0)),2),"")</f>
        <v>8</v>
      </c>
      <c r="L26" s="20">
        <f ca="1">IFERROR(INDEX('Field Results Calc'!N$2:N$500,MATCH($A26,'Field Results Calc'!$A$2:$A$500,0)),"")</f>
        <v>1</v>
      </c>
      <c r="M26" s="20">
        <f ca="1">IFERROR(INDEX('Field Results Calc'!O$2:O$500,MATCH($A26,'Field Results Calc'!$A$2:$A$500,0)),"")</f>
        <v>8</v>
      </c>
      <c r="N26" s="20" t="str">
        <f t="shared" ca="1" si="4"/>
        <v>Max Jones (O) 8.00</v>
      </c>
    </row>
    <row r="27" spans="1:14" x14ac:dyDescent="0.25">
      <c r="A27" t="str">
        <f t="shared" si="0"/>
        <v>OneU11BoysSPEED BOUNCE2</v>
      </c>
      <c r="B27" t="str">
        <f t="shared" si="1"/>
        <v>One</v>
      </c>
      <c r="C27" t="s">
        <v>45</v>
      </c>
      <c r="D27" t="s">
        <v>62</v>
      </c>
      <c r="E27" t="s">
        <v>90</v>
      </c>
      <c r="F27" t="str">
        <f t="shared" si="2"/>
        <v>SPEED BOUNCE</v>
      </c>
      <c r="G27">
        <f t="shared" si="3"/>
        <v>2</v>
      </c>
      <c r="H27" t="str">
        <f ca="1">IFERROR(INDEX('Field Results Calc'!J$2:J$500,MATCH($A27,'Field Results Calc'!$A$2:$A$500,0)),"")</f>
        <v>A</v>
      </c>
      <c r="I27" s="20" t="str">
        <f ca="1">IFERROR(INDEX('Field Results Calc'!K$2:K$500,MATCH($A27,'Field Results Calc'!$A$2:$A$500,0)),"")</f>
        <v>Isaac Holme</v>
      </c>
      <c r="J27" s="20" t="str">
        <f ca="1">IFERROR(INDEX('Field Results Calc'!E$2:E$500,MATCH($A27,'Field Results Calc'!$A$2:$A$500,0)),"")</f>
        <v>Wenlock</v>
      </c>
      <c r="K27" s="20">
        <f ca="1">IFERROR(ROUNDDOWN(INDEX('Field Results Calc'!L$2:L$500,MATCH($A27,'Field Results Calc'!$A$2:$A$500,0)),2),"")</f>
        <v>7</v>
      </c>
      <c r="L27" s="20">
        <f ca="1">IFERROR(INDEX('Field Results Calc'!N$2:N$500,MATCH($A27,'Field Results Calc'!$A$2:$A$500,0)),"")</f>
        <v>2</v>
      </c>
      <c r="M27" s="20">
        <f ca="1">IFERROR(INDEX('Field Results Calc'!O$2:O$500,MATCH($A27,'Field Results Calc'!$A$2:$A$500,0)),"")</f>
        <v>7</v>
      </c>
      <c r="N27" s="20" t="str">
        <f t="shared" ca="1" si="4"/>
        <v>Isaac Holme (W) 7.00</v>
      </c>
    </row>
    <row r="28" spans="1:14" x14ac:dyDescent="0.25">
      <c r="A28" t="str">
        <f t="shared" si="0"/>
        <v>OneU11BoysSPEED BOUNCE3</v>
      </c>
      <c r="B28" t="str">
        <f t="shared" si="1"/>
        <v>One</v>
      </c>
      <c r="C28" t="s">
        <v>45</v>
      </c>
      <c r="D28" t="s">
        <v>62</v>
      </c>
      <c r="E28" t="s">
        <v>90</v>
      </c>
      <c r="F28" t="str">
        <f t="shared" si="2"/>
        <v>SPEED BOUNCE</v>
      </c>
      <c r="G28">
        <f t="shared" si="3"/>
        <v>3</v>
      </c>
      <c r="H28" t="str">
        <f ca="1">IFERROR(INDEX('Field Results Calc'!J$2:J$500,MATCH($A28,'Field Results Calc'!$A$2:$A$500,0)),"")</f>
        <v>B</v>
      </c>
      <c r="I28" s="20" t="str">
        <f ca="1">IFERROR(INDEX('Field Results Calc'!K$2:K$500,MATCH($A28,'Field Results Calc'!$A$2:$A$500,0)),"")</f>
        <v>Seth Baillie</v>
      </c>
      <c r="J28" s="20" t="str">
        <f ca="1">IFERROR(INDEX('Field Results Calc'!E$2:E$500,MATCH($A28,'Field Results Calc'!$A$2:$A$500,0)),"")</f>
        <v>Oswestry</v>
      </c>
      <c r="K28" s="20">
        <f ca="1">IFERROR(ROUNDDOWN(INDEX('Field Results Calc'!L$2:L$500,MATCH($A28,'Field Results Calc'!$A$2:$A$500,0)),2),"")</f>
        <v>6</v>
      </c>
      <c r="L28" s="20">
        <f ca="1">IFERROR(INDEX('Field Results Calc'!N$2:N$500,MATCH($A28,'Field Results Calc'!$A$2:$A$500,0)),"")</f>
        <v>3</v>
      </c>
      <c r="M28" s="20">
        <f ca="1">IFERROR(INDEX('Field Results Calc'!O$2:O$500,MATCH($A28,'Field Results Calc'!$A$2:$A$500,0)),"")</f>
        <v>5.5</v>
      </c>
      <c r="N28" s="20" t="str">
        <f t="shared" ca="1" si="4"/>
        <v>Seth Baillie (O) 6.00</v>
      </c>
    </row>
    <row r="29" spans="1:14" x14ac:dyDescent="0.25">
      <c r="A29" t="str">
        <f t="shared" si="0"/>
        <v>OneU11BoysSPEED BOUNCE4</v>
      </c>
      <c r="B29" t="str">
        <f t="shared" si="1"/>
        <v>One</v>
      </c>
      <c r="C29" t="s">
        <v>45</v>
      </c>
      <c r="D29" t="s">
        <v>62</v>
      </c>
      <c r="E29" t="s">
        <v>90</v>
      </c>
      <c r="F29" t="str">
        <f t="shared" si="2"/>
        <v>SPEED BOUNCE</v>
      </c>
      <c r="G29">
        <f t="shared" si="3"/>
        <v>4</v>
      </c>
      <c r="H29" t="str">
        <f ca="1">IFERROR(INDEX('Field Results Calc'!J$2:J$500,MATCH($A29,'Field Results Calc'!$A$2:$A$500,0)),"")</f>
        <v>B</v>
      </c>
      <c r="I29" s="20" t="str">
        <f ca="1">IFERROR(INDEX('Field Results Calc'!K$2:K$500,MATCH($A29,'Field Results Calc'!$A$2:$A$500,0)),"")</f>
        <v>Riley Griffiths</v>
      </c>
      <c r="J29" s="20" t="str">
        <f ca="1">IFERROR(INDEX('Field Results Calc'!E$2:E$500,MATCH($A29,'Field Results Calc'!$A$2:$A$500,0)),"")</f>
        <v>Shrewsbury</v>
      </c>
      <c r="K29" s="20">
        <f ca="1">IFERROR(ROUNDDOWN(INDEX('Field Results Calc'!L$2:L$500,MATCH($A29,'Field Results Calc'!$A$2:$A$500,0)),2),"")</f>
        <v>6</v>
      </c>
      <c r="L29" s="20">
        <f ca="1">IFERROR(INDEX('Field Results Calc'!N$2:N$500,MATCH($A29,'Field Results Calc'!$A$2:$A$500,0)),"")</f>
        <v>3</v>
      </c>
      <c r="M29" s="20">
        <f ca="1">IFERROR(INDEX('Field Results Calc'!O$2:O$500,MATCH($A29,'Field Results Calc'!$A$2:$A$500,0)),"")</f>
        <v>5.5</v>
      </c>
      <c r="N29" s="20" t="str">
        <f t="shared" ca="1" si="4"/>
        <v>Riley Griffiths (S) 6.00</v>
      </c>
    </row>
    <row r="30" spans="1:14" x14ac:dyDescent="0.25">
      <c r="A30" t="str">
        <f t="shared" si="0"/>
        <v>OneU11BoysSPEED BOUNCE5</v>
      </c>
      <c r="B30" t="str">
        <f t="shared" si="1"/>
        <v>One</v>
      </c>
      <c r="C30" t="s">
        <v>45</v>
      </c>
      <c r="D30" t="s">
        <v>62</v>
      </c>
      <c r="E30" t="s">
        <v>90</v>
      </c>
      <c r="F30" t="str">
        <f t="shared" si="2"/>
        <v>SPEED BOUNCE</v>
      </c>
      <c r="G30">
        <f t="shared" si="3"/>
        <v>5</v>
      </c>
      <c r="H30" t="str">
        <f ca="1">IFERROR(INDEX('Field Results Calc'!J$2:J$500,MATCH($A30,'Field Results Calc'!$A$2:$A$500,0)),"")</f>
        <v>A</v>
      </c>
      <c r="I30" s="20" t="str">
        <f ca="1">IFERROR(INDEX('Field Results Calc'!K$2:K$500,MATCH($A30,'Field Results Calc'!$A$2:$A$500,0)),"")</f>
        <v>Axel Gordon</v>
      </c>
      <c r="J30" s="20" t="str">
        <f ca="1">IFERROR(INDEX('Field Results Calc'!E$2:E$500,MATCH($A30,'Field Results Calc'!$A$2:$A$500,0)),"")</f>
        <v>Telford</v>
      </c>
      <c r="K30" s="20">
        <f ca="1">IFERROR(ROUNDDOWN(INDEX('Field Results Calc'!L$2:L$500,MATCH($A30,'Field Results Calc'!$A$2:$A$500,0)),2),"")</f>
        <v>4</v>
      </c>
      <c r="L30" s="20">
        <f ca="1">IFERROR(INDEX('Field Results Calc'!N$2:N$500,MATCH($A30,'Field Results Calc'!$A$2:$A$500,0)),"")</f>
        <v>5</v>
      </c>
      <c r="M30" s="20">
        <f ca="1">IFERROR(INDEX('Field Results Calc'!O$2:O$500,MATCH($A30,'Field Results Calc'!$A$2:$A$500,0)),"")</f>
        <v>4</v>
      </c>
      <c r="N30" s="20" t="str">
        <f t="shared" ca="1" si="4"/>
        <v>Axel Gordon (T) 4.00</v>
      </c>
    </row>
    <row r="31" spans="1:14" x14ac:dyDescent="0.25">
      <c r="A31" t="str">
        <f t="shared" si="0"/>
        <v>OneU11BoysSPEED BOUNCE6</v>
      </c>
      <c r="B31" t="str">
        <f t="shared" si="1"/>
        <v>One</v>
      </c>
      <c r="C31" t="s">
        <v>45</v>
      </c>
      <c r="D31" t="s">
        <v>62</v>
      </c>
      <c r="E31" t="s">
        <v>90</v>
      </c>
      <c r="F31" t="str">
        <f t="shared" si="2"/>
        <v>SPEED BOUNCE</v>
      </c>
      <c r="G31">
        <f t="shared" si="3"/>
        <v>6</v>
      </c>
      <c r="H31" t="str">
        <f ca="1">IFERROR(INDEX('Field Results Calc'!J$2:J$500,MATCH($A31,'Field Results Calc'!$A$2:$A$500,0)),"")</f>
        <v>B</v>
      </c>
      <c r="I31" s="20" t="str">
        <f ca="1">IFERROR(INDEX('Field Results Calc'!K$2:K$500,MATCH($A31,'Field Results Calc'!$A$2:$A$500,0)),"")</f>
        <v>Ben Beard</v>
      </c>
      <c r="J31" s="20" t="str">
        <f ca="1">IFERROR(INDEX('Field Results Calc'!E$2:E$500,MATCH($A31,'Field Results Calc'!$A$2:$A$500,0)),"")</f>
        <v>Wenlock</v>
      </c>
      <c r="K31" s="20">
        <f ca="1">IFERROR(ROUNDDOWN(INDEX('Field Results Calc'!L$2:L$500,MATCH($A31,'Field Results Calc'!$A$2:$A$500,0)),2),"")</f>
        <v>3</v>
      </c>
      <c r="L31" s="20">
        <f ca="1">IFERROR(INDEX('Field Results Calc'!N$2:N$500,MATCH($A31,'Field Results Calc'!$A$2:$A$500,0)),"")</f>
        <v>6</v>
      </c>
      <c r="M31" s="20">
        <f ca="1">IFERROR(INDEX('Field Results Calc'!O$2:O$500,MATCH($A31,'Field Results Calc'!$A$2:$A$500,0)),"")</f>
        <v>3</v>
      </c>
      <c r="N31" s="20" t="str">
        <f t="shared" ca="1" si="4"/>
        <v>Ben Beard (W) 3.00</v>
      </c>
    </row>
    <row r="32" spans="1:14" x14ac:dyDescent="0.25">
      <c r="A32" t="str">
        <f t="shared" si="0"/>
        <v>OneU11BoysSPEED BOUNCE7</v>
      </c>
      <c r="B32" t="str">
        <f t="shared" si="1"/>
        <v>One</v>
      </c>
      <c r="C32" t="s">
        <v>45</v>
      </c>
      <c r="D32" t="s">
        <v>62</v>
      </c>
      <c r="E32" t="s">
        <v>90</v>
      </c>
      <c r="F32" t="str">
        <f t="shared" si="2"/>
        <v>SPEED BOUNCE</v>
      </c>
      <c r="G32">
        <f t="shared" si="3"/>
        <v>7</v>
      </c>
      <c r="H32" t="str">
        <f ca="1">IFERROR(INDEX('Field Results Calc'!J$2:J$500,MATCH($A32,'Field Results Calc'!$A$2:$A$500,0)),"")</f>
        <v>A</v>
      </c>
      <c r="I32" s="20" t="str">
        <f ca="1">IFERROR(INDEX('Field Results Calc'!K$2:K$500,MATCH($A32,'Field Results Calc'!$A$2:$A$500,0)),"")</f>
        <v/>
      </c>
      <c r="J32" s="20" t="str">
        <f ca="1">IFERROR(INDEX('Field Results Calc'!E$2:E$500,MATCH($A32,'Field Results Calc'!$A$2:$A$500,0)),"")</f>
        <v>Shrewsbury</v>
      </c>
      <c r="K32" s="20">
        <f ca="1">IFERROR(ROUNDDOWN(INDEX('Field Results Calc'!L$2:L$500,MATCH($A32,'Field Results Calc'!$A$2:$A$500,0)),2),"")</f>
        <v>0</v>
      </c>
      <c r="L32" s="20">
        <f ca="1">IFERROR(INDEX('Field Results Calc'!N$2:N$500,MATCH($A32,'Field Results Calc'!$A$2:$A$500,0)),"")</f>
        <v>7</v>
      </c>
      <c r="M32" s="20">
        <f ca="1">IFERROR(INDEX('Field Results Calc'!O$2:O$500,MATCH($A32,'Field Results Calc'!$A$2:$A$500,0)),"")</f>
        <v>0</v>
      </c>
      <c r="N32" s="20" t="str">
        <f t="shared" ca="1" si="4"/>
        <v/>
      </c>
    </row>
    <row r="33" spans="1:14" x14ac:dyDescent="0.25">
      <c r="A33" t="str">
        <f t="shared" si="0"/>
        <v>OneU11BoysSPEED BOUNCE8</v>
      </c>
      <c r="B33" t="str">
        <f t="shared" si="1"/>
        <v>One</v>
      </c>
      <c r="C33" t="s">
        <v>45</v>
      </c>
      <c r="D33" t="s">
        <v>62</v>
      </c>
      <c r="E33" t="s">
        <v>90</v>
      </c>
      <c r="F33" t="str">
        <f t="shared" si="2"/>
        <v>SPEED BOUNCE</v>
      </c>
      <c r="G33">
        <f t="shared" si="3"/>
        <v>8</v>
      </c>
      <c r="H33" t="str">
        <f ca="1">IFERROR(INDEX('Field Results Calc'!J$2:J$500,MATCH($A33,'Field Results Calc'!$A$2:$A$500,0)),"")</f>
        <v>B</v>
      </c>
      <c r="I33" s="20" t="str">
        <f ca="1">IFERROR(INDEX('Field Results Calc'!K$2:K$500,MATCH($A33,'Field Results Calc'!$A$2:$A$500,0)),"")</f>
        <v/>
      </c>
      <c r="J33" s="20" t="str">
        <f ca="1">IFERROR(INDEX('Field Results Calc'!E$2:E$500,MATCH($A33,'Field Results Calc'!$A$2:$A$500,0)),"")</f>
        <v>Telford</v>
      </c>
      <c r="K33" s="20">
        <f ca="1">IFERROR(ROUNDDOWN(INDEX('Field Results Calc'!L$2:L$500,MATCH($A33,'Field Results Calc'!$A$2:$A$500,0)),2),"")</f>
        <v>0</v>
      </c>
      <c r="L33" s="20">
        <f ca="1">IFERROR(INDEX('Field Results Calc'!N$2:N$500,MATCH($A33,'Field Results Calc'!$A$2:$A$500,0)),"")</f>
        <v>7</v>
      </c>
      <c r="M33" s="20">
        <f ca="1">IFERROR(INDEX('Field Results Calc'!O$2:O$500,MATCH($A33,'Field Results Calc'!$A$2:$A$500,0)),"")</f>
        <v>0</v>
      </c>
      <c r="N33" s="20" t="str">
        <f t="shared" ca="1" si="4"/>
        <v/>
      </c>
    </row>
    <row r="34" spans="1:14" x14ac:dyDescent="0.25">
      <c r="A34" t="str">
        <f t="shared" ref="A34:A65" si="5">B34&amp;C34&amp;D34&amp;F34&amp;G34</f>
        <v>OneU11BoysSPEED BOUNCE9</v>
      </c>
      <c r="B34" t="str">
        <f t="shared" ref="B34:B65" si="6">Match_number</f>
        <v>One</v>
      </c>
      <c r="C34" t="s">
        <v>45</v>
      </c>
      <c r="D34" t="s">
        <v>62</v>
      </c>
      <c r="E34" t="s">
        <v>90</v>
      </c>
      <c r="F34" t="str">
        <f t="shared" ref="F34:F65" si="7">INDEX(All_events,MATCH(E34,Events_list,0),MATCH(C34 &amp;" "&amp;D34,Age_list,0))</f>
        <v>SPEED BOUNCE</v>
      </c>
      <c r="G34">
        <f t="shared" ref="G34:G65" si="8">IF(F34&amp;E34&amp;D34&amp;C34&amp;B34=F33&amp;E33&amp;D33&amp;C33&amp;B33,G33+1,1)</f>
        <v>9</v>
      </c>
      <c r="H34" t="str">
        <f ca="1">IFERROR(INDEX('Field Results Calc'!J$2:J$500,MATCH($A34,'Field Results Calc'!$A$2:$A$500,0)),"")</f>
        <v>C</v>
      </c>
      <c r="I34" s="20" t="str">
        <f ca="1">IFERROR(INDEX('Field Results Calc'!K$2:K$500,MATCH($A34,'Field Results Calc'!$A$2:$A$500,0)),"")</f>
        <v>Oliver Jones</v>
      </c>
      <c r="J34" s="20" t="str">
        <f ca="1">IFERROR(INDEX('Field Results Calc'!E$2:E$500,MATCH($A34,'Field Results Calc'!$A$2:$A$500,0)),"")</f>
        <v>Oswestry</v>
      </c>
      <c r="K34" s="20">
        <f ca="1">IFERROR(ROUNDDOWN(INDEX('Field Results Calc'!L$2:L$500,MATCH($A34,'Field Results Calc'!$A$2:$A$500,0)),2),"")</f>
        <v>2</v>
      </c>
      <c r="L34" s="20">
        <f ca="1">IFERROR(INDEX('Field Results Calc'!N$2:N$500,MATCH($A34,'Field Results Calc'!$A$2:$A$500,0)),"")</f>
        <v>7</v>
      </c>
      <c r="M34" s="20">
        <f ca="1">IFERROR(INDEX('Field Results Calc'!O$2:O$500,MATCH($A34,'Field Results Calc'!$A$2:$A$500,0)),"")</f>
        <v>0</v>
      </c>
      <c r="N34" s="20" t="str">
        <f t="shared" ca="1" si="4"/>
        <v>Oliver Jones (O) 2.00</v>
      </c>
    </row>
    <row r="35" spans="1:14" x14ac:dyDescent="0.25">
      <c r="A35" t="str">
        <f t="shared" si="5"/>
        <v>OneU11BoysSPEED BOUNCE10</v>
      </c>
      <c r="B35" t="str">
        <f t="shared" si="6"/>
        <v>One</v>
      </c>
      <c r="C35" t="s">
        <v>45</v>
      </c>
      <c r="D35" t="s">
        <v>62</v>
      </c>
      <c r="E35" t="s">
        <v>90</v>
      </c>
      <c r="F35" t="str">
        <f t="shared" si="7"/>
        <v>SPEED BOUNCE</v>
      </c>
      <c r="G35">
        <f t="shared" si="8"/>
        <v>10</v>
      </c>
      <c r="H35" t="str">
        <f ca="1">IFERROR(INDEX('Field Results Calc'!J$2:J$500,MATCH($A35,'Field Results Calc'!$A$2:$A$500,0)),"")</f>
        <v>C</v>
      </c>
      <c r="I35" s="20" t="str">
        <f ca="1">IFERROR(INDEX('Field Results Calc'!K$2:K$500,MATCH($A35,'Field Results Calc'!$A$2:$A$500,0)),"")</f>
        <v/>
      </c>
      <c r="J35" s="20" t="str">
        <f ca="1">IFERROR(INDEX('Field Results Calc'!E$2:E$500,MATCH($A35,'Field Results Calc'!$A$2:$A$500,0)),"")</f>
        <v>Shrewsbury</v>
      </c>
      <c r="K35" s="20">
        <f ca="1">IFERROR(ROUNDDOWN(INDEX('Field Results Calc'!L$2:L$500,MATCH($A35,'Field Results Calc'!$A$2:$A$500,0)),2),"")</f>
        <v>0</v>
      </c>
      <c r="L35" s="20">
        <f ca="1">IFERROR(INDEX('Field Results Calc'!N$2:N$500,MATCH($A35,'Field Results Calc'!$A$2:$A$500,0)),"")</f>
        <v>7</v>
      </c>
      <c r="M35" s="20">
        <f ca="1">IFERROR(INDEX('Field Results Calc'!O$2:O$500,MATCH($A35,'Field Results Calc'!$A$2:$A$500,0)),"")</f>
        <v>0</v>
      </c>
      <c r="N35" s="20" t="str">
        <f t="shared" ca="1" si="4"/>
        <v/>
      </c>
    </row>
    <row r="36" spans="1:14" x14ac:dyDescent="0.25">
      <c r="A36" t="str">
        <f t="shared" si="5"/>
        <v>OneU11BoysSPEED BOUNCE11</v>
      </c>
      <c r="B36" t="str">
        <f t="shared" si="6"/>
        <v>One</v>
      </c>
      <c r="C36" t="s">
        <v>45</v>
      </c>
      <c r="D36" t="s">
        <v>62</v>
      </c>
      <c r="E36" t="s">
        <v>90</v>
      </c>
      <c r="F36" t="str">
        <f t="shared" si="7"/>
        <v>SPEED BOUNCE</v>
      </c>
      <c r="G36">
        <f t="shared" si="8"/>
        <v>11</v>
      </c>
      <c r="H36" t="str">
        <f ca="1">IFERROR(INDEX('Field Results Calc'!J$2:J$500,MATCH($A36,'Field Results Calc'!$A$2:$A$500,0)),"")</f>
        <v>C</v>
      </c>
      <c r="I36" s="20" t="str">
        <f ca="1">IFERROR(INDEX('Field Results Calc'!K$2:K$500,MATCH($A36,'Field Results Calc'!$A$2:$A$500,0)),"")</f>
        <v/>
      </c>
      <c r="J36" s="20" t="str">
        <f ca="1">IFERROR(INDEX('Field Results Calc'!E$2:E$500,MATCH($A36,'Field Results Calc'!$A$2:$A$500,0)),"")</f>
        <v>Telford</v>
      </c>
      <c r="K36" s="20">
        <f ca="1">IFERROR(ROUNDDOWN(INDEX('Field Results Calc'!L$2:L$500,MATCH($A36,'Field Results Calc'!$A$2:$A$500,0)),2),"")</f>
        <v>0</v>
      </c>
      <c r="L36" s="20">
        <f ca="1">IFERROR(INDEX('Field Results Calc'!N$2:N$500,MATCH($A36,'Field Results Calc'!$A$2:$A$500,0)),"")</f>
        <v>7</v>
      </c>
      <c r="M36" s="20">
        <f ca="1">IFERROR(INDEX('Field Results Calc'!O$2:O$500,MATCH($A36,'Field Results Calc'!$A$2:$A$500,0)),"")</f>
        <v>0</v>
      </c>
      <c r="N36" s="20" t="str">
        <f t="shared" ca="1" si="4"/>
        <v/>
      </c>
    </row>
    <row r="37" spans="1:14" x14ac:dyDescent="0.25">
      <c r="A37" t="str">
        <f t="shared" si="5"/>
        <v>OneU11BoysSPEED BOUNCE12</v>
      </c>
      <c r="B37" t="str">
        <f t="shared" si="6"/>
        <v>One</v>
      </c>
      <c r="C37" t="s">
        <v>45</v>
      </c>
      <c r="D37" t="s">
        <v>62</v>
      </c>
      <c r="E37" t="s">
        <v>90</v>
      </c>
      <c r="F37" t="str">
        <f t="shared" si="7"/>
        <v>SPEED BOUNCE</v>
      </c>
      <c r="G37">
        <f t="shared" si="8"/>
        <v>12</v>
      </c>
      <c r="H37" t="str">
        <f ca="1">IFERROR(INDEX('Field Results Calc'!J$2:J$500,MATCH($A37,'Field Results Calc'!$A$2:$A$500,0)),"")</f>
        <v>C</v>
      </c>
      <c r="I37" s="20" t="str">
        <f ca="1">IFERROR(INDEX('Field Results Calc'!K$2:K$500,MATCH($A37,'Field Results Calc'!$A$2:$A$500,0)),"")</f>
        <v/>
      </c>
      <c r="J37" s="20" t="str">
        <f ca="1">IFERROR(INDEX('Field Results Calc'!E$2:E$500,MATCH($A37,'Field Results Calc'!$A$2:$A$500,0)),"")</f>
        <v>Wenlock</v>
      </c>
      <c r="K37" s="20">
        <f ca="1">IFERROR(ROUNDDOWN(INDEX('Field Results Calc'!L$2:L$500,MATCH($A37,'Field Results Calc'!$A$2:$A$500,0)),2),"")</f>
        <v>0</v>
      </c>
      <c r="L37" s="20">
        <f ca="1">IFERROR(INDEX('Field Results Calc'!N$2:N$500,MATCH($A37,'Field Results Calc'!$A$2:$A$500,0)),"")</f>
        <v>7</v>
      </c>
      <c r="M37" s="20">
        <f ca="1">IFERROR(INDEX('Field Results Calc'!O$2:O$500,MATCH($A37,'Field Results Calc'!$A$2:$A$500,0)),"")</f>
        <v>0</v>
      </c>
      <c r="N37" s="20" t="str">
        <f t="shared" ca="1" si="4"/>
        <v/>
      </c>
    </row>
    <row r="38" spans="1:14" x14ac:dyDescent="0.25">
      <c r="A38" t="str">
        <f t="shared" si="5"/>
        <v>OneU11BoysSTANDING LONG JUMP1</v>
      </c>
      <c r="B38" t="str">
        <f t="shared" si="6"/>
        <v>One</v>
      </c>
      <c r="C38" t="s">
        <v>45</v>
      </c>
      <c r="D38" t="s">
        <v>62</v>
      </c>
      <c r="E38" t="s">
        <v>93</v>
      </c>
      <c r="F38" t="str">
        <f t="shared" si="7"/>
        <v>STANDING LONG JUMP</v>
      </c>
      <c r="G38">
        <f t="shared" si="8"/>
        <v>1</v>
      </c>
      <c r="H38" t="str">
        <f ca="1">IFERROR(INDEX('Field Results Calc'!J$2:J$500,MATCH($A38,'Field Results Calc'!$A$2:$A$500,0)),"")</f>
        <v>C</v>
      </c>
      <c r="I38" s="20" t="str">
        <f ca="1">IFERROR(INDEX('Field Results Calc'!K$2:K$500,MATCH($A38,'Field Results Calc'!$A$2:$A$500,0)),"")</f>
        <v>William Arran</v>
      </c>
      <c r="J38" s="20" t="str">
        <f ca="1">IFERROR(INDEX('Field Results Calc'!E$2:E$500,MATCH($A38,'Field Results Calc'!$A$2:$A$500,0)),"")</f>
        <v>Oswestry</v>
      </c>
      <c r="K38" s="20">
        <f ca="1">IFERROR(ROUNDDOWN(INDEX('Field Results Calc'!L$2:L$500,MATCH($A38,'Field Results Calc'!$A$2:$A$500,0)),2),"")</f>
        <v>1.84</v>
      </c>
      <c r="L38" s="20">
        <f ca="1">IFERROR(INDEX('Field Results Calc'!N$2:N$500,MATCH($A38,'Field Results Calc'!$A$2:$A$500,0)),"")</f>
        <v>1</v>
      </c>
      <c r="M38" s="20">
        <f ca="1">IFERROR(INDEX('Field Results Calc'!O$2:O$500,MATCH($A38,'Field Results Calc'!$A$2:$A$500,0)),"")</f>
        <v>8</v>
      </c>
      <c r="N38" s="20" t="str">
        <f t="shared" ca="1" si="4"/>
        <v>William Arran (O) 1.84</v>
      </c>
    </row>
    <row r="39" spans="1:14" x14ac:dyDescent="0.25">
      <c r="A39" t="str">
        <f t="shared" si="5"/>
        <v>OneU11BoysSTANDING LONG JUMP2</v>
      </c>
      <c r="B39" t="str">
        <f t="shared" si="6"/>
        <v>One</v>
      </c>
      <c r="C39" t="s">
        <v>45</v>
      </c>
      <c r="D39" t="s">
        <v>62</v>
      </c>
      <c r="E39" t="s">
        <v>93</v>
      </c>
      <c r="F39" t="str">
        <f t="shared" si="7"/>
        <v>STANDING LONG JUMP</v>
      </c>
      <c r="G39">
        <f t="shared" si="8"/>
        <v>2</v>
      </c>
      <c r="H39" t="str">
        <f ca="1">IFERROR(INDEX('Field Results Calc'!J$2:J$500,MATCH($A39,'Field Results Calc'!$A$2:$A$500,0)),"")</f>
        <v>B</v>
      </c>
      <c r="I39" s="20" t="str">
        <f ca="1">IFERROR(INDEX('Field Results Calc'!K$2:K$500,MATCH($A39,'Field Results Calc'!$A$2:$A$500,0)),"")</f>
        <v>Joseph Barlow</v>
      </c>
      <c r="J39" s="20" t="str">
        <f ca="1">IFERROR(INDEX('Field Results Calc'!E$2:E$500,MATCH($A39,'Field Results Calc'!$A$2:$A$500,0)),"")</f>
        <v>Oswestry</v>
      </c>
      <c r="K39" s="20">
        <f ca="1">IFERROR(ROUNDDOWN(INDEX('Field Results Calc'!L$2:L$500,MATCH($A39,'Field Results Calc'!$A$2:$A$500,0)),2),"")</f>
        <v>1.76</v>
      </c>
      <c r="L39" s="20">
        <f ca="1">IFERROR(INDEX('Field Results Calc'!N$2:N$500,MATCH($A39,'Field Results Calc'!$A$2:$A$500,0)),"")</f>
        <v>2</v>
      </c>
      <c r="M39" s="20">
        <f ca="1">IFERROR(INDEX('Field Results Calc'!O$2:O$500,MATCH($A39,'Field Results Calc'!$A$2:$A$500,0)),"")</f>
        <v>7</v>
      </c>
      <c r="N39" s="20" t="str">
        <f t="shared" ca="1" si="4"/>
        <v>Joseph Barlow (O) 1.76</v>
      </c>
    </row>
    <row r="40" spans="1:14" x14ac:dyDescent="0.25">
      <c r="A40" t="str">
        <f t="shared" si="5"/>
        <v>OneU11BoysSTANDING LONG JUMP3</v>
      </c>
      <c r="B40" t="str">
        <f t="shared" si="6"/>
        <v>One</v>
      </c>
      <c r="C40" t="s">
        <v>45</v>
      </c>
      <c r="D40" t="s">
        <v>62</v>
      </c>
      <c r="E40" t="s">
        <v>93</v>
      </c>
      <c r="F40" t="str">
        <f t="shared" si="7"/>
        <v>STANDING LONG JUMP</v>
      </c>
      <c r="G40">
        <f t="shared" si="8"/>
        <v>3</v>
      </c>
      <c r="H40" t="str">
        <f ca="1">IFERROR(INDEX('Field Results Calc'!J$2:J$500,MATCH($A40,'Field Results Calc'!$A$2:$A$500,0)),"")</f>
        <v>A</v>
      </c>
      <c r="I40" s="20" t="str">
        <f ca="1">IFERROR(INDEX('Field Results Calc'!K$2:K$500,MATCH($A40,'Field Results Calc'!$A$2:$A$500,0)),"")</f>
        <v>Logan Watkin</v>
      </c>
      <c r="J40" s="20" t="str">
        <f ca="1">IFERROR(INDEX('Field Results Calc'!E$2:E$500,MATCH($A40,'Field Results Calc'!$A$2:$A$500,0)),"")</f>
        <v>Shrewsbury</v>
      </c>
      <c r="K40" s="20">
        <f ca="1">IFERROR(ROUNDDOWN(INDEX('Field Results Calc'!L$2:L$500,MATCH($A40,'Field Results Calc'!$A$2:$A$500,0)),2),"")</f>
        <v>1.66</v>
      </c>
      <c r="L40" s="20">
        <f ca="1">IFERROR(INDEX('Field Results Calc'!N$2:N$500,MATCH($A40,'Field Results Calc'!$A$2:$A$500,0)),"")</f>
        <v>3</v>
      </c>
      <c r="M40" s="20">
        <f ca="1">IFERROR(INDEX('Field Results Calc'!O$2:O$500,MATCH($A40,'Field Results Calc'!$A$2:$A$500,0)),"")</f>
        <v>6</v>
      </c>
      <c r="N40" s="20" t="str">
        <f t="shared" ca="1" si="4"/>
        <v>Logan Watkin (S) 1.66</v>
      </c>
    </row>
    <row r="41" spans="1:14" x14ac:dyDescent="0.25">
      <c r="A41" t="str">
        <f t="shared" si="5"/>
        <v>OneU11BoysSTANDING LONG JUMP4</v>
      </c>
      <c r="B41" t="str">
        <f t="shared" si="6"/>
        <v>One</v>
      </c>
      <c r="C41" t="s">
        <v>45</v>
      </c>
      <c r="D41" t="s">
        <v>62</v>
      </c>
      <c r="E41" t="s">
        <v>93</v>
      </c>
      <c r="F41" t="str">
        <f t="shared" si="7"/>
        <v>STANDING LONG JUMP</v>
      </c>
      <c r="G41">
        <f t="shared" si="8"/>
        <v>4</v>
      </c>
      <c r="H41" t="str">
        <f ca="1">IFERROR(INDEX('Field Results Calc'!J$2:J$500,MATCH($A41,'Field Results Calc'!$A$2:$A$500,0)),"")</f>
        <v>A</v>
      </c>
      <c r="I41" s="20" t="str">
        <f ca="1">IFERROR(INDEX('Field Results Calc'!K$2:K$500,MATCH($A41,'Field Results Calc'!$A$2:$A$500,0)),"")</f>
        <v>George Willett</v>
      </c>
      <c r="J41" s="20" t="str">
        <f ca="1">IFERROR(INDEX('Field Results Calc'!E$2:E$500,MATCH($A41,'Field Results Calc'!$A$2:$A$500,0)),"")</f>
        <v>Wenlock</v>
      </c>
      <c r="K41" s="20">
        <f ca="1">IFERROR(ROUNDDOWN(INDEX('Field Results Calc'!L$2:L$500,MATCH($A41,'Field Results Calc'!$A$2:$A$500,0)),2),"")</f>
        <v>1.62</v>
      </c>
      <c r="L41" s="20">
        <f ca="1">IFERROR(INDEX('Field Results Calc'!N$2:N$500,MATCH($A41,'Field Results Calc'!$A$2:$A$500,0)),"")</f>
        <v>4</v>
      </c>
      <c r="M41" s="20">
        <f ca="1">IFERROR(INDEX('Field Results Calc'!O$2:O$500,MATCH($A41,'Field Results Calc'!$A$2:$A$500,0)),"")</f>
        <v>5</v>
      </c>
      <c r="N41" s="20" t="str">
        <f t="shared" ca="1" si="4"/>
        <v>George Willett (W) 1.62</v>
      </c>
    </row>
    <row r="42" spans="1:14" x14ac:dyDescent="0.25">
      <c r="A42" t="str">
        <f t="shared" si="5"/>
        <v>OneU11BoysSTANDING LONG JUMP5</v>
      </c>
      <c r="B42" t="str">
        <f t="shared" si="6"/>
        <v>One</v>
      </c>
      <c r="C42" t="s">
        <v>45</v>
      </c>
      <c r="D42" t="s">
        <v>62</v>
      </c>
      <c r="E42" t="s">
        <v>93</v>
      </c>
      <c r="F42" t="str">
        <f t="shared" si="7"/>
        <v>STANDING LONG JUMP</v>
      </c>
      <c r="G42">
        <f t="shared" si="8"/>
        <v>5</v>
      </c>
      <c r="H42" t="str">
        <f ca="1">IFERROR(INDEX('Field Results Calc'!J$2:J$500,MATCH($A42,'Field Results Calc'!$A$2:$A$500,0)),"")</f>
        <v>B</v>
      </c>
      <c r="I42" s="20" t="str">
        <f ca="1">IFERROR(INDEX('Field Results Calc'!K$2:K$500,MATCH($A42,'Field Results Calc'!$A$2:$A$500,0)),"")</f>
        <v>Alexander Richardson</v>
      </c>
      <c r="J42" s="20" t="str">
        <f ca="1">IFERROR(INDEX('Field Results Calc'!E$2:E$500,MATCH($A42,'Field Results Calc'!$A$2:$A$500,0)),"")</f>
        <v>Shrewsbury</v>
      </c>
      <c r="K42" s="20">
        <f ca="1">IFERROR(ROUNDDOWN(INDEX('Field Results Calc'!L$2:L$500,MATCH($A42,'Field Results Calc'!$A$2:$A$500,0)),2),"")</f>
        <v>1.38</v>
      </c>
      <c r="L42" s="20">
        <f ca="1">IFERROR(INDEX('Field Results Calc'!N$2:N$500,MATCH($A42,'Field Results Calc'!$A$2:$A$500,0)),"")</f>
        <v>5</v>
      </c>
      <c r="M42" s="20">
        <f ca="1">IFERROR(INDEX('Field Results Calc'!O$2:O$500,MATCH($A42,'Field Results Calc'!$A$2:$A$500,0)),"")</f>
        <v>4</v>
      </c>
      <c r="N42" s="20" t="str">
        <f t="shared" ca="1" si="4"/>
        <v>Alexander Richardson (S) 1.38</v>
      </c>
    </row>
    <row r="43" spans="1:14" x14ac:dyDescent="0.25">
      <c r="A43" t="str">
        <f t="shared" si="5"/>
        <v>OneU11BoysSTANDING LONG JUMP6</v>
      </c>
      <c r="B43" t="str">
        <f t="shared" si="6"/>
        <v>One</v>
      </c>
      <c r="C43" t="s">
        <v>45</v>
      </c>
      <c r="D43" t="s">
        <v>62</v>
      </c>
      <c r="E43" t="s">
        <v>93</v>
      </c>
      <c r="F43" t="str">
        <f t="shared" si="7"/>
        <v>STANDING LONG JUMP</v>
      </c>
      <c r="G43">
        <f t="shared" si="8"/>
        <v>6</v>
      </c>
      <c r="H43" t="str">
        <f ca="1">IFERROR(INDEX('Field Results Calc'!J$2:J$500,MATCH($A43,'Field Results Calc'!$A$2:$A$500,0)),"")</f>
        <v>B</v>
      </c>
      <c r="I43" s="20" t="str">
        <f ca="1">IFERROR(INDEX('Field Results Calc'!K$2:K$500,MATCH($A43,'Field Results Calc'!$A$2:$A$500,0)),"")</f>
        <v>Fionn Munslow</v>
      </c>
      <c r="J43" s="20" t="str">
        <f ca="1">IFERROR(INDEX('Field Results Calc'!E$2:E$500,MATCH($A43,'Field Results Calc'!$A$2:$A$500,0)),"")</f>
        <v>Wenlock</v>
      </c>
      <c r="K43" s="20">
        <f ca="1">IFERROR(ROUNDDOWN(INDEX('Field Results Calc'!L$2:L$500,MATCH($A43,'Field Results Calc'!$A$2:$A$500,0)),2),"")</f>
        <v>1.32</v>
      </c>
      <c r="L43" s="20">
        <f ca="1">IFERROR(INDEX('Field Results Calc'!N$2:N$500,MATCH($A43,'Field Results Calc'!$A$2:$A$500,0)),"")</f>
        <v>6</v>
      </c>
      <c r="M43" s="20">
        <f ca="1">IFERROR(INDEX('Field Results Calc'!O$2:O$500,MATCH($A43,'Field Results Calc'!$A$2:$A$500,0)),"")</f>
        <v>3</v>
      </c>
      <c r="N43" s="20" t="str">
        <f t="shared" ca="1" si="4"/>
        <v>Fionn Munslow (W) 1.32</v>
      </c>
    </row>
    <row r="44" spans="1:14" x14ac:dyDescent="0.25">
      <c r="A44" t="str">
        <f t="shared" si="5"/>
        <v>OneU11BoysSTANDING LONG JUMP7</v>
      </c>
      <c r="B44" t="str">
        <f t="shared" si="6"/>
        <v>One</v>
      </c>
      <c r="C44" t="s">
        <v>45</v>
      </c>
      <c r="D44" t="s">
        <v>62</v>
      </c>
      <c r="E44" t="s">
        <v>93</v>
      </c>
      <c r="F44" t="str">
        <f t="shared" si="7"/>
        <v>STANDING LONG JUMP</v>
      </c>
      <c r="G44">
        <f t="shared" si="8"/>
        <v>7</v>
      </c>
      <c r="H44" t="str">
        <f ca="1">IFERROR(INDEX('Field Results Calc'!J$2:J$500,MATCH($A44,'Field Results Calc'!$A$2:$A$500,0)),"")</f>
        <v>A</v>
      </c>
      <c r="I44" s="20" t="str">
        <f ca="1">IFERROR(INDEX('Field Results Calc'!K$2:K$500,MATCH($A44,'Field Results Calc'!$A$2:$A$500,0)),"")</f>
        <v>Macsen Egerton</v>
      </c>
      <c r="J44" s="20" t="str">
        <f ca="1">IFERROR(INDEX('Field Results Calc'!E$2:E$500,MATCH($A44,'Field Results Calc'!$A$2:$A$500,0)),"")</f>
        <v>Oswestry</v>
      </c>
      <c r="K44" s="20">
        <f ca="1">IFERROR(ROUNDDOWN(INDEX('Field Results Calc'!L$2:L$500,MATCH($A44,'Field Results Calc'!$A$2:$A$500,0)),2),"")</f>
        <v>1.36</v>
      </c>
      <c r="L44" s="20">
        <f ca="1">IFERROR(INDEX('Field Results Calc'!N$2:N$500,MATCH($A44,'Field Results Calc'!$A$2:$A$500,0)),"")</f>
        <v>7</v>
      </c>
      <c r="M44" s="20">
        <f ca="1">IFERROR(INDEX('Field Results Calc'!O$2:O$500,MATCH($A44,'Field Results Calc'!$A$2:$A$500,0)),"")</f>
        <v>0</v>
      </c>
      <c r="N44" s="20" t="str">
        <f t="shared" ca="1" si="4"/>
        <v>Macsen Egerton (O) 1.36</v>
      </c>
    </row>
    <row r="45" spans="1:14" x14ac:dyDescent="0.25">
      <c r="A45" t="str">
        <f t="shared" si="5"/>
        <v>OneU11BoysSTANDING LONG JUMP8</v>
      </c>
      <c r="B45" t="str">
        <f t="shared" si="6"/>
        <v>One</v>
      </c>
      <c r="C45" t="s">
        <v>45</v>
      </c>
      <c r="D45" t="s">
        <v>62</v>
      </c>
      <c r="E45" t="s">
        <v>93</v>
      </c>
      <c r="F45" t="str">
        <f t="shared" si="7"/>
        <v>STANDING LONG JUMP</v>
      </c>
      <c r="G45">
        <f t="shared" si="8"/>
        <v>8</v>
      </c>
      <c r="H45" t="str">
        <f ca="1">IFERROR(INDEX('Field Results Calc'!J$2:J$500,MATCH($A45,'Field Results Calc'!$A$2:$A$500,0)),"")</f>
        <v>A</v>
      </c>
      <c r="I45" s="20" t="str">
        <f ca="1">IFERROR(INDEX('Field Results Calc'!K$2:K$500,MATCH($A45,'Field Results Calc'!$A$2:$A$500,0)),"")</f>
        <v/>
      </c>
      <c r="J45" s="20" t="str">
        <f ca="1">IFERROR(INDEX('Field Results Calc'!E$2:E$500,MATCH($A45,'Field Results Calc'!$A$2:$A$500,0)),"")</f>
        <v>Telford</v>
      </c>
      <c r="K45" s="20">
        <f ca="1">IFERROR(ROUNDDOWN(INDEX('Field Results Calc'!L$2:L$500,MATCH($A45,'Field Results Calc'!$A$2:$A$500,0)),2),"")</f>
        <v>0</v>
      </c>
      <c r="L45" s="20">
        <f ca="1">IFERROR(INDEX('Field Results Calc'!N$2:N$500,MATCH($A45,'Field Results Calc'!$A$2:$A$500,0)),"")</f>
        <v>7</v>
      </c>
      <c r="M45" s="20">
        <f ca="1">IFERROR(INDEX('Field Results Calc'!O$2:O$500,MATCH($A45,'Field Results Calc'!$A$2:$A$500,0)),"")</f>
        <v>0</v>
      </c>
      <c r="N45" s="20" t="str">
        <f t="shared" ca="1" si="4"/>
        <v/>
      </c>
    </row>
    <row r="46" spans="1:14" x14ac:dyDescent="0.25">
      <c r="A46" t="str">
        <f t="shared" si="5"/>
        <v>OneU11BoysSTANDING LONG JUMP9</v>
      </c>
      <c r="B46" t="str">
        <f t="shared" si="6"/>
        <v>One</v>
      </c>
      <c r="C46" t="s">
        <v>45</v>
      </c>
      <c r="D46" t="s">
        <v>62</v>
      </c>
      <c r="E46" t="s">
        <v>93</v>
      </c>
      <c r="F46" t="str">
        <f t="shared" si="7"/>
        <v>STANDING LONG JUMP</v>
      </c>
      <c r="G46">
        <f t="shared" si="8"/>
        <v>9</v>
      </c>
      <c r="H46" t="str">
        <f ca="1">IFERROR(INDEX('Field Results Calc'!J$2:J$500,MATCH($A46,'Field Results Calc'!$A$2:$A$500,0)),"")</f>
        <v>B</v>
      </c>
      <c r="I46" s="20" t="str">
        <f ca="1">IFERROR(INDEX('Field Results Calc'!K$2:K$500,MATCH($A46,'Field Results Calc'!$A$2:$A$500,0)),"")</f>
        <v/>
      </c>
      <c r="J46" s="20" t="str">
        <f ca="1">IFERROR(INDEX('Field Results Calc'!E$2:E$500,MATCH($A46,'Field Results Calc'!$A$2:$A$500,0)),"")</f>
        <v>Telford</v>
      </c>
      <c r="K46" s="20">
        <f ca="1">IFERROR(ROUNDDOWN(INDEX('Field Results Calc'!L$2:L$500,MATCH($A46,'Field Results Calc'!$A$2:$A$500,0)),2),"")</f>
        <v>0</v>
      </c>
      <c r="L46" s="20">
        <f ca="1">IFERROR(INDEX('Field Results Calc'!N$2:N$500,MATCH($A46,'Field Results Calc'!$A$2:$A$500,0)),"")</f>
        <v>7</v>
      </c>
      <c r="M46" s="20">
        <f ca="1">IFERROR(INDEX('Field Results Calc'!O$2:O$500,MATCH($A46,'Field Results Calc'!$A$2:$A$500,0)),"")</f>
        <v>0</v>
      </c>
      <c r="N46" s="20" t="str">
        <f t="shared" ca="1" si="4"/>
        <v/>
      </c>
    </row>
    <row r="47" spans="1:14" x14ac:dyDescent="0.25">
      <c r="A47" t="str">
        <f t="shared" si="5"/>
        <v>OneU11BoysSTANDING LONG JUMP10</v>
      </c>
      <c r="B47" t="str">
        <f t="shared" si="6"/>
        <v>One</v>
      </c>
      <c r="C47" t="s">
        <v>45</v>
      </c>
      <c r="D47" t="s">
        <v>62</v>
      </c>
      <c r="E47" t="s">
        <v>93</v>
      </c>
      <c r="F47" t="str">
        <f t="shared" si="7"/>
        <v>STANDING LONG JUMP</v>
      </c>
      <c r="G47">
        <f t="shared" si="8"/>
        <v>10</v>
      </c>
      <c r="H47" t="str">
        <f ca="1">IFERROR(INDEX('Field Results Calc'!J$2:J$500,MATCH($A47,'Field Results Calc'!$A$2:$A$500,0)),"")</f>
        <v>C</v>
      </c>
      <c r="I47" s="20" t="str">
        <f ca="1">IFERROR(INDEX('Field Results Calc'!K$2:K$500,MATCH($A47,'Field Results Calc'!$A$2:$A$500,0)),"")</f>
        <v/>
      </c>
      <c r="J47" s="20" t="str">
        <f ca="1">IFERROR(INDEX('Field Results Calc'!E$2:E$500,MATCH($A47,'Field Results Calc'!$A$2:$A$500,0)),"")</f>
        <v>Shrewsbury</v>
      </c>
      <c r="K47" s="20">
        <f ca="1">IFERROR(ROUNDDOWN(INDEX('Field Results Calc'!L$2:L$500,MATCH($A47,'Field Results Calc'!$A$2:$A$500,0)),2),"")</f>
        <v>0</v>
      </c>
      <c r="L47" s="20">
        <f ca="1">IFERROR(INDEX('Field Results Calc'!N$2:N$500,MATCH($A47,'Field Results Calc'!$A$2:$A$500,0)),"")</f>
        <v>7</v>
      </c>
      <c r="M47" s="20">
        <f ca="1">IFERROR(INDEX('Field Results Calc'!O$2:O$500,MATCH($A47,'Field Results Calc'!$A$2:$A$500,0)),"")</f>
        <v>0</v>
      </c>
      <c r="N47" s="20" t="str">
        <f t="shared" ca="1" si="4"/>
        <v/>
      </c>
    </row>
    <row r="48" spans="1:14" x14ac:dyDescent="0.25">
      <c r="A48" t="str">
        <f t="shared" si="5"/>
        <v>OneU11BoysSTANDING LONG JUMP11</v>
      </c>
      <c r="B48" t="str">
        <f t="shared" si="6"/>
        <v>One</v>
      </c>
      <c r="C48" t="s">
        <v>45</v>
      </c>
      <c r="D48" t="s">
        <v>62</v>
      </c>
      <c r="E48" t="s">
        <v>93</v>
      </c>
      <c r="F48" t="str">
        <f t="shared" si="7"/>
        <v>STANDING LONG JUMP</v>
      </c>
      <c r="G48">
        <f t="shared" si="8"/>
        <v>11</v>
      </c>
      <c r="H48" t="str">
        <f ca="1">IFERROR(INDEX('Field Results Calc'!J$2:J$500,MATCH($A48,'Field Results Calc'!$A$2:$A$500,0)),"")</f>
        <v>C</v>
      </c>
      <c r="I48" s="20" t="str">
        <f ca="1">IFERROR(INDEX('Field Results Calc'!K$2:K$500,MATCH($A48,'Field Results Calc'!$A$2:$A$500,0)),"")</f>
        <v/>
      </c>
      <c r="J48" s="20" t="str">
        <f ca="1">IFERROR(INDEX('Field Results Calc'!E$2:E$500,MATCH($A48,'Field Results Calc'!$A$2:$A$500,0)),"")</f>
        <v>Telford</v>
      </c>
      <c r="K48" s="20">
        <f ca="1">IFERROR(ROUNDDOWN(INDEX('Field Results Calc'!L$2:L$500,MATCH($A48,'Field Results Calc'!$A$2:$A$500,0)),2),"")</f>
        <v>0</v>
      </c>
      <c r="L48" s="20">
        <f ca="1">IFERROR(INDEX('Field Results Calc'!N$2:N$500,MATCH($A48,'Field Results Calc'!$A$2:$A$500,0)),"")</f>
        <v>7</v>
      </c>
      <c r="M48" s="20">
        <f ca="1">IFERROR(INDEX('Field Results Calc'!O$2:O$500,MATCH($A48,'Field Results Calc'!$A$2:$A$500,0)),"")</f>
        <v>0</v>
      </c>
      <c r="N48" s="20" t="str">
        <f t="shared" ca="1" si="4"/>
        <v/>
      </c>
    </row>
    <row r="49" spans="1:14" x14ac:dyDescent="0.25">
      <c r="A49" t="str">
        <f t="shared" si="5"/>
        <v>OneU11BoysSTANDING LONG JUMP12</v>
      </c>
      <c r="B49" t="str">
        <f t="shared" si="6"/>
        <v>One</v>
      </c>
      <c r="C49" t="s">
        <v>45</v>
      </c>
      <c r="D49" t="s">
        <v>62</v>
      </c>
      <c r="E49" t="s">
        <v>93</v>
      </c>
      <c r="F49" t="str">
        <f t="shared" si="7"/>
        <v>STANDING LONG JUMP</v>
      </c>
      <c r="G49">
        <f t="shared" si="8"/>
        <v>12</v>
      </c>
      <c r="H49" t="str">
        <f ca="1">IFERROR(INDEX('Field Results Calc'!J$2:J$500,MATCH($A49,'Field Results Calc'!$A$2:$A$500,0)),"")</f>
        <v>C</v>
      </c>
      <c r="I49" s="20" t="str">
        <f ca="1">IFERROR(INDEX('Field Results Calc'!K$2:K$500,MATCH($A49,'Field Results Calc'!$A$2:$A$500,0)),"")</f>
        <v/>
      </c>
      <c r="J49" s="20" t="str">
        <f ca="1">IFERROR(INDEX('Field Results Calc'!E$2:E$500,MATCH($A49,'Field Results Calc'!$A$2:$A$500,0)),"")</f>
        <v>Wenlock</v>
      </c>
      <c r="K49" s="20">
        <f ca="1">IFERROR(ROUNDDOWN(INDEX('Field Results Calc'!L$2:L$500,MATCH($A49,'Field Results Calc'!$A$2:$A$500,0)),2),"")</f>
        <v>0</v>
      </c>
      <c r="L49" s="20">
        <f ca="1">IFERROR(INDEX('Field Results Calc'!N$2:N$500,MATCH($A49,'Field Results Calc'!$A$2:$A$500,0)),"")</f>
        <v>7</v>
      </c>
      <c r="M49" s="20">
        <f ca="1">IFERROR(INDEX('Field Results Calc'!O$2:O$500,MATCH($A49,'Field Results Calc'!$A$2:$A$500,0)),"")</f>
        <v>0</v>
      </c>
      <c r="N49" s="20" t="str">
        <f t="shared" ca="1" si="4"/>
        <v/>
      </c>
    </row>
    <row r="50" spans="1:14" x14ac:dyDescent="0.25">
      <c r="A50" t="str">
        <f t="shared" si="5"/>
        <v>OneU13GirlsSTANDING TRIPLE JUMP1</v>
      </c>
      <c r="B50" t="str">
        <f t="shared" si="6"/>
        <v>One</v>
      </c>
      <c r="C50" t="s">
        <v>87</v>
      </c>
      <c r="D50" t="s">
        <v>46</v>
      </c>
      <c r="E50" t="s">
        <v>90</v>
      </c>
      <c r="F50" t="str">
        <f t="shared" si="7"/>
        <v>STANDING TRIPLE JUMP</v>
      </c>
      <c r="G50">
        <f t="shared" si="8"/>
        <v>1</v>
      </c>
      <c r="H50" t="str">
        <f ca="1">IFERROR(INDEX('Field Results Calc'!J$2:J$500,MATCH($A50,'Field Results Calc'!$A$2:$A$500,0)),"")</f>
        <v>B</v>
      </c>
      <c r="I50" s="20" t="str">
        <f ca="1">IFERROR(INDEX('Field Results Calc'!K$2:K$500,MATCH($A50,'Field Results Calc'!$A$2:$A$500,0)),"")</f>
        <v>Nana Ayah</v>
      </c>
      <c r="J50" s="20" t="str">
        <f ca="1">IFERROR(INDEX('Field Results Calc'!E$2:E$500,MATCH($A50,'Field Results Calc'!$A$2:$A$500,0)),"")</f>
        <v>Telford</v>
      </c>
      <c r="K50" s="20">
        <f ca="1">IFERROR(ROUNDDOWN(INDEX('Field Results Calc'!L$2:L$500,MATCH($A50,'Field Results Calc'!$A$2:$A$500,0)),2),"")</f>
        <v>6.08</v>
      </c>
      <c r="L50" s="20">
        <f ca="1">IFERROR(INDEX('Field Results Calc'!N$2:N$500,MATCH($A50,'Field Results Calc'!$A$2:$A$500,0)),"")</f>
        <v>1</v>
      </c>
      <c r="M50" s="20">
        <f ca="1">IFERROR(INDEX('Field Results Calc'!O$2:O$500,MATCH($A50,'Field Results Calc'!$A$2:$A$500,0)),"")</f>
        <v>8</v>
      </c>
      <c r="N50" s="20" t="str">
        <f t="shared" ca="1" si="4"/>
        <v>Nana Ayah (T) 6.08</v>
      </c>
    </row>
    <row r="51" spans="1:14" x14ac:dyDescent="0.25">
      <c r="A51" t="str">
        <f t="shared" si="5"/>
        <v>OneU13GirlsSTANDING TRIPLE JUMP2</v>
      </c>
      <c r="B51" t="str">
        <f t="shared" si="6"/>
        <v>One</v>
      </c>
      <c r="C51" t="s">
        <v>87</v>
      </c>
      <c r="D51" t="s">
        <v>46</v>
      </c>
      <c r="E51" t="s">
        <v>90</v>
      </c>
      <c r="F51" t="str">
        <f t="shared" si="7"/>
        <v>STANDING TRIPLE JUMP</v>
      </c>
      <c r="G51">
        <f t="shared" si="8"/>
        <v>2</v>
      </c>
      <c r="H51" t="str">
        <f ca="1">IFERROR(INDEX('Field Results Calc'!J$2:J$500,MATCH($A51,'Field Results Calc'!$A$2:$A$500,0)),"")</f>
        <v>A</v>
      </c>
      <c r="I51" s="20" t="str">
        <f ca="1">IFERROR(INDEX('Field Results Calc'!K$2:K$500,MATCH($A51,'Field Results Calc'!$A$2:$A$500,0)),"")</f>
        <v>Evie Griffiths</v>
      </c>
      <c r="J51" s="20" t="str">
        <f ca="1">IFERROR(INDEX('Field Results Calc'!E$2:E$500,MATCH($A51,'Field Results Calc'!$A$2:$A$500,0)),"")</f>
        <v>Oswestry</v>
      </c>
      <c r="K51" s="20">
        <f ca="1">IFERROR(ROUNDDOWN(INDEX('Field Results Calc'!L$2:L$500,MATCH($A51,'Field Results Calc'!$A$2:$A$500,0)),2),"")</f>
        <v>5.46</v>
      </c>
      <c r="L51" s="20">
        <f ca="1">IFERROR(INDEX('Field Results Calc'!N$2:N$500,MATCH($A51,'Field Results Calc'!$A$2:$A$500,0)),"")</f>
        <v>2</v>
      </c>
      <c r="M51" s="20">
        <f ca="1">IFERROR(INDEX('Field Results Calc'!O$2:O$500,MATCH($A51,'Field Results Calc'!$A$2:$A$500,0)),"")</f>
        <v>7</v>
      </c>
      <c r="N51" s="20" t="str">
        <f t="shared" ca="1" si="4"/>
        <v>Evie Griffiths (O) 5.46</v>
      </c>
    </row>
    <row r="52" spans="1:14" x14ac:dyDescent="0.25">
      <c r="A52" t="str">
        <f t="shared" si="5"/>
        <v>OneU13GirlsSTANDING TRIPLE JUMP3</v>
      </c>
      <c r="B52" t="str">
        <f t="shared" si="6"/>
        <v>One</v>
      </c>
      <c r="C52" t="s">
        <v>87</v>
      </c>
      <c r="D52" t="s">
        <v>46</v>
      </c>
      <c r="E52" t="s">
        <v>90</v>
      </c>
      <c r="F52" t="str">
        <f t="shared" si="7"/>
        <v>STANDING TRIPLE JUMP</v>
      </c>
      <c r="G52">
        <f t="shared" si="8"/>
        <v>3</v>
      </c>
      <c r="H52" t="str">
        <f ca="1">IFERROR(INDEX('Field Results Calc'!J$2:J$500,MATCH($A52,'Field Results Calc'!$A$2:$A$500,0)),"")</f>
        <v>B</v>
      </c>
      <c r="I52" s="20" t="str">
        <f ca="1">IFERROR(INDEX('Field Results Calc'!K$2:K$500,MATCH($A52,'Field Results Calc'!$A$2:$A$500,0)),"")</f>
        <v>Lucy Hughes</v>
      </c>
      <c r="J52" s="20" t="str">
        <f ca="1">IFERROR(INDEX('Field Results Calc'!E$2:E$500,MATCH($A52,'Field Results Calc'!$A$2:$A$500,0)),"")</f>
        <v>Oswestry</v>
      </c>
      <c r="K52" s="20">
        <f ca="1">IFERROR(ROUNDDOWN(INDEX('Field Results Calc'!L$2:L$500,MATCH($A52,'Field Results Calc'!$A$2:$A$500,0)),2),"")</f>
        <v>5.38</v>
      </c>
      <c r="L52" s="20">
        <f ca="1">IFERROR(INDEX('Field Results Calc'!N$2:N$500,MATCH($A52,'Field Results Calc'!$A$2:$A$500,0)),"")</f>
        <v>3</v>
      </c>
      <c r="M52" s="20">
        <f ca="1">IFERROR(INDEX('Field Results Calc'!O$2:O$500,MATCH($A52,'Field Results Calc'!$A$2:$A$500,0)),"")</f>
        <v>6</v>
      </c>
      <c r="N52" s="20" t="str">
        <f t="shared" ca="1" si="4"/>
        <v>Lucy Hughes (O) 5.38</v>
      </c>
    </row>
    <row r="53" spans="1:14" x14ac:dyDescent="0.25">
      <c r="A53" t="str">
        <f t="shared" si="5"/>
        <v>OneU13GirlsSTANDING TRIPLE JUMP4</v>
      </c>
      <c r="B53" t="str">
        <f t="shared" si="6"/>
        <v>One</v>
      </c>
      <c r="C53" t="s">
        <v>87</v>
      </c>
      <c r="D53" t="s">
        <v>46</v>
      </c>
      <c r="E53" t="s">
        <v>90</v>
      </c>
      <c r="F53" t="str">
        <f t="shared" si="7"/>
        <v>STANDING TRIPLE JUMP</v>
      </c>
      <c r="G53">
        <f t="shared" si="8"/>
        <v>4</v>
      </c>
      <c r="H53" t="str">
        <f ca="1">IFERROR(INDEX('Field Results Calc'!J$2:J$500,MATCH($A53,'Field Results Calc'!$A$2:$A$500,0)),"")</f>
        <v>A</v>
      </c>
      <c r="I53" s="20" t="str">
        <f ca="1">IFERROR(INDEX('Field Results Calc'!K$2:K$500,MATCH($A53,'Field Results Calc'!$A$2:$A$500,0)),"")</f>
        <v>Dionne White</v>
      </c>
      <c r="J53" s="20" t="str">
        <f ca="1">IFERROR(INDEX('Field Results Calc'!E$2:E$500,MATCH($A53,'Field Results Calc'!$A$2:$A$500,0)),"")</f>
        <v>Telford</v>
      </c>
      <c r="K53" s="20">
        <f ca="1">IFERROR(ROUNDDOWN(INDEX('Field Results Calc'!L$2:L$500,MATCH($A53,'Field Results Calc'!$A$2:$A$500,0)),2),"")</f>
        <v>5.32</v>
      </c>
      <c r="L53" s="20">
        <f ca="1">IFERROR(INDEX('Field Results Calc'!N$2:N$500,MATCH($A53,'Field Results Calc'!$A$2:$A$500,0)),"")</f>
        <v>4</v>
      </c>
      <c r="M53" s="20">
        <f ca="1">IFERROR(INDEX('Field Results Calc'!O$2:O$500,MATCH($A53,'Field Results Calc'!$A$2:$A$500,0)),"")</f>
        <v>5</v>
      </c>
      <c r="N53" s="20" t="str">
        <f t="shared" ca="1" si="4"/>
        <v>Dionne White (T) 5.32</v>
      </c>
    </row>
    <row r="54" spans="1:14" x14ac:dyDescent="0.25">
      <c r="A54" t="str">
        <f t="shared" si="5"/>
        <v>OneU13GirlsSTANDING TRIPLE JUMP5</v>
      </c>
      <c r="B54" t="str">
        <f t="shared" si="6"/>
        <v>One</v>
      </c>
      <c r="C54" t="s">
        <v>87</v>
      </c>
      <c r="D54" t="s">
        <v>46</v>
      </c>
      <c r="E54" t="s">
        <v>90</v>
      </c>
      <c r="F54" t="str">
        <f t="shared" si="7"/>
        <v>STANDING TRIPLE JUMP</v>
      </c>
      <c r="G54">
        <f t="shared" si="8"/>
        <v>5</v>
      </c>
      <c r="H54" t="str">
        <f ca="1">IFERROR(INDEX('Field Results Calc'!J$2:J$500,MATCH($A54,'Field Results Calc'!$A$2:$A$500,0)),"")</f>
        <v>A</v>
      </c>
      <c r="I54" s="20" t="str">
        <f ca="1">IFERROR(INDEX('Field Results Calc'!K$2:K$500,MATCH($A54,'Field Results Calc'!$A$2:$A$500,0)),"")</f>
        <v>Hallie Bunn</v>
      </c>
      <c r="J54" s="20" t="str">
        <f ca="1">IFERROR(INDEX('Field Results Calc'!E$2:E$500,MATCH($A54,'Field Results Calc'!$A$2:$A$500,0)),"")</f>
        <v>Wenlock</v>
      </c>
      <c r="K54" s="20">
        <f ca="1">IFERROR(ROUNDDOWN(INDEX('Field Results Calc'!L$2:L$500,MATCH($A54,'Field Results Calc'!$A$2:$A$500,0)),2),"")</f>
        <v>5.22</v>
      </c>
      <c r="L54" s="20">
        <f ca="1">IFERROR(INDEX('Field Results Calc'!N$2:N$500,MATCH($A54,'Field Results Calc'!$A$2:$A$500,0)),"")</f>
        <v>5</v>
      </c>
      <c r="M54" s="20">
        <f ca="1">IFERROR(INDEX('Field Results Calc'!O$2:O$500,MATCH($A54,'Field Results Calc'!$A$2:$A$500,0)),"")</f>
        <v>4</v>
      </c>
      <c r="N54" s="20" t="str">
        <f t="shared" ca="1" si="4"/>
        <v>Hallie Bunn (W) 5.22</v>
      </c>
    </row>
    <row r="55" spans="1:14" x14ac:dyDescent="0.25">
      <c r="A55" t="str">
        <f t="shared" si="5"/>
        <v>OneU13GirlsSTANDING TRIPLE JUMP6</v>
      </c>
      <c r="B55" t="str">
        <f t="shared" si="6"/>
        <v>One</v>
      </c>
      <c r="C55" t="s">
        <v>87</v>
      </c>
      <c r="D55" t="s">
        <v>46</v>
      </c>
      <c r="E55" t="s">
        <v>90</v>
      </c>
      <c r="F55" t="str">
        <f t="shared" si="7"/>
        <v>STANDING TRIPLE JUMP</v>
      </c>
      <c r="G55">
        <f t="shared" si="8"/>
        <v>6</v>
      </c>
      <c r="H55" t="str">
        <f ca="1">IFERROR(INDEX('Field Results Calc'!J$2:J$500,MATCH($A55,'Field Results Calc'!$A$2:$A$500,0)),"")</f>
        <v>B</v>
      </c>
      <c r="I55" s="20" t="str">
        <f ca="1">IFERROR(INDEX('Field Results Calc'!K$2:K$500,MATCH($A55,'Field Results Calc'!$A$2:$A$500,0)),"")</f>
        <v>Maria Frankel</v>
      </c>
      <c r="J55" s="20" t="str">
        <f ca="1">IFERROR(INDEX('Field Results Calc'!E$2:E$500,MATCH($A55,'Field Results Calc'!$A$2:$A$500,0)),"")</f>
        <v>Wenlock</v>
      </c>
      <c r="K55" s="20">
        <f ca="1">IFERROR(ROUNDDOWN(INDEX('Field Results Calc'!L$2:L$500,MATCH($A55,'Field Results Calc'!$A$2:$A$500,0)),2),"")</f>
        <v>4.68</v>
      </c>
      <c r="L55" s="20">
        <f ca="1">IFERROR(INDEX('Field Results Calc'!N$2:N$500,MATCH($A55,'Field Results Calc'!$A$2:$A$500,0)),"")</f>
        <v>6</v>
      </c>
      <c r="M55" s="20">
        <f ca="1">IFERROR(INDEX('Field Results Calc'!O$2:O$500,MATCH($A55,'Field Results Calc'!$A$2:$A$500,0)),"")</f>
        <v>3</v>
      </c>
      <c r="N55" s="20" t="str">
        <f t="shared" ca="1" si="4"/>
        <v>Maria Frankel (W) 4.68</v>
      </c>
    </row>
    <row r="56" spans="1:14" x14ac:dyDescent="0.25">
      <c r="A56" t="str">
        <f t="shared" si="5"/>
        <v>OneU13GirlsSTANDING TRIPLE JUMP7</v>
      </c>
      <c r="B56" t="str">
        <f t="shared" si="6"/>
        <v>One</v>
      </c>
      <c r="C56" t="s">
        <v>87</v>
      </c>
      <c r="D56" t="s">
        <v>46</v>
      </c>
      <c r="E56" t="s">
        <v>90</v>
      </c>
      <c r="F56" t="str">
        <f t="shared" si="7"/>
        <v>STANDING TRIPLE JUMP</v>
      </c>
      <c r="G56">
        <f t="shared" si="8"/>
        <v>7</v>
      </c>
      <c r="H56" t="str">
        <f ca="1">IFERROR(INDEX('Field Results Calc'!J$2:J$500,MATCH($A56,'Field Results Calc'!$A$2:$A$500,0)),"")</f>
        <v>A</v>
      </c>
      <c r="I56" s="20" t="str">
        <f ca="1">IFERROR(INDEX('Field Results Calc'!K$2:K$500,MATCH($A56,'Field Results Calc'!$A$2:$A$500,0)),"")</f>
        <v/>
      </c>
      <c r="J56" s="20" t="str">
        <f ca="1">IFERROR(INDEX('Field Results Calc'!E$2:E$500,MATCH($A56,'Field Results Calc'!$A$2:$A$500,0)),"")</f>
        <v>Shrewsbury</v>
      </c>
      <c r="K56" s="20">
        <f ca="1">IFERROR(ROUNDDOWN(INDEX('Field Results Calc'!L$2:L$500,MATCH($A56,'Field Results Calc'!$A$2:$A$500,0)),2),"")</f>
        <v>0</v>
      </c>
      <c r="L56" s="20">
        <f ca="1">IFERROR(INDEX('Field Results Calc'!N$2:N$500,MATCH($A56,'Field Results Calc'!$A$2:$A$500,0)),"")</f>
        <v>7</v>
      </c>
      <c r="M56" s="20">
        <f ca="1">IFERROR(INDEX('Field Results Calc'!O$2:O$500,MATCH($A56,'Field Results Calc'!$A$2:$A$500,0)),"")</f>
        <v>0</v>
      </c>
      <c r="N56" s="20" t="str">
        <f t="shared" ca="1" si="4"/>
        <v/>
      </c>
    </row>
    <row r="57" spans="1:14" x14ac:dyDescent="0.25">
      <c r="A57" t="str">
        <f t="shared" si="5"/>
        <v>OneU13GirlsSTANDING TRIPLE JUMP8</v>
      </c>
      <c r="B57" t="str">
        <f t="shared" si="6"/>
        <v>One</v>
      </c>
      <c r="C57" t="s">
        <v>87</v>
      </c>
      <c r="D57" t="s">
        <v>46</v>
      </c>
      <c r="E57" t="s">
        <v>90</v>
      </c>
      <c r="F57" t="str">
        <f t="shared" si="7"/>
        <v>STANDING TRIPLE JUMP</v>
      </c>
      <c r="G57">
        <f t="shared" si="8"/>
        <v>8</v>
      </c>
      <c r="H57" t="str">
        <f ca="1">IFERROR(INDEX('Field Results Calc'!J$2:J$500,MATCH($A57,'Field Results Calc'!$A$2:$A$500,0)),"")</f>
        <v>B</v>
      </c>
      <c r="I57" s="20" t="str">
        <f ca="1">IFERROR(INDEX('Field Results Calc'!K$2:K$500,MATCH($A57,'Field Results Calc'!$A$2:$A$500,0)),"")</f>
        <v/>
      </c>
      <c r="J57" s="20" t="str">
        <f ca="1">IFERROR(INDEX('Field Results Calc'!E$2:E$500,MATCH($A57,'Field Results Calc'!$A$2:$A$500,0)),"")</f>
        <v>Shrewsbury</v>
      </c>
      <c r="K57" s="20">
        <f ca="1">IFERROR(ROUNDDOWN(INDEX('Field Results Calc'!L$2:L$500,MATCH($A57,'Field Results Calc'!$A$2:$A$500,0)),2),"")</f>
        <v>0</v>
      </c>
      <c r="L57" s="20">
        <f ca="1">IFERROR(INDEX('Field Results Calc'!N$2:N$500,MATCH($A57,'Field Results Calc'!$A$2:$A$500,0)),"")</f>
        <v>7</v>
      </c>
      <c r="M57" s="20">
        <f ca="1">IFERROR(INDEX('Field Results Calc'!O$2:O$500,MATCH($A57,'Field Results Calc'!$A$2:$A$500,0)),"")</f>
        <v>0</v>
      </c>
      <c r="N57" s="20" t="str">
        <f t="shared" ca="1" si="4"/>
        <v/>
      </c>
    </row>
    <row r="58" spans="1:14" x14ac:dyDescent="0.25">
      <c r="A58" t="str">
        <f t="shared" si="5"/>
        <v>OneU13GirlsVERTICAL JUMP1</v>
      </c>
      <c r="B58" t="str">
        <f t="shared" si="6"/>
        <v>One</v>
      </c>
      <c r="C58" t="s">
        <v>87</v>
      </c>
      <c r="D58" t="s">
        <v>46</v>
      </c>
      <c r="E58" t="s">
        <v>93</v>
      </c>
      <c r="F58" t="str">
        <f t="shared" si="7"/>
        <v>VERTICAL JUMP</v>
      </c>
      <c r="G58">
        <f t="shared" si="8"/>
        <v>1</v>
      </c>
      <c r="H58" t="str">
        <f ca="1">IFERROR(INDEX('Field Results Calc'!J$2:J$500,MATCH($A58,'Field Results Calc'!$A$2:$A$500,0)),"")</f>
        <v>A</v>
      </c>
      <c r="I58" s="20" t="str">
        <f ca="1">IFERROR(INDEX('Field Results Calc'!K$2:K$500,MATCH($A58,'Field Results Calc'!$A$2:$A$500,0)),"")</f>
        <v>Gabriella Inglis-Downes</v>
      </c>
      <c r="J58" s="20" t="str">
        <f ca="1">IFERROR(INDEX('Field Results Calc'!E$2:E$500,MATCH($A58,'Field Results Calc'!$A$2:$A$500,0)),"")</f>
        <v>Oswestry</v>
      </c>
      <c r="K58" s="20">
        <f ca="1">IFERROR(ROUNDDOWN(INDEX('Field Results Calc'!L$2:L$500,MATCH($A58,'Field Results Calc'!$A$2:$A$500,0)),2),"")</f>
        <v>45</v>
      </c>
      <c r="L58" s="20">
        <f ca="1">IFERROR(INDEX('Field Results Calc'!N$2:N$500,MATCH($A58,'Field Results Calc'!$A$2:$A$500,0)),"")</f>
        <v>1</v>
      </c>
      <c r="M58" s="20">
        <f ca="1">IFERROR(INDEX('Field Results Calc'!O$2:O$500,MATCH($A58,'Field Results Calc'!$A$2:$A$500,0)),"")</f>
        <v>8</v>
      </c>
      <c r="N58" s="20" t="str">
        <f t="shared" ca="1" si="4"/>
        <v>Gabriella Inglis-Downes (O) 45.00</v>
      </c>
    </row>
    <row r="59" spans="1:14" x14ac:dyDescent="0.25">
      <c r="A59" t="str">
        <f t="shared" si="5"/>
        <v>OneU13GirlsVERTICAL JUMP2</v>
      </c>
      <c r="B59" t="str">
        <f t="shared" si="6"/>
        <v>One</v>
      </c>
      <c r="C59" t="s">
        <v>87</v>
      </c>
      <c r="D59" t="s">
        <v>46</v>
      </c>
      <c r="E59" t="s">
        <v>93</v>
      </c>
      <c r="F59" t="str">
        <f t="shared" si="7"/>
        <v>VERTICAL JUMP</v>
      </c>
      <c r="G59">
        <f t="shared" si="8"/>
        <v>2</v>
      </c>
      <c r="H59" t="str">
        <f ca="1">IFERROR(INDEX('Field Results Calc'!J$2:J$500,MATCH($A59,'Field Results Calc'!$A$2:$A$500,0)),"")</f>
        <v>B</v>
      </c>
      <c r="I59" s="20" t="str">
        <f ca="1">IFERROR(INDEX('Field Results Calc'!K$2:K$500,MATCH($A59,'Field Results Calc'!$A$2:$A$500,0)),"")</f>
        <v>Jessica Barrett</v>
      </c>
      <c r="J59" s="20" t="str">
        <f ca="1">IFERROR(INDEX('Field Results Calc'!E$2:E$500,MATCH($A59,'Field Results Calc'!$A$2:$A$500,0)),"")</f>
        <v>Telford</v>
      </c>
      <c r="K59" s="20">
        <f ca="1">IFERROR(ROUNDDOWN(INDEX('Field Results Calc'!L$2:L$500,MATCH($A59,'Field Results Calc'!$A$2:$A$500,0)),2),"")</f>
        <v>44</v>
      </c>
      <c r="L59" s="20">
        <f ca="1">IFERROR(INDEX('Field Results Calc'!N$2:N$500,MATCH($A59,'Field Results Calc'!$A$2:$A$500,0)),"")</f>
        <v>2</v>
      </c>
      <c r="M59" s="20">
        <f ca="1">IFERROR(INDEX('Field Results Calc'!O$2:O$500,MATCH($A59,'Field Results Calc'!$A$2:$A$500,0)),"")</f>
        <v>7</v>
      </c>
      <c r="N59" s="20" t="str">
        <f t="shared" ca="1" si="4"/>
        <v>Jessica Barrett (T) 44.00</v>
      </c>
    </row>
    <row r="60" spans="1:14" x14ac:dyDescent="0.25">
      <c r="A60" t="str">
        <f t="shared" si="5"/>
        <v>OneU13GirlsVERTICAL JUMP3</v>
      </c>
      <c r="B60" t="str">
        <f t="shared" si="6"/>
        <v>One</v>
      </c>
      <c r="C60" t="s">
        <v>87</v>
      </c>
      <c r="D60" t="s">
        <v>46</v>
      </c>
      <c r="E60" t="s">
        <v>93</v>
      </c>
      <c r="F60" t="str">
        <f t="shared" si="7"/>
        <v>VERTICAL JUMP</v>
      </c>
      <c r="G60">
        <f t="shared" si="8"/>
        <v>3</v>
      </c>
      <c r="H60" t="str">
        <f ca="1">IFERROR(INDEX('Field Results Calc'!J$2:J$500,MATCH($A60,'Field Results Calc'!$A$2:$A$500,0)),"")</f>
        <v>A</v>
      </c>
      <c r="I60" s="20" t="str">
        <f ca="1">IFERROR(INDEX('Field Results Calc'!K$2:K$500,MATCH($A60,'Field Results Calc'!$A$2:$A$500,0)),"")</f>
        <v>Blanka Podgorska</v>
      </c>
      <c r="J60" s="20" t="str">
        <f ca="1">IFERROR(INDEX('Field Results Calc'!E$2:E$500,MATCH($A60,'Field Results Calc'!$A$2:$A$500,0)),"")</f>
        <v>Telford</v>
      </c>
      <c r="K60" s="20">
        <f ca="1">IFERROR(ROUNDDOWN(INDEX('Field Results Calc'!L$2:L$500,MATCH($A60,'Field Results Calc'!$A$2:$A$500,0)),2),"")</f>
        <v>42</v>
      </c>
      <c r="L60" s="20">
        <f ca="1">IFERROR(INDEX('Field Results Calc'!N$2:N$500,MATCH($A60,'Field Results Calc'!$A$2:$A$500,0)),"")</f>
        <v>3</v>
      </c>
      <c r="M60" s="20">
        <f ca="1">IFERROR(INDEX('Field Results Calc'!O$2:O$500,MATCH($A60,'Field Results Calc'!$A$2:$A$500,0)),"")</f>
        <v>6</v>
      </c>
      <c r="N60" s="20" t="str">
        <f t="shared" ca="1" si="4"/>
        <v>Blanka Podgorska (T) 42.00</v>
      </c>
    </row>
    <row r="61" spans="1:14" x14ac:dyDescent="0.25">
      <c r="A61" t="str">
        <f t="shared" si="5"/>
        <v>OneU13GirlsVERTICAL JUMP4</v>
      </c>
      <c r="B61" t="str">
        <f t="shared" si="6"/>
        <v>One</v>
      </c>
      <c r="C61" t="s">
        <v>87</v>
      </c>
      <c r="D61" t="s">
        <v>46</v>
      </c>
      <c r="E61" t="s">
        <v>93</v>
      </c>
      <c r="F61" t="str">
        <f t="shared" si="7"/>
        <v>VERTICAL JUMP</v>
      </c>
      <c r="G61">
        <f t="shared" si="8"/>
        <v>4</v>
      </c>
      <c r="H61" t="str">
        <f ca="1">IFERROR(INDEX('Field Results Calc'!J$2:J$500,MATCH($A61,'Field Results Calc'!$A$2:$A$500,0)),"")</f>
        <v>B</v>
      </c>
      <c r="I61" s="20" t="str">
        <f ca="1">IFERROR(INDEX('Field Results Calc'!K$2:K$500,MATCH($A61,'Field Results Calc'!$A$2:$A$500,0)),"")</f>
        <v>Evie Baillie</v>
      </c>
      <c r="J61" s="20" t="str">
        <f ca="1">IFERROR(INDEX('Field Results Calc'!E$2:E$500,MATCH($A61,'Field Results Calc'!$A$2:$A$500,0)),"")</f>
        <v>Oswestry</v>
      </c>
      <c r="K61" s="20">
        <f ca="1">IFERROR(ROUNDDOWN(INDEX('Field Results Calc'!L$2:L$500,MATCH($A61,'Field Results Calc'!$A$2:$A$500,0)),2),"")</f>
        <v>36</v>
      </c>
      <c r="L61" s="20">
        <f ca="1">IFERROR(INDEX('Field Results Calc'!N$2:N$500,MATCH($A61,'Field Results Calc'!$A$2:$A$500,0)),"")</f>
        <v>4</v>
      </c>
      <c r="M61" s="20">
        <f ca="1">IFERROR(INDEX('Field Results Calc'!O$2:O$500,MATCH($A61,'Field Results Calc'!$A$2:$A$500,0)),"")</f>
        <v>5</v>
      </c>
      <c r="N61" s="20" t="str">
        <f t="shared" ca="1" si="4"/>
        <v>Evie Baillie (O) 36.00</v>
      </c>
    </row>
    <row r="62" spans="1:14" x14ac:dyDescent="0.25">
      <c r="A62" t="str">
        <f t="shared" si="5"/>
        <v>OneU13GirlsVERTICAL JUMP5</v>
      </c>
      <c r="B62" t="str">
        <f t="shared" si="6"/>
        <v>One</v>
      </c>
      <c r="C62" t="s">
        <v>87</v>
      </c>
      <c r="D62" t="s">
        <v>46</v>
      </c>
      <c r="E62" t="s">
        <v>93</v>
      </c>
      <c r="F62" t="str">
        <f t="shared" si="7"/>
        <v>VERTICAL JUMP</v>
      </c>
      <c r="G62">
        <f t="shared" si="8"/>
        <v>5</v>
      </c>
      <c r="H62" t="str">
        <f ca="1">IFERROR(INDEX('Field Results Calc'!J$2:J$500,MATCH($A62,'Field Results Calc'!$A$2:$A$500,0)),"")</f>
        <v>A</v>
      </c>
      <c r="I62" s="20" t="str">
        <f ca="1">IFERROR(INDEX('Field Results Calc'!K$2:K$500,MATCH($A62,'Field Results Calc'!$A$2:$A$500,0)),"")</f>
        <v>Eabha Munslow</v>
      </c>
      <c r="J62" s="20" t="str">
        <f ca="1">IFERROR(INDEX('Field Results Calc'!E$2:E$500,MATCH($A62,'Field Results Calc'!$A$2:$A$500,0)),"")</f>
        <v>Wenlock</v>
      </c>
      <c r="K62" s="20">
        <f ca="1">IFERROR(ROUNDDOWN(INDEX('Field Results Calc'!L$2:L$500,MATCH($A62,'Field Results Calc'!$A$2:$A$500,0)),2),"")</f>
        <v>33</v>
      </c>
      <c r="L62" s="20">
        <f ca="1">IFERROR(INDEX('Field Results Calc'!N$2:N$500,MATCH($A62,'Field Results Calc'!$A$2:$A$500,0)),"")</f>
        <v>5</v>
      </c>
      <c r="M62" s="20">
        <f ca="1">IFERROR(INDEX('Field Results Calc'!O$2:O$500,MATCH($A62,'Field Results Calc'!$A$2:$A$500,0)),"")</f>
        <v>4</v>
      </c>
      <c r="N62" s="20" t="str">
        <f t="shared" ca="1" si="4"/>
        <v>Eabha Munslow (W) 33.00</v>
      </c>
    </row>
    <row r="63" spans="1:14" x14ac:dyDescent="0.25">
      <c r="A63" t="str">
        <f t="shared" si="5"/>
        <v>OneU13GirlsVERTICAL JUMP6</v>
      </c>
      <c r="B63" t="str">
        <f t="shared" si="6"/>
        <v>One</v>
      </c>
      <c r="C63" t="s">
        <v>87</v>
      </c>
      <c r="D63" t="s">
        <v>46</v>
      </c>
      <c r="E63" t="s">
        <v>93</v>
      </c>
      <c r="F63" t="str">
        <f t="shared" si="7"/>
        <v>VERTICAL JUMP</v>
      </c>
      <c r="G63">
        <f t="shared" si="8"/>
        <v>6</v>
      </c>
      <c r="H63" t="str">
        <f ca="1">IFERROR(INDEX('Field Results Calc'!J$2:J$500,MATCH($A63,'Field Results Calc'!$A$2:$A$500,0)),"")</f>
        <v>A</v>
      </c>
      <c r="I63" s="20" t="str">
        <f ca="1">IFERROR(INDEX('Field Results Calc'!K$2:K$500,MATCH($A63,'Field Results Calc'!$A$2:$A$500,0)),"")</f>
        <v/>
      </c>
      <c r="J63" s="20" t="str">
        <f ca="1">IFERROR(INDEX('Field Results Calc'!E$2:E$500,MATCH($A63,'Field Results Calc'!$A$2:$A$500,0)),"")</f>
        <v>Shrewsbury</v>
      </c>
      <c r="K63" s="20">
        <f ca="1">IFERROR(ROUNDDOWN(INDEX('Field Results Calc'!L$2:L$500,MATCH($A63,'Field Results Calc'!$A$2:$A$500,0)),2),"")</f>
        <v>0</v>
      </c>
      <c r="L63" s="20">
        <f ca="1">IFERROR(INDEX('Field Results Calc'!N$2:N$500,MATCH($A63,'Field Results Calc'!$A$2:$A$500,0)),"")</f>
        <v>6</v>
      </c>
      <c r="M63" s="20">
        <f ca="1">IFERROR(INDEX('Field Results Calc'!O$2:O$500,MATCH($A63,'Field Results Calc'!$A$2:$A$500,0)),"")</f>
        <v>0</v>
      </c>
      <c r="N63" s="20" t="str">
        <f t="shared" ca="1" si="4"/>
        <v/>
      </c>
    </row>
    <row r="64" spans="1:14" x14ac:dyDescent="0.25">
      <c r="A64" t="str">
        <f t="shared" si="5"/>
        <v>OneU13GirlsVERTICAL JUMP7</v>
      </c>
      <c r="B64" t="str">
        <f t="shared" si="6"/>
        <v>One</v>
      </c>
      <c r="C64" t="s">
        <v>87</v>
      </c>
      <c r="D64" t="s">
        <v>46</v>
      </c>
      <c r="E64" t="s">
        <v>93</v>
      </c>
      <c r="F64" t="str">
        <f t="shared" si="7"/>
        <v>VERTICAL JUMP</v>
      </c>
      <c r="G64">
        <f t="shared" si="8"/>
        <v>7</v>
      </c>
      <c r="H64" t="str">
        <f ca="1">IFERROR(INDEX('Field Results Calc'!J$2:J$500,MATCH($A64,'Field Results Calc'!$A$2:$A$500,0)),"")</f>
        <v>B</v>
      </c>
      <c r="I64" s="20" t="str">
        <f ca="1">IFERROR(INDEX('Field Results Calc'!K$2:K$500,MATCH($A64,'Field Results Calc'!$A$2:$A$500,0)),"")</f>
        <v/>
      </c>
      <c r="J64" s="20" t="str">
        <f ca="1">IFERROR(INDEX('Field Results Calc'!E$2:E$500,MATCH($A64,'Field Results Calc'!$A$2:$A$500,0)),"")</f>
        <v>Shrewsbury</v>
      </c>
      <c r="K64" s="20">
        <f ca="1">IFERROR(ROUNDDOWN(INDEX('Field Results Calc'!L$2:L$500,MATCH($A64,'Field Results Calc'!$A$2:$A$500,0)),2),"")</f>
        <v>0</v>
      </c>
      <c r="L64" s="20">
        <f ca="1">IFERROR(INDEX('Field Results Calc'!N$2:N$500,MATCH($A64,'Field Results Calc'!$A$2:$A$500,0)),"")</f>
        <v>6</v>
      </c>
      <c r="M64" s="20">
        <f ca="1">IFERROR(INDEX('Field Results Calc'!O$2:O$500,MATCH($A64,'Field Results Calc'!$A$2:$A$500,0)),"")</f>
        <v>0</v>
      </c>
      <c r="N64" s="20" t="str">
        <f t="shared" ca="1" si="4"/>
        <v/>
      </c>
    </row>
    <row r="65" spans="1:14" x14ac:dyDescent="0.25">
      <c r="A65" t="str">
        <f t="shared" si="5"/>
        <v>OneU13GirlsVERTICAL JUMP8</v>
      </c>
      <c r="B65" t="str">
        <f t="shared" si="6"/>
        <v>One</v>
      </c>
      <c r="C65" t="s">
        <v>87</v>
      </c>
      <c r="D65" t="s">
        <v>46</v>
      </c>
      <c r="E65" t="s">
        <v>93</v>
      </c>
      <c r="F65" t="str">
        <f t="shared" si="7"/>
        <v>VERTICAL JUMP</v>
      </c>
      <c r="G65">
        <f t="shared" si="8"/>
        <v>8</v>
      </c>
      <c r="H65" t="str">
        <f ca="1">IFERROR(INDEX('Field Results Calc'!J$2:J$500,MATCH($A65,'Field Results Calc'!$A$2:$A$500,0)),"")</f>
        <v>B</v>
      </c>
      <c r="I65" s="20" t="str">
        <f ca="1">IFERROR(INDEX('Field Results Calc'!K$2:K$500,MATCH($A65,'Field Results Calc'!$A$2:$A$500,0)),"")</f>
        <v/>
      </c>
      <c r="J65" s="20" t="str">
        <f ca="1">IFERROR(INDEX('Field Results Calc'!E$2:E$500,MATCH($A65,'Field Results Calc'!$A$2:$A$500,0)),"")</f>
        <v>Wenlock</v>
      </c>
      <c r="K65" s="20">
        <f ca="1">IFERROR(ROUNDDOWN(INDEX('Field Results Calc'!L$2:L$500,MATCH($A65,'Field Results Calc'!$A$2:$A$500,0)),2),"")</f>
        <v>0</v>
      </c>
      <c r="L65" s="20">
        <f ca="1">IFERROR(INDEX('Field Results Calc'!N$2:N$500,MATCH($A65,'Field Results Calc'!$A$2:$A$500,0)),"")</f>
        <v>6</v>
      </c>
      <c r="M65" s="20">
        <f ca="1">IFERROR(INDEX('Field Results Calc'!O$2:O$500,MATCH($A65,'Field Results Calc'!$A$2:$A$500,0)),"")</f>
        <v>0</v>
      </c>
      <c r="N65" s="20" t="str">
        <f t="shared" ca="1" si="4"/>
        <v/>
      </c>
    </row>
    <row r="66" spans="1:14" x14ac:dyDescent="0.25">
      <c r="A66" t="str">
        <f t="shared" ref="A66:A97" si="9">B66&amp;C66&amp;D66&amp;F66&amp;G66</f>
        <v>OneU13BoysVERTICAL JUMP1</v>
      </c>
      <c r="B66" t="str">
        <f t="shared" ref="B66:B97" si="10">Match_number</f>
        <v>One</v>
      </c>
      <c r="C66" t="s">
        <v>87</v>
      </c>
      <c r="D66" t="s">
        <v>62</v>
      </c>
      <c r="E66" t="s">
        <v>90</v>
      </c>
      <c r="F66" t="str">
        <f t="shared" ref="F66:F97" si="11">INDEX(All_events,MATCH(E66,Events_list,0),MATCH(C66 &amp;" "&amp;D66,Age_list,0))</f>
        <v>VERTICAL JUMP</v>
      </c>
      <c r="G66">
        <f t="shared" ref="G66:G97" si="12">IF(F66&amp;E66&amp;D66&amp;C66&amp;B66=F65&amp;E65&amp;D65&amp;C65&amp;B65,G65+1,1)</f>
        <v>1</v>
      </c>
      <c r="H66" t="str">
        <f ca="1">IFERROR(INDEX('Field Results Calc'!J$2:J$500,MATCH($A66,'Field Results Calc'!$A$2:$A$500,0)),"")</f>
        <v>B</v>
      </c>
      <c r="I66" s="20" t="str">
        <f ca="1">IFERROR(INDEX('Field Results Calc'!K$2:K$500,MATCH($A66,'Field Results Calc'!$A$2:$A$500,0)),"")</f>
        <v>Harley Gordon</v>
      </c>
      <c r="J66" s="20" t="str">
        <f ca="1">IFERROR(INDEX('Field Results Calc'!E$2:E$500,MATCH($A66,'Field Results Calc'!$A$2:$A$500,0)),"")</f>
        <v>Telford</v>
      </c>
      <c r="K66" s="20">
        <f ca="1">IFERROR(ROUNDDOWN(INDEX('Field Results Calc'!L$2:L$500,MATCH($A66,'Field Results Calc'!$A$2:$A$500,0)),2),"")</f>
        <v>48</v>
      </c>
      <c r="L66" s="20">
        <f ca="1">IFERROR(INDEX('Field Results Calc'!N$2:N$500,MATCH($A66,'Field Results Calc'!$A$2:$A$500,0)),"")</f>
        <v>1</v>
      </c>
      <c r="M66" s="20">
        <f ca="1">IFERROR(INDEX('Field Results Calc'!O$2:O$500,MATCH($A66,'Field Results Calc'!$A$2:$A$500,0)),"")</f>
        <v>8</v>
      </c>
      <c r="N66" s="20" t="str">
        <f t="shared" ref="N66:N113" ca="1" si="13">IF(LEN(TRIM(I66))=0,"",I66&amp;" "&amp; "(" &amp; LEFT(J66,1) &amp;") " &amp;TEXT(K66, "0.00"))</f>
        <v>Harley Gordon (T) 48.00</v>
      </c>
    </row>
    <row r="67" spans="1:14" x14ac:dyDescent="0.25">
      <c r="A67" t="str">
        <f t="shared" si="9"/>
        <v>OneU13BoysVERTICAL JUMP2</v>
      </c>
      <c r="B67" t="str">
        <f t="shared" si="10"/>
        <v>One</v>
      </c>
      <c r="C67" t="s">
        <v>87</v>
      </c>
      <c r="D67" t="s">
        <v>62</v>
      </c>
      <c r="E67" t="s">
        <v>90</v>
      </c>
      <c r="F67" t="str">
        <f t="shared" si="11"/>
        <v>VERTICAL JUMP</v>
      </c>
      <c r="G67">
        <f t="shared" si="12"/>
        <v>2</v>
      </c>
      <c r="H67" t="str">
        <f ca="1">IFERROR(INDEX('Field Results Calc'!J$2:J$500,MATCH($A67,'Field Results Calc'!$A$2:$A$500,0)),"")</f>
        <v>A</v>
      </c>
      <c r="I67" s="20" t="str">
        <f ca="1">IFERROR(INDEX('Field Results Calc'!K$2:K$500,MATCH($A67,'Field Results Calc'!$A$2:$A$500,0)),"")</f>
        <v>Archie Cooper</v>
      </c>
      <c r="J67" s="20" t="str">
        <f ca="1">IFERROR(INDEX('Field Results Calc'!E$2:E$500,MATCH($A67,'Field Results Calc'!$A$2:$A$500,0)),"")</f>
        <v>Shrewsbury</v>
      </c>
      <c r="K67" s="20">
        <f ca="1">IFERROR(ROUNDDOWN(INDEX('Field Results Calc'!L$2:L$500,MATCH($A67,'Field Results Calc'!$A$2:$A$500,0)),2),"")</f>
        <v>47</v>
      </c>
      <c r="L67" s="20">
        <f ca="1">IFERROR(INDEX('Field Results Calc'!N$2:N$500,MATCH($A67,'Field Results Calc'!$A$2:$A$500,0)),"")</f>
        <v>2</v>
      </c>
      <c r="M67" s="20">
        <f ca="1">IFERROR(INDEX('Field Results Calc'!O$2:O$500,MATCH($A67,'Field Results Calc'!$A$2:$A$500,0)),"")</f>
        <v>7</v>
      </c>
      <c r="N67" s="20" t="str">
        <f t="shared" ca="1" si="13"/>
        <v>Archie Cooper (S) 47.00</v>
      </c>
    </row>
    <row r="68" spans="1:14" x14ac:dyDescent="0.25">
      <c r="A68" t="str">
        <f t="shared" si="9"/>
        <v>OneU13BoysVERTICAL JUMP3</v>
      </c>
      <c r="B68" t="str">
        <f t="shared" si="10"/>
        <v>One</v>
      </c>
      <c r="C68" t="s">
        <v>87</v>
      </c>
      <c r="D68" t="s">
        <v>62</v>
      </c>
      <c r="E68" t="s">
        <v>90</v>
      </c>
      <c r="F68" t="str">
        <f t="shared" si="11"/>
        <v>VERTICAL JUMP</v>
      </c>
      <c r="G68">
        <f t="shared" si="12"/>
        <v>3</v>
      </c>
      <c r="H68" t="str">
        <f ca="1">IFERROR(INDEX('Field Results Calc'!J$2:J$500,MATCH($A68,'Field Results Calc'!$A$2:$A$500,0)),"")</f>
        <v>A</v>
      </c>
      <c r="I68" s="20" t="str">
        <f ca="1">IFERROR(INDEX('Field Results Calc'!K$2:K$500,MATCH($A68,'Field Results Calc'!$A$2:$A$500,0)),"")</f>
        <v>Owen Hart</v>
      </c>
      <c r="J68" s="20" t="str">
        <f ca="1">IFERROR(INDEX('Field Results Calc'!E$2:E$500,MATCH($A68,'Field Results Calc'!$A$2:$A$500,0)),"")</f>
        <v>Wenlock</v>
      </c>
      <c r="K68" s="20">
        <f ca="1">IFERROR(ROUNDDOWN(INDEX('Field Results Calc'!L$2:L$500,MATCH($A68,'Field Results Calc'!$A$2:$A$500,0)),2),"")</f>
        <v>43</v>
      </c>
      <c r="L68" s="20">
        <f ca="1">IFERROR(INDEX('Field Results Calc'!N$2:N$500,MATCH($A68,'Field Results Calc'!$A$2:$A$500,0)),"")</f>
        <v>3</v>
      </c>
      <c r="M68" s="20">
        <f ca="1">IFERROR(INDEX('Field Results Calc'!O$2:O$500,MATCH($A68,'Field Results Calc'!$A$2:$A$500,0)),"")</f>
        <v>6</v>
      </c>
      <c r="N68" s="20" t="str">
        <f t="shared" ca="1" si="13"/>
        <v>Owen Hart (W) 43.00</v>
      </c>
    </row>
    <row r="69" spans="1:14" x14ac:dyDescent="0.25">
      <c r="A69" t="str">
        <f t="shared" si="9"/>
        <v>OneU13BoysVERTICAL JUMP4</v>
      </c>
      <c r="B69" t="str">
        <f t="shared" si="10"/>
        <v>One</v>
      </c>
      <c r="C69" t="s">
        <v>87</v>
      </c>
      <c r="D69" t="s">
        <v>62</v>
      </c>
      <c r="E69" t="s">
        <v>90</v>
      </c>
      <c r="F69" t="str">
        <f t="shared" si="11"/>
        <v>VERTICAL JUMP</v>
      </c>
      <c r="G69">
        <f t="shared" si="12"/>
        <v>4</v>
      </c>
      <c r="H69" t="str">
        <f ca="1">IFERROR(INDEX('Field Results Calc'!J$2:J$500,MATCH($A69,'Field Results Calc'!$A$2:$A$500,0)),"")</f>
        <v>A</v>
      </c>
      <c r="I69" s="20" t="str">
        <f ca="1">IFERROR(INDEX('Field Results Calc'!K$2:K$500,MATCH($A69,'Field Results Calc'!$A$2:$A$500,0)),"")</f>
        <v>Cody Sandland</v>
      </c>
      <c r="J69" s="20" t="str">
        <f ca="1">IFERROR(INDEX('Field Results Calc'!E$2:E$500,MATCH($A69,'Field Results Calc'!$A$2:$A$500,0)),"")</f>
        <v>Telford</v>
      </c>
      <c r="K69" s="20">
        <f ca="1">IFERROR(ROUNDDOWN(INDEX('Field Results Calc'!L$2:L$500,MATCH($A69,'Field Results Calc'!$A$2:$A$500,0)),2),"")</f>
        <v>40</v>
      </c>
      <c r="L69" s="20">
        <f ca="1">IFERROR(INDEX('Field Results Calc'!N$2:N$500,MATCH($A69,'Field Results Calc'!$A$2:$A$500,0)),"")</f>
        <v>4</v>
      </c>
      <c r="M69" s="20">
        <f ca="1">IFERROR(INDEX('Field Results Calc'!O$2:O$500,MATCH($A69,'Field Results Calc'!$A$2:$A$500,0)),"")</f>
        <v>5</v>
      </c>
      <c r="N69" s="20" t="str">
        <f t="shared" ca="1" si="13"/>
        <v>Cody Sandland (T) 40.00</v>
      </c>
    </row>
    <row r="70" spans="1:14" x14ac:dyDescent="0.25">
      <c r="A70" t="str">
        <f t="shared" si="9"/>
        <v>OneU13BoysVERTICAL JUMP5</v>
      </c>
      <c r="B70" t="str">
        <f t="shared" si="10"/>
        <v>One</v>
      </c>
      <c r="C70" t="s">
        <v>87</v>
      </c>
      <c r="D70" t="s">
        <v>62</v>
      </c>
      <c r="E70" t="s">
        <v>90</v>
      </c>
      <c r="F70" t="str">
        <f t="shared" si="11"/>
        <v>VERTICAL JUMP</v>
      </c>
      <c r="G70">
        <f t="shared" si="12"/>
        <v>5</v>
      </c>
      <c r="H70" t="str">
        <f ca="1">IFERROR(INDEX('Field Results Calc'!J$2:J$500,MATCH($A70,'Field Results Calc'!$A$2:$A$500,0)),"")</f>
        <v>B</v>
      </c>
      <c r="I70" s="20" t="str">
        <f ca="1">IFERROR(INDEX('Field Results Calc'!K$2:K$500,MATCH($A70,'Field Results Calc'!$A$2:$A$500,0)),"")</f>
        <v>Ethan Duffner</v>
      </c>
      <c r="J70" s="20" t="str">
        <f ca="1">IFERROR(INDEX('Field Results Calc'!E$2:E$500,MATCH($A70,'Field Results Calc'!$A$2:$A$500,0)),"")</f>
        <v>Shrewsbury</v>
      </c>
      <c r="K70" s="20">
        <f ca="1">IFERROR(ROUNDDOWN(INDEX('Field Results Calc'!L$2:L$500,MATCH($A70,'Field Results Calc'!$A$2:$A$500,0)),2),"")</f>
        <v>37</v>
      </c>
      <c r="L70" s="20">
        <f ca="1">IFERROR(INDEX('Field Results Calc'!N$2:N$500,MATCH($A70,'Field Results Calc'!$A$2:$A$500,0)),"")</f>
        <v>5</v>
      </c>
      <c r="M70" s="20">
        <f ca="1">IFERROR(INDEX('Field Results Calc'!O$2:O$500,MATCH($A70,'Field Results Calc'!$A$2:$A$500,0)),"")</f>
        <v>4</v>
      </c>
      <c r="N70" s="20" t="str">
        <f t="shared" ca="1" si="13"/>
        <v>Ethan Duffner (S) 37.00</v>
      </c>
    </row>
    <row r="71" spans="1:14" x14ac:dyDescent="0.25">
      <c r="A71" t="str">
        <f t="shared" si="9"/>
        <v>OneU13BoysVERTICAL JUMP6</v>
      </c>
      <c r="B71" t="str">
        <f t="shared" si="10"/>
        <v>One</v>
      </c>
      <c r="C71" t="s">
        <v>87</v>
      </c>
      <c r="D71" t="s">
        <v>62</v>
      </c>
      <c r="E71" t="s">
        <v>90</v>
      </c>
      <c r="F71" t="str">
        <f t="shared" si="11"/>
        <v>VERTICAL JUMP</v>
      </c>
      <c r="G71">
        <f t="shared" si="12"/>
        <v>6</v>
      </c>
      <c r="H71" t="str">
        <f ca="1">IFERROR(INDEX('Field Results Calc'!J$2:J$500,MATCH($A71,'Field Results Calc'!$A$2:$A$500,0)),"")</f>
        <v>A</v>
      </c>
      <c r="I71" s="20" t="str">
        <f ca="1">IFERROR(INDEX('Field Results Calc'!K$2:K$500,MATCH($A71,'Field Results Calc'!$A$2:$A$500,0)),"")</f>
        <v/>
      </c>
      <c r="J71" s="20" t="str">
        <f ca="1">IFERROR(INDEX('Field Results Calc'!E$2:E$500,MATCH($A71,'Field Results Calc'!$A$2:$A$500,0)),"")</f>
        <v>Oswestry</v>
      </c>
      <c r="K71" s="20">
        <f ca="1">IFERROR(ROUNDDOWN(INDEX('Field Results Calc'!L$2:L$500,MATCH($A71,'Field Results Calc'!$A$2:$A$500,0)),2),"")</f>
        <v>0</v>
      </c>
      <c r="L71" s="20">
        <f ca="1">IFERROR(INDEX('Field Results Calc'!N$2:N$500,MATCH($A71,'Field Results Calc'!$A$2:$A$500,0)),"")</f>
        <v>6</v>
      </c>
      <c r="M71" s="20">
        <f ca="1">IFERROR(INDEX('Field Results Calc'!O$2:O$500,MATCH($A71,'Field Results Calc'!$A$2:$A$500,0)),"")</f>
        <v>0</v>
      </c>
      <c r="N71" s="20" t="str">
        <f t="shared" ca="1" si="13"/>
        <v/>
      </c>
    </row>
    <row r="72" spans="1:14" x14ac:dyDescent="0.25">
      <c r="A72" t="str">
        <f t="shared" si="9"/>
        <v>OneU13BoysVERTICAL JUMP7</v>
      </c>
      <c r="B72" t="str">
        <f t="shared" si="10"/>
        <v>One</v>
      </c>
      <c r="C72" t="s">
        <v>87</v>
      </c>
      <c r="D72" t="s">
        <v>62</v>
      </c>
      <c r="E72" t="s">
        <v>90</v>
      </c>
      <c r="F72" t="str">
        <f t="shared" si="11"/>
        <v>VERTICAL JUMP</v>
      </c>
      <c r="G72">
        <f t="shared" si="12"/>
        <v>7</v>
      </c>
      <c r="H72" t="str">
        <f ca="1">IFERROR(INDEX('Field Results Calc'!J$2:J$500,MATCH($A72,'Field Results Calc'!$A$2:$A$500,0)),"")</f>
        <v>B</v>
      </c>
      <c r="I72" s="20" t="str">
        <f ca="1">IFERROR(INDEX('Field Results Calc'!K$2:K$500,MATCH($A72,'Field Results Calc'!$A$2:$A$500,0)),"")</f>
        <v/>
      </c>
      <c r="J72" s="20" t="str">
        <f ca="1">IFERROR(INDEX('Field Results Calc'!E$2:E$500,MATCH($A72,'Field Results Calc'!$A$2:$A$500,0)),"")</f>
        <v>Oswestry</v>
      </c>
      <c r="K72" s="20">
        <f ca="1">IFERROR(ROUNDDOWN(INDEX('Field Results Calc'!L$2:L$500,MATCH($A72,'Field Results Calc'!$A$2:$A$500,0)),2),"")</f>
        <v>0</v>
      </c>
      <c r="L72" s="20">
        <f ca="1">IFERROR(INDEX('Field Results Calc'!N$2:N$500,MATCH($A72,'Field Results Calc'!$A$2:$A$500,0)),"")</f>
        <v>6</v>
      </c>
      <c r="M72" s="20">
        <f ca="1">IFERROR(INDEX('Field Results Calc'!O$2:O$500,MATCH($A72,'Field Results Calc'!$A$2:$A$500,0)),"")</f>
        <v>0</v>
      </c>
      <c r="N72" s="20" t="str">
        <f t="shared" ca="1" si="13"/>
        <v/>
      </c>
    </row>
    <row r="73" spans="1:14" x14ac:dyDescent="0.25">
      <c r="A73" t="str">
        <f t="shared" si="9"/>
        <v>OneU13BoysVERTICAL JUMP8</v>
      </c>
      <c r="B73" t="str">
        <f t="shared" si="10"/>
        <v>One</v>
      </c>
      <c r="C73" t="s">
        <v>87</v>
      </c>
      <c r="D73" t="s">
        <v>62</v>
      </c>
      <c r="E73" t="s">
        <v>90</v>
      </c>
      <c r="F73" t="str">
        <f t="shared" si="11"/>
        <v>VERTICAL JUMP</v>
      </c>
      <c r="G73">
        <f t="shared" si="12"/>
        <v>8</v>
      </c>
      <c r="H73" t="str">
        <f ca="1">IFERROR(INDEX('Field Results Calc'!J$2:J$500,MATCH($A73,'Field Results Calc'!$A$2:$A$500,0)),"")</f>
        <v>B</v>
      </c>
      <c r="I73" s="20" t="str">
        <f ca="1">IFERROR(INDEX('Field Results Calc'!K$2:K$500,MATCH($A73,'Field Results Calc'!$A$2:$A$500,0)),"")</f>
        <v/>
      </c>
      <c r="J73" s="20" t="str">
        <f ca="1">IFERROR(INDEX('Field Results Calc'!E$2:E$500,MATCH($A73,'Field Results Calc'!$A$2:$A$500,0)),"")</f>
        <v>Wenlock</v>
      </c>
      <c r="K73" s="20">
        <f ca="1">IFERROR(ROUNDDOWN(INDEX('Field Results Calc'!L$2:L$500,MATCH($A73,'Field Results Calc'!$A$2:$A$500,0)),2),"")</f>
        <v>0</v>
      </c>
      <c r="L73" s="20">
        <f ca="1">IFERROR(INDEX('Field Results Calc'!N$2:N$500,MATCH($A73,'Field Results Calc'!$A$2:$A$500,0)),"")</f>
        <v>6</v>
      </c>
      <c r="M73" s="20">
        <f ca="1">IFERROR(INDEX('Field Results Calc'!O$2:O$500,MATCH($A73,'Field Results Calc'!$A$2:$A$500,0)),"")</f>
        <v>0</v>
      </c>
      <c r="N73" s="20" t="str">
        <f t="shared" ca="1" si="13"/>
        <v/>
      </c>
    </row>
    <row r="74" spans="1:14" x14ac:dyDescent="0.25">
      <c r="A74" t="str">
        <f t="shared" si="9"/>
        <v>OneU13BoysSTANDING TRIPLE JUMP1</v>
      </c>
      <c r="B74" t="str">
        <f t="shared" si="10"/>
        <v>One</v>
      </c>
      <c r="C74" t="s">
        <v>87</v>
      </c>
      <c r="D74" t="s">
        <v>62</v>
      </c>
      <c r="E74" t="s">
        <v>93</v>
      </c>
      <c r="F74" t="str">
        <f t="shared" si="11"/>
        <v>STANDING TRIPLE JUMP</v>
      </c>
      <c r="G74">
        <f t="shared" si="12"/>
        <v>1</v>
      </c>
      <c r="H74" t="str">
        <f ca="1">IFERROR(INDEX('Field Results Calc'!J$2:J$500,MATCH($A74,'Field Results Calc'!$A$2:$A$500,0)),"")</f>
        <v>A</v>
      </c>
      <c r="I74" s="20" t="str">
        <f ca="1">IFERROR(INDEX('Field Results Calc'!K$2:K$500,MATCH($A74,'Field Results Calc'!$A$2:$A$500,0)),"")</f>
        <v>Sion Williams</v>
      </c>
      <c r="J74" s="20" t="str">
        <f ca="1">IFERROR(INDEX('Field Results Calc'!E$2:E$500,MATCH($A74,'Field Results Calc'!$A$2:$A$500,0)),"")</f>
        <v>Wenlock</v>
      </c>
      <c r="K74" s="20">
        <f ca="1">IFERROR(ROUNDDOWN(INDEX('Field Results Calc'!L$2:L$500,MATCH($A74,'Field Results Calc'!$A$2:$A$500,0)),2),"")</f>
        <v>5.56</v>
      </c>
      <c r="L74" s="20">
        <f ca="1">IFERROR(INDEX('Field Results Calc'!N$2:N$500,MATCH($A74,'Field Results Calc'!$A$2:$A$500,0)),"")</f>
        <v>1</v>
      </c>
      <c r="M74" s="20">
        <f ca="1">IFERROR(INDEX('Field Results Calc'!O$2:O$500,MATCH($A74,'Field Results Calc'!$A$2:$A$500,0)),"")</f>
        <v>8</v>
      </c>
      <c r="N74" s="20" t="str">
        <f t="shared" ca="1" si="13"/>
        <v>Sion Williams (W) 5.56</v>
      </c>
    </row>
    <row r="75" spans="1:14" x14ac:dyDescent="0.25">
      <c r="A75" t="str">
        <f t="shared" si="9"/>
        <v>OneU13BoysSTANDING TRIPLE JUMP2</v>
      </c>
      <c r="B75" t="str">
        <f t="shared" si="10"/>
        <v>One</v>
      </c>
      <c r="C75" t="s">
        <v>87</v>
      </c>
      <c r="D75" t="s">
        <v>62</v>
      </c>
      <c r="E75" t="s">
        <v>93</v>
      </c>
      <c r="F75" t="str">
        <f t="shared" si="11"/>
        <v>STANDING TRIPLE JUMP</v>
      </c>
      <c r="G75">
        <f t="shared" si="12"/>
        <v>2</v>
      </c>
      <c r="H75" t="str">
        <f ca="1">IFERROR(INDEX('Field Results Calc'!J$2:J$500,MATCH($A75,'Field Results Calc'!$A$2:$A$500,0)),"")</f>
        <v>A</v>
      </c>
      <c r="I75" s="20" t="str">
        <f ca="1">IFERROR(INDEX('Field Results Calc'!K$2:K$500,MATCH($A75,'Field Results Calc'!$A$2:$A$500,0)),"")</f>
        <v>Zach Hatch</v>
      </c>
      <c r="J75" s="20" t="str">
        <f ca="1">IFERROR(INDEX('Field Results Calc'!E$2:E$500,MATCH($A75,'Field Results Calc'!$A$2:$A$500,0)),"")</f>
        <v>Telford</v>
      </c>
      <c r="K75" s="20">
        <f ca="1">IFERROR(ROUNDDOWN(INDEX('Field Results Calc'!L$2:L$500,MATCH($A75,'Field Results Calc'!$A$2:$A$500,0)),2),"")</f>
        <v>5.54</v>
      </c>
      <c r="L75" s="20">
        <f ca="1">IFERROR(INDEX('Field Results Calc'!N$2:N$500,MATCH($A75,'Field Results Calc'!$A$2:$A$500,0)),"")</f>
        <v>2</v>
      </c>
      <c r="M75" s="20">
        <f ca="1">IFERROR(INDEX('Field Results Calc'!O$2:O$500,MATCH($A75,'Field Results Calc'!$A$2:$A$500,0)),"")</f>
        <v>7</v>
      </c>
      <c r="N75" s="20" t="str">
        <f t="shared" ca="1" si="13"/>
        <v>Zach Hatch (T) 5.54</v>
      </c>
    </row>
    <row r="76" spans="1:14" x14ac:dyDescent="0.25">
      <c r="A76" t="str">
        <f t="shared" si="9"/>
        <v>OneU13BoysSTANDING TRIPLE JUMP3</v>
      </c>
      <c r="B76" t="str">
        <f t="shared" si="10"/>
        <v>One</v>
      </c>
      <c r="C76" t="s">
        <v>87</v>
      </c>
      <c r="D76" t="s">
        <v>62</v>
      </c>
      <c r="E76" t="s">
        <v>93</v>
      </c>
      <c r="F76" t="str">
        <f t="shared" si="11"/>
        <v>STANDING TRIPLE JUMP</v>
      </c>
      <c r="G76">
        <f t="shared" si="12"/>
        <v>3</v>
      </c>
      <c r="H76" t="str">
        <f ca="1">IFERROR(INDEX('Field Results Calc'!J$2:J$500,MATCH($A76,'Field Results Calc'!$A$2:$A$500,0)),"")</f>
        <v>B</v>
      </c>
      <c r="I76" s="20" t="str">
        <f ca="1">IFERROR(INDEX('Field Results Calc'!K$2:K$500,MATCH($A76,'Field Results Calc'!$A$2:$A$500,0)),"")</f>
        <v>Jack Hughes</v>
      </c>
      <c r="J76" s="20" t="str">
        <f ca="1">IFERROR(INDEX('Field Results Calc'!E$2:E$500,MATCH($A76,'Field Results Calc'!$A$2:$A$500,0)),"")</f>
        <v>Telford</v>
      </c>
      <c r="K76" s="20">
        <f ca="1">IFERROR(ROUNDDOWN(INDEX('Field Results Calc'!L$2:L$500,MATCH($A76,'Field Results Calc'!$A$2:$A$500,0)),2),"")</f>
        <v>5.18</v>
      </c>
      <c r="L76" s="20">
        <f ca="1">IFERROR(INDEX('Field Results Calc'!N$2:N$500,MATCH($A76,'Field Results Calc'!$A$2:$A$500,0)),"")</f>
        <v>3</v>
      </c>
      <c r="M76" s="20">
        <f ca="1">IFERROR(INDEX('Field Results Calc'!O$2:O$500,MATCH($A76,'Field Results Calc'!$A$2:$A$500,0)),"")</f>
        <v>6</v>
      </c>
      <c r="N76" s="20" t="str">
        <f t="shared" ca="1" si="13"/>
        <v>Jack Hughes (T) 5.18</v>
      </c>
    </row>
    <row r="77" spans="1:14" x14ac:dyDescent="0.25">
      <c r="A77" t="str">
        <f t="shared" si="9"/>
        <v>OneU13BoysSTANDING TRIPLE JUMP4</v>
      </c>
      <c r="B77" t="str">
        <f t="shared" si="10"/>
        <v>One</v>
      </c>
      <c r="C77" t="s">
        <v>87</v>
      </c>
      <c r="D77" t="s">
        <v>62</v>
      </c>
      <c r="E77" t="s">
        <v>93</v>
      </c>
      <c r="F77" t="str">
        <f t="shared" si="11"/>
        <v>STANDING TRIPLE JUMP</v>
      </c>
      <c r="G77">
        <f t="shared" si="12"/>
        <v>4</v>
      </c>
      <c r="H77" t="str">
        <f ca="1">IFERROR(INDEX('Field Results Calc'!J$2:J$500,MATCH($A77,'Field Results Calc'!$A$2:$A$500,0)),"")</f>
        <v>A</v>
      </c>
      <c r="I77" s="20" t="str">
        <f ca="1">IFERROR(INDEX('Field Results Calc'!K$2:K$500,MATCH($A77,'Field Results Calc'!$A$2:$A$500,0)),"")</f>
        <v>Dylan Grimley</v>
      </c>
      <c r="J77" s="20" t="str">
        <f ca="1">IFERROR(INDEX('Field Results Calc'!E$2:E$500,MATCH($A77,'Field Results Calc'!$A$2:$A$500,0)),"")</f>
        <v>Oswestry</v>
      </c>
      <c r="K77" s="20">
        <f ca="1">IFERROR(ROUNDDOWN(INDEX('Field Results Calc'!L$2:L$500,MATCH($A77,'Field Results Calc'!$A$2:$A$500,0)),2),"")</f>
        <v>4.4800000000000004</v>
      </c>
      <c r="L77" s="20">
        <f ca="1">IFERROR(INDEX('Field Results Calc'!N$2:N$500,MATCH($A77,'Field Results Calc'!$A$2:$A$500,0)),"")</f>
        <v>4</v>
      </c>
      <c r="M77" s="20">
        <f ca="1">IFERROR(INDEX('Field Results Calc'!O$2:O$500,MATCH($A77,'Field Results Calc'!$A$2:$A$500,0)),"")</f>
        <v>5</v>
      </c>
      <c r="N77" s="20" t="str">
        <f t="shared" ca="1" si="13"/>
        <v>Dylan Grimley (O) 4.48</v>
      </c>
    </row>
    <row r="78" spans="1:14" x14ac:dyDescent="0.25">
      <c r="A78" t="str">
        <f t="shared" si="9"/>
        <v>OneU13BoysSTANDING TRIPLE JUMP5</v>
      </c>
      <c r="B78" t="str">
        <f t="shared" si="10"/>
        <v>One</v>
      </c>
      <c r="C78" t="s">
        <v>87</v>
      </c>
      <c r="D78" t="s">
        <v>62</v>
      </c>
      <c r="E78" t="s">
        <v>93</v>
      </c>
      <c r="F78" t="str">
        <f t="shared" si="11"/>
        <v>STANDING TRIPLE JUMP</v>
      </c>
      <c r="G78">
        <f t="shared" si="12"/>
        <v>5</v>
      </c>
      <c r="H78" t="str">
        <f ca="1">IFERROR(INDEX('Field Results Calc'!J$2:J$500,MATCH($A78,'Field Results Calc'!$A$2:$A$500,0)),"")</f>
        <v>B</v>
      </c>
      <c r="I78" s="20" t="str">
        <f ca="1">IFERROR(INDEX('Field Results Calc'!K$2:K$500,MATCH($A78,'Field Results Calc'!$A$2:$A$500,0)),"")</f>
        <v>Thomas Broom</v>
      </c>
      <c r="J78" s="20" t="str">
        <f ca="1">IFERROR(INDEX('Field Results Calc'!E$2:E$500,MATCH($A78,'Field Results Calc'!$A$2:$A$500,0)),"")</f>
        <v>Wenlock</v>
      </c>
      <c r="K78" s="20">
        <f ca="1">IFERROR(ROUNDDOWN(INDEX('Field Results Calc'!L$2:L$500,MATCH($A78,'Field Results Calc'!$A$2:$A$500,0)),2),"")</f>
        <v>4.38</v>
      </c>
      <c r="L78" s="20">
        <f ca="1">IFERROR(INDEX('Field Results Calc'!N$2:N$500,MATCH($A78,'Field Results Calc'!$A$2:$A$500,0)),"")</f>
        <v>5</v>
      </c>
      <c r="M78" s="20">
        <f ca="1">IFERROR(INDEX('Field Results Calc'!O$2:O$500,MATCH($A78,'Field Results Calc'!$A$2:$A$500,0)),"")</f>
        <v>4</v>
      </c>
      <c r="N78" s="20" t="str">
        <f t="shared" ca="1" si="13"/>
        <v>Thomas Broom (W) 4.38</v>
      </c>
    </row>
    <row r="79" spans="1:14" x14ac:dyDescent="0.25">
      <c r="A79" t="str">
        <f t="shared" si="9"/>
        <v>OneU13BoysSTANDING TRIPLE JUMP6</v>
      </c>
      <c r="B79" t="str">
        <f t="shared" si="10"/>
        <v>One</v>
      </c>
      <c r="C79" t="s">
        <v>87</v>
      </c>
      <c r="D79" t="s">
        <v>62</v>
      </c>
      <c r="E79" t="s">
        <v>93</v>
      </c>
      <c r="F79" t="str">
        <f t="shared" si="11"/>
        <v>STANDING TRIPLE JUMP</v>
      </c>
      <c r="G79">
        <f t="shared" si="12"/>
        <v>6</v>
      </c>
      <c r="H79" t="str">
        <f ca="1">IFERROR(INDEX('Field Results Calc'!J$2:J$500,MATCH($A79,'Field Results Calc'!$A$2:$A$500,0)),"")</f>
        <v>A</v>
      </c>
      <c r="I79" s="20" t="str">
        <f ca="1">IFERROR(INDEX('Field Results Calc'!K$2:K$500,MATCH($A79,'Field Results Calc'!$A$2:$A$500,0)),"")</f>
        <v/>
      </c>
      <c r="J79" s="20" t="str">
        <f ca="1">IFERROR(INDEX('Field Results Calc'!E$2:E$500,MATCH($A79,'Field Results Calc'!$A$2:$A$500,0)),"")</f>
        <v>Shrewsbury</v>
      </c>
      <c r="K79" s="20">
        <f ca="1">IFERROR(ROUNDDOWN(INDEX('Field Results Calc'!L$2:L$500,MATCH($A79,'Field Results Calc'!$A$2:$A$500,0)),2),"")</f>
        <v>0</v>
      </c>
      <c r="L79" s="20">
        <f ca="1">IFERROR(INDEX('Field Results Calc'!N$2:N$500,MATCH($A79,'Field Results Calc'!$A$2:$A$500,0)),"")</f>
        <v>6</v>
      </c>
      <c r="M79" s="20">
        <f ca="1">IFERROR(INDEX('Field Results Calc'!O$2:O$500,MATCH($A79,'Field Results Calc'!$A$2:$A$500,0)),"")</f>
        <v>0</v>
      </c>
      <c r="N79" s="20" t="str">
        <f t="shared" ca="1" si="13"/>
        <v/>
      </c>
    </row>
    <row r="80" spans="1:14" x14ac:dyDescent="0.25">
      <c r="A80" t="str">
        <f t="shared" si="9"/>
        <v>OneU13BoysSTANDING TRIPLE JUMP7</v>
      </c>
      <c r="B80" t="str">
        <f t="shared" si="10"/>
        <v>One</v>
      </c>
      <c r="C80" t="s">
        <v>87</v>
      </c>
      <c r="D80" t="s">
        <v>62</v>
      </c>
      <c r="E80" t="s">
        <v>93</v>
      </c>
      <c r="F80" t="str">
        <f t="shared" si="11"/>
        <v>STANDING TRIPLE JUMP</v>
      </c>
      <c r="G80">
        <f t="shared" si="12"/>
        <v>7</v>
      </c>
      <c r="H80" t="str">
        <f ca="1">IFERROR(INDEX('Field Results Calc'!J$2:J$500,MATCH($A80,'Field Results Calc'!$A$2:$A$500,0)),"")</f>
        <v>B</v>
      </c>
      <c r="I80" s="20" t="str">
        <f ca="1">IFERROR(INDEX('Field Results Calc'!K$2:K$500,MATCH($A80,'Field Results Calc'!$A$2:$A$500,0)),"")</f>
        <v/>
      </c>
      <c r="J80" s="20" t="str">
        <f ca="1">IFERROR(INDEX('Field Results Calc'!E$2:E$500,MATCH($A80,'Field Results Calc'!$A$2:$A$500,0)),"")</f>
        <v>Oswestry</v>
      </c>
      <c r="K80" s="20">
        <f ca="1">IFERROR(ROUNDDOWN(INDEX('Field Results Calc'!L$2:L$500,MATCH($A80,'Field Results Calc'!$A$2:$A$500,0)),2),"")</f>
        <v>0</v>
      </c>
      <c r="L80" s="20">
        <f ca="1">IFERROR(INDEX('Field Results Calc'!N$2:N$500,MATCH($A80,'Field Results Calc'!$A$2:$A$500,0)),"")</f>
        <v>6</v>
      </c>
      <c r="M80" s="20">
        <f ca="1">IFERROR(INDEX('Field Results Calc'!O$2:O$500,MATCH($A80,'Field Results Calc'!$A$2:$A$500,0)),"")</f>
        <v>0</v>
      </c>
      <c r="N80" s="20" t="str">
        <f t="shared" ca="1" si="13"/>
        <v/>
      </c>
    </row>
    <row r="81" spans="1:14" x14ac:dyDescent="0.25">
      <c r="A81" t="str">
        <f t="shared" si="9"/>
        <v>OneU13BoysSTANDING TRIPLE JUMP8</v>
      </c>
      <c r="B81" t="str">
        <f t="shared" si="10"/>
        <v>One</v>
      </c>
      <c r="C81" t="s">
        <v>87</v>
      </c>
      <c r="D81" t="s">
        <v>62</v>
      </c>
      <c r="E81" t="s">
        <v>93</v>
      </c>
      <c r="F81" t="str">
        <f t="shared" si="11"/>
        <v>STANDING TRIPLE JUMP</v>
      </c>
      <c r="G81">
        <f t="shared" si="12"/>
        <v>8</v>
      </c>
      <c r="H81" t="str">
        <f ca="1">IFERROR(INDEX('Field Results Calc'!J$2:J$500,MATCH($A81,'Field Results Calc'!$A$2:$A$500,0)),"")</f>
        <v>B</v>
      </c>
      <c r="I81" s="20" t="str">
        <f ca="1">IFERROR(INDEX('Field Results Calc'!K$2:K$500,MATCH($A81,'Field Results Calc'!$A$2:$A$500,0)),"")</f>
        <v/>
      </c>
      <c r="J81" s="20" t="str">
        <f ca="1">IFERROR(INDEX('Field Results Calc'!E$2:E$500,MATCH($A81,'Field Results Calc'!$A$2:$A$500,0)),"")</f>
        <v>Shrewsbury</v>
      </c>
      <c r="K81" s="20">
        <f ca="1">IFERROR(ROUNDDOWN(INDEX('Field Results Calc'!L$2:L$500,MATCH($A81,'Field Results Calc'!$A$2:$A$500,0)),2),"")</f>
        <v>0</v>
      </c>
      <c r="L81" s="20">
        <f ca="1">IFERROR(INDEX('Field Results Calc'!N$2:N$500,MATCH($A81,'Field Results Calc'!$A$2:$A$500,0)),"")</f>
        <v>6</v>
      </c>
      <c r="M81" s="20">
        <f ca="1">IFERROR(INDEX('Field Results Calc'!O$2:O$500,MATCH($A81,'Field Results Calc'!$A$2:$A$500,0)),"")</f>
        <v>0</v>
      </c>
      <c r="N81" s="20" t="str">
        <f t="shared" ca="1" si="13"/>
        <v/>
      </c>
    </row>
    <row r="82" spans="1:14" x14ac:dyDescent="0.25">
      <c r="A82" t="str">
        <f t="shared" si="9"/>
        <v>OneU15GirlsSPEED BOUNCE1</v>
      </c>
      <c r="B82" t="str">
        <f t="shared" si="10"/>
        <v>One</v>
      </c>
      <c r="C82" t="s">
        <v>145</v>
      </c>
      <c r="D82" t="s">
        <v>46</v>
      </c>
      <c r="E82" t="s">
        <v>90</v>
      </c>
      <c r="F82" t="str">
        <f t="shared" si="11"/>
        <v>SPEED BOUNCE</v>
      </c>
      <c r="G82">
        <f t="shared" si="12"/>
        <v>1</v>
      </c>
      <c r="H82" t="str">
        <f ca="1">IFERROR(INDEX('Field Results Calc'!J$2:J$500,MATCH($A82,'Field Results Calc'!$A$2:$A$500,0)),"")</f>
        <v>A</v>
      </c>
      <c r="I82" s="20" t="str">
        <f ca="1">IFERROR(INDEX('Field Results Calc'!K$2:K$500,MATCH($A82,'Field Results Calc'!$A$2:$A$500,0)),"")</f>
        <v>Erin Woolcock</v>
      </c>
      <c r="J82" s="20" t="str">
        <f ca="1">IFERROR(INDEX('Field Results Calc'!E$2:E$500,MATCH($A82,'Field Results Calc'!$A$2:$A$500,0)),"")</f>
        <v>Oswestry</v>
      </c>
      <c r="K82" s="20">
        <f ca="1">IFERROR(ROUNDDOWN(INDEX('Field Results Calc'!L$2:L$500,MATCH($A82,'Field Results Calc'!$A$2:$A$500,0)),2),"")</f>
        <v>76</v>
      </c>
      <c r="L82" s="20">
        <f ca="1">IFERROR(INDEX('Field Results Calc'!N$2:N$500,MATCH($A82,'Field Results Calc'!$A$2:$A$500,0)),"")</f>
        <v>1</v>
      </c>
      <c r="M82" s="20">
        <f ca="1">IFERROR(INDEX('Field Results Calc'!O$2:O$500,MATCH($A82,'Field Results Calc'!$A$2:$A$500,0)),"")</f>
        <v>8</v>
      </c>
      <c r="N82" s="20" t="str">
        <f t="shared" ca="1" si="13"/>
        <v>Erin Woolcock (O) 76.00</v>
      </c>
    </row>
    <row r="83" spans="1:14" x14ac:dyDescent="0.25">
      <c r="A83" t="str">
        <f t="shared" si="9"/>
        <v>OneU15GirlsSPEED BOUNCE2</v>
      </c>
      <c r="B83" t="str">
        <f t="shared" si="10"/>
        <v>One</v>
      </c>
      <c r="C83" t="s">
        <v>145</v>
      </c>
      <c r="D83" t="s">
        <v>46</v>
      </c>
      <c r="E83" t="s">
        <v>90</v>
      </c>
      <c r="F83" t="str">
        <f t="shared" si="11"/>
        <v>SPEED BOUNCE</v>
      </c>
      <c r="G83">
        <f t="shared" si="12"/>
        <v>2</v>
      </c>
      <c r="H83" t="str">
        <f ca="1">IFERROR(INDEX('Field Results Calc'!J$2:J$500,MATCH($A83,'Field Results Calc'!$A$2:$A$500,0)),"")</f>
        <v>B</v>
      </c>
      <c r="I83" s="20" t="str">
        <f ca="1">IFERROR(INDEX('Field Results Calc'!K$2:K$500,MATCH($A83,'Field Results Calc'!$A$2:$A$500,0)),"")</f>
        <v>Lily Bowen</v>
      </c>
      <c r="J83" s="20" t="str">
        <f ca="1">IFERROR(INDEX('Field Results Calc'!E$2:E$500,MATCH($A83,'Field Results Calc'!$A$2:$A$500,0)),"")</f>
        <v>Oswestry</v>
      </c>
      <c r="K83" s="20">
        <f ca="1">IFERROR(ROUNDDOWN(INDEX('Field Results Calc'!L$2:L$500,MATCH($A83,'Field Results Calc'!$A$2:$A$500,0)),2),"")</f>
        <v>70</v>
      </c>
      <c r="L83" s="20">
        <f ca="1">IFERROR(INDEX('Field Results Calc'!N$2:N$500,MATCH($A83,'Field Results Calc'!$A$2:$A$500,0)),"")</f>
        <v>2</v>
      </c>
      <c r="M83" s="20">
        <f ca="1">IFERROR(INDEX('Field Results Calc'!O$2:O$500,MATCH($A83,'Field Results Calc'!$A$2:$A$500,0)),"")</f>
        <v>7</v>
      </c>
      <c r="N83" s="20" t="str">
        <f t="shared" ca="1" si="13"/>
        <v>Lily Bowen (O) 70.00</v>
      </c>
    </row>
    <row r="84" spans="1:14" x14ac:dyDescent="0.25">
      <c r="A84" t="str">
        <f t="shared" si="9"/>
        <v>OneU15GirlsSPEED BOUNCE3</v>
      </c>
      <c r="B84" t="str">
        <f t="shared" si="10"/>
        <v>One</v>
      </c>
      <c r="C84" t="s">
        <v>145</v>
      </c>
      <c r="D84" t="s">
        <v>46</v>
      </c>
      <c r="E84" t="s">
        <v>90</v>
      </c>
      <c r="F84" t="str">
        <f t="shared" si="11"/>
        <v>SPEED BOUNCE</v>
      </c>
      <c r="G84">
        <f t="shared" si="12"/>
        <v>3</v>
      </c>
      <c r="H84" t="str">
        <f ca="1">IFERROR(INDEX('Field Results Calc'!J$2:J$500,MATCH($A84,'Field Results Calc'!$A$2:$A$500,0)),"")</f>
        <v>B</v>
      </c>
      <c r="I84" s="20" t="str">
        <f ca="1">IFERROR(INDEX('Field Results Calc'!K$2:K$500,MATCH($A84,'Field Results Calc'!$A$2:$A$500,0)),"")</f>
        <v>Chizua Ude</v>
      </c>
      <c r="J84" s="20" t="str">
        <f ca="1">IFERROR(INDEX('Field Results Calc'!E$2:E$500,MATCH($A84,'Field Results Calc'!$A$2:$A$500,0)),"")</f>
        <v>Telford</v>
      </c>
      <c r="K84" s="20">
        <f ca="1">IFERROR(ROUNDDOWN(INDEX('Field Results Calc'!L$2:L$500,MATCH($A84,'Field Results Calc'!$A$2:$A$500,0)),2),"")</f>
        <v>64</v>
      </c>
      <c r="L84" s="20">
        <f ca="1">IFERROR(INDEX('Field Results Calc'!N$2:N$500,MATCH($A84,'Field Results Calc'!$A$2:$A$500,0)),"")</f>
        <v>3</v>
      </c>
      <c r="M84" s="20">
        <f ca="1">IFERROR(INDEX('Field Results Calc'!O$2:O$500,MATCH($A84,'Field Results Calc'!$A$2:$A$500,0)),"")</f>
        <v>6</v>
      </c>
      <c r="N84" s="20" t="str">
        <f t="shared" ca="1" si="13"/>
        <v>Chizua Ude (T) 64.00</v>
      </c>
    </row>
    <row r="85" spans="1:14" x14ac:dyDescent="0.25">
      <c r="A85" t="str">
        <f t="shared" si="9"/>
        <v>OneU15GirlsSPEED BOUNCE4</v>
      </c>
      <c r="B85" t="str">
        <f t="shared" si="10"/>
        <v>One</v>
      </c>
      <c r="C85" t="s">
        <v>145</v>
      </c>
      <c r="D85" t="s">
        <v>46</v>
      </c>
      <c r="E85" t="s">
        <v>90</v>
      </c>
      <c r="F85" t="str">
        <f t="shared" si="11"/>
        <v>SPEED BOUNCE</v>
      </c>
      <c r="G85">
        <f t="shared" si="12"/>
        <v>4</v>
      </c>
      <c r="H85" t="str">
        <f ca="1">IFERROR(INDEX('Field Results Calc'!J$2:J$500,MATCH($A85,'Field Results Calc'!$A$2:$A$500,0)),"")</f>
        <v>A</v>
      </c>
      <c r="I85" s="20" t="str">
        <f ca="1">IFERROR(INDEX('Field Results Calc'!K$2:K$500,MATCH($A85,'Field Results Calc'!$A$2:$A$500,0)),"")</f>
        <v>Gangotri Skariah</v>
      </c>
      <c r="J85" s="20" t="str">
        <f ca="1">IFERROR(INDEX('Field Results Calc'!E$2:E$500,MATCH($A85,'Field Results Calc'!$A$2:$A$500,0)),"")</f>
        <v>Telford</v>
      </c>
      <c r="K85" s="20">
        <f ca="1">IFERROR(ROUNDDOWN(INDEX('Field Results Calc'!L$2:L$500,MATCH($A85,'Field Results Calc'!$A$2:$A$500,0)),2),"")</f>
        <v>62</v>
      </c>
      <c r="L85" s="20">
        <f ca="1">IFERROR(INDEX('Field Results Calc'!N$2:N$500,MATCH($A85,'Field Results Calc'!$A$2:$A$500,0)),"")</f>
        <v>4</v>
      </c>
      <c r="M85" s="20">
        <f ca="1">IFERROR(INDEX('Field Results Calc'!O$2:O$500,MATCH($A85,'Field Results Calc'!$A$2:$A$500,0)),"")</f>
        <v>5</v>
      </c>
      <c r="N85" s="20" t="str">
        <f t="shared" ca="1" si="13"/>
        <v>Gangotri Skariah (T) 62.00</v>
      </c>
    </row>
    <row r="86" spans="1:14" x14ac:dyDescent="0.25">
      <c r="A86" t="str">
        <f t="shared" si="9"/>
        <v>OneU15GirlsSPEED BOUNCE5</v>
      </c>
      <c r="B86" t="str">
        <f t="shared" si="10"/>
        <v>One</v>
      </c>
      <c r="C86" t="s">
        <v>145</v>
      </c>
      <c r="D86" t="s">
        <v>46</v>
      </c>
      <c r="E86" t="s">
        <v>90</v>
      </c>
      <c r="F86" t="str">
        <f t="shared" si="11"/>
        <v>SPEED BOUNCE</v>
      </c>
      <c r="G86">
        <f t="shared" si="12"/>
        <v>5</v>
      </c>
      <c r="H86" t="str">
        <f ca="1">IFERROR(INDEX('Field Results Calc'!J$2:J$500,MATCH($A86,'Field Results Calc'!$A$2:$A$500,0)),"")</f>
        <v>A</v>
      </c>
      <c r="I86" s="20" t="str">
        <f ca="1">IFERROR(INDEX('Field Results Calc'!K$2:K$500,MATCH($A86,'Field Results Calc'!$A$2:$A$500,0)),"")</f>
        <v/>
      </c>
      <c r="J86" s="20" t="str">
        <f ca="1">IFERROR(INDEX('Field Results Calc'!E$2:E$500,MATCH($A86,'Field Results Calc'!$A$2:$A$500,0)),"")</f>
        <v>Shrewsbury</v>
      </c>
      <c r="K86" s="20">
        <f ca="1">IFERROR(ROUNDDOWN(INDEX('Field Results Calc'!L$2:L$500,MATCH($A86,'Field Results Calc'!$A$2:$A$500,0)),2),"")</f>
        <v>0</v>
      </c>
      <c r="L86" s="20">
        <f ca="1">IFERROR(INDEX('Field Results Calc'!N$2:N$500,MATCH($A86,'Field Results Calc'!$A$2:$A$500,0)),"")</f>
        <v>5</v>
      </c>
      <c r="M86" s="20">
        <f ca="1">IFERROR(INDEX('Field Results Calc'!O$2:O$500,MATCH($A86,'Field Results Calc'!$A$2:$A$500,0)),"")</f>
        <v>0</v>
      </c>
      <c r="N86" s="20" t="str">
        <f t="shared" ca="1" si="13"/>
        <v/>
      </c>
    </row>
    <row r="87" spans="1:14" x14ac:dyDescent="0.25">
      <c r="A87" t="str">
        <f t="shared" si="9"/>
        <v>OneU15GirlsSPEED BOUNCE6</v>
      </c>
      <c r="B87" t="str">
        <f t="shared" si="10"/>
        <v>One</v>
      </c>
      <c r="C87" t="s">
        <v>145</v>
      </c>
      <c r="D87" t="s">
        <v>46</v>
      </c>
      <c r="E87" t="s">
        <v>90</v>
      </c>
      <c r="F87" t="str">
        <f t="shared" si="11"/>
        <v>SPEED BOUNCE</v>
      </c>
      <c r="G87">
        <f t="shared" si="12"/>
        <v>6</v>
      </c>
      <c r="H87" t="str">
        <f ca="1">IFERROR(INDEX('Field Results Calc'!J$2:J$500,MATCH($A87,'Field Results Calc'!$A$2:$A$500,0)),"")</f>
        <v>A</v>
      </c>
      <c r="I87" s="20" t="str">
        <f ca="1">IFERROR(INDEX('Field Results Calc'!K$2:K$500,MATCH($A87,'Field Results Calc'!$A$2:$A$500,0)),"")</f>
        <v/>
      </c>
      <c r="J87" s="20" t="str">
        <f ca="1">IFERROR(INDEX('Field Results Calc'!E$2:E$500,MATCH($A87,'Field Results Calc'!$A$2:$A$500,0)),"")</f>
        <v>Wenlock</v>
      </c>
      <c r="K87" s="20">
        <f ca="1">IFERROR(ROUNDDOWN(INDEX('Field Results Calc'!L$2:L$500,MATCH($A87,'Field Results Calc'!$A$2:$A$500,0)),2),"")</f>
        <v>0</v>
      </c>
      <c r="L87" s="20">
        <f ca="1">IFERROR(INDEX('Field Results Calc'!N$2:N$500,MATCH($A87,'Field Results Calc'!$A$2:$A$500,0)),"")</f>
        <v>5</v>
      </c>
      <c r="M87" s="20">
        <f ca="1">IFERROR(INDEX('Field Results Calc'!O$2:O$500,MATCH($A87,'Field Results Calc'!$A$2:$A$500,0)),"")</f>
        <v>0</v>
      </c>
      <c r="N87" s="20" t="str">
        <f t="shared" ca="1" si="13"/>
        <v/>
      </c>
    </row>
    <row r="88" spans="1:14" x14ac:dyDescent="0.25">
      <c r="A88" t="str">
        <f t="shared" si="9"/>
        <v>OneU15GirlsSPEED BOUNCE7</v>
      </c>
      <c r="B88" t="str">
        <f t="shared" si="10"/>
        <v>One</v>
      </c>
      <c r="C88" t="s">
        <v>145</v>
      </c>
      <c r="D88" t="s">
        <v>46</v>
      </c>
      <c r="E88" t="s">
        <v>90</v>
      </c>
      <c r="F88" t="str">
        <f t="shared" si="11"/>
        <v>SPEED BOUNCE</v>
      </c>
      <c r="G88">
        <f t="shared" si="12"/>
        <v>7</v>
      </c>
      <c r="H88" t="str">
        <f ca="1">IFERROR(INDEX('Field Results Calc'!J$2:J$500,MATCH($A88,'Field Results Calc'!$A$2:$A$500,0)),"")</f>
        <v>B</v>
      </c>
      <c r="I88" s="20" t="str">
        <f ca="1">IFERROR(INDEX('Field Results Calc'!K$2:K$500,MATCH($A88,'Field Results Calc'!$A$2:$A$500,0)),"")</f>
        <v/>
      </c>
      <c r="J88" s="20" t="str">
        <f ca="1">IFERROR(INDEX('Field Results Calc'!E$2:E$500,MATCH($A88,'Field Results Calc'!$A$2:$A$500,0)),"")</f>
        <v>Shrewsbury</v>
      </c>
      <c r="K88" s="20">
        <f ca="1">IFERROR(ROUNDDOWN(INDEX('Field Results Calc'!L$2:L$500,MATCH($A88,'Field Results Calc'!$A$2:$A$500,0)),2),"")</f>
        <v>0</v>
      </c>
      <c r="L88" s="20">
        <f ca="1">IFERROR(INDEX('Field Results Calc'!N$2:N$500,MATCH($A88,'Field Results Calc'!$A$2:$A$500,0)),"")</f>
        <v>5</v>
      </c>
      <c r="M88" s="20">
        <f ca="1">IFERROR(INDEX('Field Results Calc'!O$2:O$500,MATCH($A88,'Field Results Calc'!$A$2:$A$500,0)),"")</f>
        <v>0</v>
      </c>
      <c r="N88" s="20" t="str">
        <f t="shared" ca="1" si="13"/>
        <v/>
      </c>
    </row>
    <row r="89" spans="1:14" x14ac:dyDescent="0.25">
      <c r="A89" t="str">
        <f t="shared" si="9"/>
        <v>OneU15GirlsSPEED BOUNCE8</v>
      </c>
      <c r="B89" t="str">
        <f t="shared" si="10"/>
        <v>One</v>
      </c>
      <c r="C89" t="s">
        <v>145</v>
      </c>
      <c r="D89" t="s">
        <v>46</v>
      </c>
      <c r="E89" t="s">
        <v>90</v>
      </c>
      <c r="F89" t="str">
        <f t="shared" si="11"/>
        <v>SPEED BOUNCE</v>
      </c>
      <c r="G89">
        <f t="shared" si="12"/>
        <v>8</v>
      </c>
      <c r="H89" t="str">
        <f ca="1">IFERROR(INDEX('Field Results Calc'!J$2:J$500,MATCH($A89,'Field Results Calc'!$A$2:$A$500,0)),"")</f>
        <v>B</v>
      </c>
      <c r="I89" s="20" t="str">
        <f ca="1">IFERROR(INDEX('Field Results Calc'!K$2:K$500,MATCH($A89,'Field Results Calc'!$A$2:$A$500,0)),"")</f>
        <v/>
      </c>
      <c r="J89" s="20" t="str">
        <f ca="1">IFERROR(INDEX('Field Results Calc'!E$2:E$500,MATCH($A89,'Field Results Calc'!$A$2:$A$500,0)),"")</f>
        <v>Wenlock</v>
      </c>
      <c r="K89" s="20">
        <f ca="1">IFERROR(ROUNDDOWN(INDEX('Field Results Calc'!L$2:L$500,MATCH($A89,'Field Results Calc'!$A$2:$A$500,0)),2),"")</f>
        <v>0</v>
      </c>
      <c r="L89" s="20">
        <f ca="1">IFERROR(INDEX('Field Results Calc'!N$2:N$500,MATCH($A89,'Field Results Calc'!$A$2:$A$500,0)),"")</f>
        <v>5</v>
      </c>
      <c r="M89" s="20">
        <f ca="1">IFERROR(INDEX('Field Results Calc'!O$2:O$500,MATCH($A89,'Field Results Calc'!$A$2:$A$500,0)),"")</f>
        <v>0</v>
      </c>
      <c r="N89" s="20" t="str">
        <f t="shared" ca="1" si="13"/>
        <v/>
      </c>
    </row>
    <row r="90" spans="1:14" x14ac:dyDescent="0.25">
      <c r="A90" t="str">
        <f t="shared" si="9"/>
        <v>OneU15GirlsSHOT1</v>
      </c>
      <c r="B90" t="str">
        <f t="shared" si="10"/>
        <v>One</v>
      </c>
      <c r="C90" t="s">
        <v>145</v>
      </c>
      <c r="D90" t="s">
        <v>46</v>
      </c>
      <c r="E90" t="s">
        <v>93</v>
      </c>
      <c r="F90" t="str">
        <f t="shared" si="11"/>
        <v>SHOT</v>
      </c>
      <c r="G90">
        <f t="shared" si="12"/>
        <v>1</v>
      </c>
      <c r="H90" t="str">
        <f ca="1">IFERROR(INDEX('Field Results Calc'!J$2:J$500,MATCH($A90,'Field Results Calc'!$A$2:$A$500,0)),"")</f>
        <v>B</v>
      </c>
      <c r="I90" s="20" t="str">
        <f ca="1">IFERROR(INDEX('Field Results Calc'!K$2:K$500,MATCH($A90,'Field Results Calc'!$A$2:$A$500,0)),"")</f>
        <v>Sarah Clarke</v>
      </c>
      <c r="J90" s="20" t="str">
        <f ca="1">IFERROR(INDEX('Field Results Calc'!E$2:E$500,MATCH($A90,'Field Results Calc'!$A$2:$A$500,0)),"")</f>
        <v>Telford</v>
      </c>
      <c r="K90" s="20">
        <f ca="1">IFERROR(ROUNDDOWN(INDEX('Field Results Calc'!L$2:L$500,MATCH($A90,'Field Results Calc'!$A$2:$A$500,0)),2),"")</f>
        <v>7.18</v>
      </c>
      <c r="L90" s="20">
        <f ca="1">IFERROR(INDEX('Field Results Calc'!N$2:N$500,MATCH($A90,'Field Results Calc'!$A$2:$A$500,0)),"")</f>
        <v>1</v>
      </c>
      <c r="M90" s="20">
        <f ca="1">IFERROR(INDEX('Field Results Calc'!O$2:O$500,MATCH($A90,'Field Results Calc'!$A$2:$A$500,0)),"")</f>
        <v>8</v>
      </c>
      <c r="N90" s="20" t="str">
        <f t="shared" ca="1" si="13"/>
        <v>Sarah Clarke (T) 7.18</v>
      </c>
    </row>
    <row r="91" spans="1:14" x14ac:dyDescent="0.25">
      <c r="A91" t="str">
        <f t="shared" si="9"/>
        <v>OneU15GirlsSHOT2</v>
      </c>
      <c r="B91" t="str">
        <f t="shared" si="10"/>
        <v>One</v>
      </c>
      <c r="C91" t="s">
        <v>145</v>
      </c>
      <c r="D91" t="s">
        <v>46</v>
      </c>
      <c r="E91" t="s">
        <v>93</v>
      </c>
      <c r="F91" t="str">
        <f t="shared" si="11"/>
        <v>SHOT</v>
      </c>
      <c r="G91">
        <f t="shared" si="12"/>
        <v>2</v>
      </c>
      <c r="H91" t="str">
        <f ca="1">IFERROR(INDEX('Field Results Calc'!J$2:J$500,MATCH($A91,'Field Results Calc'!$A$2:$A$500,0)),"")</f>
        <v>A</v>
      </c>
      <c r="I91" s="20" t="str">
        <f ca="1">IFERROR(INDEX('Field Results Calc'!K$2:K$500,MATCH($A91,'Field Results Calc'!$A$2:$A$500,0)),"")</f>
        <v>Nayella Simo</v>
      </c>
      <c r="J91" s="20" t="str">
        <f ca="1">IFERROR(INDEX('Field Results Calc'!E$2:E$500,MATCH($A91,'Field Results Calc'!$A$2:$A$500,0)),"")</f>
        <v>Telford</v>
      </c>
      <c r="K91" s="20">
        <f ca="1">IFERROR(ROUNDDOWN(INDEX('Field Results Calc'!L$2:L$500,MATCH($A91,'Field Results Calc'!$A$2:$A$500,0)),2),"")</f>
        <v>6.04</v>
      </c>
      <c r="L91" s="20">
        <f ca="1">IFERROR(INDEX('Field Results Calc'!N$2:N$500,MATCH($A91,'Field Results Calc'!$A$2:$A$500,0)),"")</f>
        <v>2</v>
      </c>
      <c r="M91" s="20">
        <f ca="1">IFERROR(INDEX('Field Results Calc'!O$2:O$500,MATCH($A91,'Field Results Calc'!$A$2:$A$500,0)),"")</f>
        <v>7</v>
      </c>
      <c r="N91" s="20" t="str">
        <f t="shared" ca="1" si="13"/>
        <v>Nayella Simo (T) 6.04</v>
      </c>
    </row>
    <row r="92" spans="1:14" x14ac:dyDescent="0.25">
      <c r="A92" t="str">
        <f t="shared" si="9"/>
        <v>OneU15GirlsSHOT3</v>
      </c>
      <c r="B92" t="str">
        <f t="shared" si="10"/>
        <v>One</v>
      </c>
      <c r="C92" t="s">
        <v>145</v>
      </c>
      <c r="D92" t="s">
        <v>46</v>
      </c>
      <c r="E92" t="s">
        <v>93</v>
      </c>
      <c r="F92" t="str">
        <f t="shared" si="11"/>
        <v>SHOT</v>
      </c>
      <c r="G92">
        <f t="shared" si="12"/>
        <v>3</v>
      </c>
      <c r="H92" t="str">
        <f ca="1">IFERROR(INDEX('Field Results Calc'!J$2:J$500,MATCH($A92,'Field Results Calc'!$A$2:$A$500,0)),"")</f>
        <v>B</v>
      </c>
      <c r="I92" s="20" t="str">
        <f ca="1">IFERROR(INDEX('Field Results Calc'!K$2:K$500,MATCH($A92,'Field Results Calc'!$A$2:$A$500,0)),"")</f>
        <v>Jodie Addinall</v>
      </c>
      <c r="J92" s="20" t="str">
        <f ca="1">IFERROR(INDEX('Field Results Calc'!E$2:E$500,MATCH($A92,'Field Results Calc'!$A$2:$A$500,0)),"")</f>
        <v>Oswestry</v>
      </c>
      <c r="K92" s="20">
        <f ca="1">IFERROR(ROUNDDOWN(INDEX('Field Results Calc'!L$2:L$500,MATCH($A92,'Field Results Calc'!$A$2:$A$500,0)),2),"")</f>
        <v>4.71</v>
      </c>
      <c r="L92" s="20">
        <f ca="1">IFERROR(INDEX('Field Results Calc'!N$2:N$500,MATCH($A92,'Field Results Calc'!$A$2:$A$500,0)),"")</f>
        <v>3</v>
      </c>
      <c r="M92" s="20">
        <f ca="1">IFERROR(INDEX('Field Results Calc'!O$2:O$500,MATCH($A92,'Field Results Calc'!$A$2:$A$500,0)),"")</f>
        <v>6</v>
      </c>
      <c r="N92" s="20" t="str">
        <f t="shared" ca="1" si="13"/>
        <v>Jodie Addinall (O) 4.71</v>
      </c>
    </row>
    <row r="93" spans="1:14" x14ac:dyDescent="0.25">
      <c r="A93" t="str">
        <f t="shared" si="9"/>
        <v>OneU15GirlsSHOT4</v>
      </c>
      <c r="B93" t="str">
        <f t="shared" si="10"/>
        <v>One</v>
      </c>
      <c r="C93" t="s">
        <v>145</v>
      </c>
      <c r="D93" t="s">
        <v>46</v>
      </c>
      <c r="E93" t="s">
        <v>93</v>
      </c>
      <c r="F93" t="str">
        <f t="shared" si="11"/>
        <v>SHOT</v>
      </c>
      <c r="G93">
        <f t="shared" si="12"/>
        <v>4</v>
      </c>
      <c r="H93" t="str">
        <f ca="1">IFERROR(INDEX('Field Results Calc'!J$2:J$500,MATCH($A93,'Field Results Calc'!$A$2:$A$500,0)),"")</f>
        <v>A</v>
      </c>
      <c r="I93" s="20" t="str">
        <f ca="1">IFERROR(INDEX('Field Results Calc'!K$2:K$500,MATCH($A93,'Field Results Calc'!$A$2:$A$500,0)),"")</f>
        <v>Poppy Ashworth</v>
      </c>
      <c r="J93" s="20" t="str">
        <f ca="1">IFERROR(INDEX('Field Results Calc'!E$2:E$500,MATCH($A93,'Field Results Calc'!$A$2:$A$500,0)),"")</f>
        <v>Oswestry</v>
      </c>
      <c r="K93" s="20">
        <f ca="1">IFERROR(ROUNDDOWN(INDEX('Field Results Calc'!L$2:L$500,MATCH($A93,'Field Results Calc'!$A$2:$A$500,0)),2),"")</f>
        <v>4.0999999999999996</v>
      </c>
      <c r="L93" s="20">
        <f ca="1">IFERROR(INDEX('Field Results Calc'!N$2:N$500,MATCH($A93,'Field Results Calc'!$A$2:$A$500,0)),"")</f>
        <v>4</v>
      </c>
      <c r="M93" s="20">
        <f ca="1">IFERROR(INDEX('Field Results Calc'!O$2:O$500,MATCH($A93,'Field Results Calc'!$A$2:$A$500,0)),"")</f>
        <v>5</v>
      </c>
      <c r="N93" s="20" t="str">
        <f t="shared" ca="1" si="13"/>
        <v>Poppy Ashworth (O) 4.10</v>
      </c>
    </row>
    <row r="94" spans="1:14" x14ac:dyDescent="0.25">
      <c r="A94" t="str">
        <f t="shared" si="9"/>
        <v>OneU15GirlsSHOT5</v>
      </c>
      <c r="B94" t="str">
        <f t="shared" si="10"/>
        <v>One</v>
      </c>
      <c r="C94" t="s">
        <v>145</v>
      </c>
      <c r="D94" t="s">
        <v>46</v>
      </c>
      <c r="E94" t="s">
        <v>93</v>
      </c>
      <c r="F94" t="str">
        <f t="shared" si="11"/>
        <v>SHOT</v>
      </c>
      <c r="G94">
        <f t="shared" si="12"/>
        <v>5</v>
      </c>
      <c r="H94" t="str">
        <f ca="1">IFERROR(INDEX('Field Results Calc'!J$2:J$500,MATCH($A94,'Field Results Calc'!$A$2:$A$500,0)),"")</f>
        <v>A</v>
      </c>
      <c r="I94" s="20" t="str">
        <f ca="1">IFERROR(INDEX('Field Results Calc'!K$2:K$500,MATCH($A94,'Field Results Calc'!$A$2:$A$500,0)),"")</f>
        <v/>
      </c>
      <c r="J94" s="20" t="str">
        <f ca="1">IFERROR(INDEX('Field Results Calc'!E$2:E$500,MATCH($A94,'Field Results Calc'!$A$2:$A$500,0)),"")</f>
        <v>Shrewsbury</v>
      </c>
      <c r="K94" s="20">
        <f ca="1">IFERROR(ROUNDDOWN(INDEX('Field Results Calc'!L$2:L$500,MATCH($A94,'Field Results Calc'!$A$2:$A$500,0)),2),"")</f>
        <v>0</v>
      </c>
      <c r="L94" s="20">
        <f ca="1">IFERROR(INDEX('Field Results Calc'!N$2:N$500,MATCH($A94,'Field Results Calc'!$A$2:$A$500,0)),"")</f>
        <v>5</v>
      </c>
      <c r="M94" s="20">
        <f ca="1">IFERROR(INDEX('Field Results Calc'!O$2:O$500,MATCH($A94,'Field Results Calc'!$A$2:$A$500,0)),"")</f>
        <v>0</v>
      </c>
      <c r="N94" s="20" t="str">
        <f t="shared" ca="1" si="13"/>
        <v/>
      </c>
    </row>
    <row r="95" spans="1:14" x14ac:dyDescent="0.25">
      <c r="A95" t="str">
        <f t="shared" si="9"/>
        <v>OneU15GirlsSHOT6</v>
      </c>
      <c r="B95" t="str">
        <f t="shared" si="10"/>
        <v>One</v>
      </c>
      <c r="C95" t="s">
        <v>145</v>
      </c>
      <c r="D95" t="s">
        <v>46</v>
      </c>
      <c r="E95" t="s">
        <v>93</v>
      </c>
      <c r="F95" t="str">
        <f t="shared" si="11"/>
        <v>SHOT</v>
      </c>
      <c r="G95">
        <f t="shared" si="12"/>
        <v>6</v>
      </c>
      <c r="H95" t="str">
        <f ca="1">IFERROR(INDEX('Field Results Calc'!J$2:J$500,MATCH($A95,'Field Results Calc'!$A$2:$A$500,0)),"")</f>
        <v>A</v>
      </c>
      <c r="I95" s="20" t="str">
        <f ca="1">IFERROR(INDEX('Field Results Calc'!K$2:K$500,MATCH($A95,'Field Results Calc'!$A$2:$A$500,0)),"")</f>
        <v/>
      </c>
      <c r="J95" s="20" t="str">
        <f ca="1">IFERROR(INDEX('Field Results Calc'!E$2:E$500,MATCH($A95,'Field Results Calc'!$A$2:$A$500,0)),"")</f>
        <v>Wenlock</v>
      </c>
      <c r="K95" s="20">
        <f ca="1">IFERROR(ROUNDDOWN(INDEX('Field Results Calc'!L$2:L$500,MATCH($A95,'Field Results Calc'!$A$2:$A$500,0)),2),"")</f>
        <v>0</v>
      </c>
      <c r="L95" s="20">
        <f ca="1">IFERROR(INDEX('Field Results Calc'!N$2:N$500,MATCH($A95,'Field Results Calc'!$A$2:$A$500,0)),"")</f>
        <v>5</v>
      </c>
      <c r="M95" s="20">
        <f ca="1">IFERROR(INDEX('Field Results Calc'!O$2:O$500,MATCH($A95,'Field Results Calc'!$A$2:$A$500,0)),"")</f>
        <v>0</v>
      </c>
      <c r="N95" s="20" t="str">
        <f t="shared" ca="1" si="13"/>
        <v/>
      </c>
    </row>
    <row r="96" spans="1:14" x14ac:dyDescent="0.25">
      <c r="A96" t="str">
        <f t="shared" si="9"/>
        <v>OneU15GirlsSHOT7</v>
      </c>
      <c r="B96" t="str">
        <f t="shared" si="10"/>
        <v>One</v>
      </c>
      <c r="C96" t="s">
        <v>145</v>
      </c>
      <c r="D96" t="s">
        <v>46</v>
      </c>
      <c r="E96" t="s">
        <v>93</v>
      </c>
      <c r="F96" t="str">
        <f t="shared" si="11"/>
        <v>SHOT</v>
      </c>
      <c r="G96">
        <f t="shared" si="12"/>
        <v>7</v>
      </c>
      <c r="H96" t="str">
        <f ca="1">IFERROR(INDEX('Field Results Calc'!J$2:J$500,MATCH($A96,'Field Results Calc'!$A$2:$A$500,0)),"")</f>
        <v>B</v>
      </c>
      <c r="I96" s="20" t="str">
        <f ca="1">IFERROR(INDEX('Field Results Calc'!K$2:K$500,MATCH($A96,'Field Results Calc'!$A$2:$A$500,0)),"")</f>
        <v/>
      </c>
      <c r="J96" s="20" t="str">
        <f ca="1">IFERROR(INDEX('Field Results Calc'!E$2:E$500,MATCH($A96,'Field Results Calc'!$A$2:$A$500,0)),"")</f>
        <v>Shrewsbury</v>
      </c>
      <c r="K96" s="20">
        <f ca="1">IFERROR(ROUNDDOWN(INDEX('Field Results Calc'!L$2:L$500,MATCH($A96,'Field Results Calc'!$A$2:$A$500,0)),2),"")</f>
        <v>0</v>
      </c>
      <c r="L96" s="20">
        <f ca="1">IFERROR(INDEX('Field Results Calc'!N$2:N$500,MATCH($A96,'Field Results Calc'!$A$2:$A$500,0)),"")</f>
        <v>5</v>
      </c>
      <c r="M96" s="20">
        <f ca="1">IFERROR(INDEX('Field Results Calc'!O$2:O$500,MATCH($A96,'Field Results Calc'!$A$2:$A$500,0)),"")</f>
        <v>0</v>
      </c>
      <c r="N96" s="20" t="str">
        <f t="shared" ca="1" si="13"/>
        <v/>
      </c>
    </row>
    <row r="97" spans="1:14" x14ac:dyDescent="0.25">
      <c r="A97" t="str">
        <f t="shared" si="9"/>
        <v>OneU15GirlsSHOT8</v>
      </c>
      <c r="B97" t="str">
        <f t="shared" si="10"/>
        <v>One</v>
      </c>
      <c r="C97" t="s">
        <v>145</v>
      </c>
      <c r="D97" t="s">
        <v>46</v>
      </c>
      <c r="E97" t="s">
        <v>93</v>
      </c>
      <c r="F97" t="str">
        <f t="shared" si="11"/>
        <v>SHOT</v>
      </c>
      <c r="G97">
        <f t="shared" si="12"/>
        <v>8</v>
      </c>
      <c r="H97" t="str">
        <f ca="1">IFERROR(INDEX('Field Results Calc'!J$2:J$500,MATCH($A97,'Field Results Calc'!$A$2:$A$500,0)),"")</f>
        <v>B</v>
      </c>
      <c r="I97" s="20" t="str">
        <f ca="1">IFERROR(INDEX('Field Results Calc'!K$2:K$500,MATCH($A97,'Field Results Calc'!$A$2:$A$500,0)),"")</f>
        <v/>
      </c>
      <c r="J97" s="20" t="str">
        <f ca="1">IFERROR(INDEX('Field Results Calc'!E$2:E$500,MATCH($A97,'Field Results Calc'!$A$2:$A$500,0)),"")</f>
        <v>Wenlock</v>
      </c>
      <c r="K97" s="20">
        <f ca="1">IFERROR(ROUNDDOWN(INDEX('Field Results Calc'!L$2:L$500,MATCH($A97,'Field Results Calc'!$A$2:$A$500,0)),2),"")</f>
        <v>0</v>
      </c>
      <c r="L97" s="20">
        <f ca="1">IFERROR(INDEX('Field Results Calc'!N$2:N$500,MATCH($A97,'Field Results Calc'!$A$2:$A$500,0)),"")</f>
        <v>5</v>
      </c>
      <c r="M97" s="20">
        <f ca="1">IFERROR(INDEX('Field Results Calc'!O$2:O$500,MATCH($A97,'Field Results Calc'!$A$2:$A$500,0)),"")</f>
        <v>0</v>
      </c>
      <c r="N97" s="20" t="str">
        <f t="shared" ca="1" si="13"/>
        <v/>
      </c>
    </row>
    <row r="98" spans="1:14" x14ac:dyDescent="0.25">
      <c r="A98" t="str">
        <f t="shared" ref="A98:A113" si="14">B98&amp;C98&amp;D98&amp;F98&amp;G98</f>
        <v>OneU15BoysSHOT1</v>
      </c>
      <c r="B98" t="str">
        <f t="shared" ref="B98:B113" si="15">Match_number</f>
        <v>One</v>
      </c>
      <c r="C98" t="s">
        <v>145</v>
      </c>
      <c r="D98" t="s">
        <v>62</v>
      </c>
      <c r="E98" t="s">
        <v>90</v>
      </c>
      <c r="F98" t="str">
        <f t="shared" ref="F98:F113" si="16">INDEX(All_events,MATCH(E98,Events_list,0),MATCH(C98 &amp;" "&amp;D98,Age_list,0))</f>
        <v>SHOT</v>
      </c>
      <c r="G98">
        <f t="shared" ref="G98:G113" si="17">IF(F98&amp;E98&amp;D98&amp;C98&amp;B98=F97&amp;E97&amp;D97&amp;C97&amp;B97,G97+1,1)</f>
        <v>1</v>
      </c>
      <c r="H98" t="str">
        <f ca="1">IFERROR(INDEX('Field Results Calc'!J$2:J$500,MATCH($A98,'Field Results Calc'!$A$2:$A$500,0)),"")</f>
        <v>A</v>
      </c>
      <c r="I98" s="20" t="str">
        <f ca="1">IFERROR(INDEX('Field Results Calc'!K$2:K$500,MATCH($A98,'Field Results Calc'!$A$2:$A$500,0)),"")</f>
        <v>Ralph Brown</v>
      </c>
      <c r="J98" s="20" t="str">
        <f ca="1">IFERROR(INDEX('Field Results Calc'!E$2:E$500,MATCH($A98,'Field Results Calc'!$A$2:$A$500,0)),"")</f>
        <v>Telford</v>
      </c>
      <c r="K98" s="20">
        <f ca="1">IFERROR(ROUNDDOWN(INDEX('Field Results Calc'!L$2:L$500,MATCH($A98,'Field Results Calc'!$A$2:$A$500,0)),2),"")</f>
        <v>7.12</v>
      </c>
      <c r="L98" s="20">
        <f ca="1">IFERROR(INDEX('Field Results Calc'!N$2:N$500,MATCH($A98,'Field Results Calc'!$A$2:$A$500,0)),"")</f>
        <v>1</v>
      </c>
      <c r="M98" s="20">
        <f ca="1">IFERROR(INDEX('Field Results Calc'!O$2:O$500,MATCH($A98,'Field Results Calc'!$A$2:$A$500,0)),"")</f>
        <v>8</v>
      </c>
      <c r="N98" s="20" t="str">
        <f t="shared" ca="1" si="13"/>
        <v>Ralph Brown (T) 7.12</v>
      </c>
    </row>
    <row r="99" spans="1:14" x14ac:dyDescent="0.25">
      <c r="A99" t="str">
        <f t="shared" si="14"/>
        <v>OneU15BoysSHOT2</v>
      </c>
      <c r="B99" t="str">
        <f t="shared" si="15"/>
        <v>One</v>
      </c>
      <c r="C99" t="s">
        <v>145</v>
      </c>
      <c r="D99" t="s">
        <v>62</v>
      </c>
      <c r="E99" t="s">
        <v>90</v>
      </c>
      <c r="F99" t="str">
        <f t="shared" si="16"/>
        <v>SHOT</v>
      </c>
      <c r="G99">
        <f t="shared" si="17"/>
        <v>2</v>
      </c>
      <c r="H99" t="str">
        <f ca="1">IFERROR(INDEX('Field Results Calc'!J$2:J$500,MATCH($A99,'Field Results Calc'!$A$2:$A$500,0)),"")</f>
        <v>A</v>
      </c>
      <c r="I99" s="20" t="str">
        <f ca="1">IFERROR(INDEX('Field Results Calc'!K$2:K$500,MATCH($A99,'Field Results Calc'!$A$2:$A$500,0)),"")</f>
        <v>Zac Winnal</v>
      </c>
      <c r="J99" s="20" t="str">
        <f ca="1">IFERROR(INDEX('Field Results Calc'!E$2:E$500,MATCH($A99,'Field Results Calc'!$A$2:$A$500,0)),"")</f>
        <v>Wenlock</v>
      </c>
      <c r="K99" s="20">
        <f ca="1">IFERROR(ROUNDDOWN(INDEX('Field Results Calc'!L$2:L$500,MATCH($A99,'Field Results Calc'!$A$2:$A$500,0)),2),"")</f>
        <v>6.32</v>
      </c>
      <c r="L99" s="20">
        <f ca="1">IFERROR(INDEX('Field Results Calc'!N$2:N$500,MATCH($A99,'Field Results Calc'!$A$2:$A$500,0)),"")</f>
        <v>2</v>
      </c>
      <c r="M99" s="20">
        <f ca="1">IFERROR(INDEX('Field Results Calc'!O$2:O$500,MATCH($A99,'Field Results Calc'!$A$2:$A$500,0)),"")</f>
        <v>7</v>
      </c>
      <c r="N99" s="20" t="str">
        <f t="shared" ca="1" si="13"/>
        <v>Zac Winnal (W) 6.32</v>
      </c>
    </row>
    <row r="100" spans="1:14" x14ac:dyDescent="0.25">
      <c r="A100" t="str">
        <f t="shared" si="14"/>
        <v>OneU15BoysSHOT3</v>
      </c>
      <c r="B100" t="str">
        <f t="shared" si="15"/>
        <v>One</v>
      </c>
      <c r="C100" t="s">
        <v>145</v>
      </c>
      <c r="D100" t="s">
        <v>62</v>
      </c>
      <c r="E100" t="s">
        <v>90</v>
      </c>
      <c r="F100" t="str">
        <f t="shared" si="16"/>
        <v>SHOT</v>
      </c>
      <c r="G100">
        <f t="shared" si="17"/>
        <v>3</v>
      </c>
      <c r="H100" t="str">
        <f ca="1">IFERROR(INDEX('Field Results Calc'!J$2:J$500,MATCH($A100,'Field Results Calc'!$A$2:$A$500,0)),"")</f>
        <v>A</v>
      </c>
      <c r="I100" s="20" t="str">
        <f ca="1">IFERROR(INDEX('Field Results Calc'!K$2:K$500,MATCH($A100,'Field Results Calc'!$A$2:$A$500,0)),"")</f>
        <v/>
      </c>
      <c r="J100" s="20" t="str">
        <f ca="1">IFERROR(INDEX('Field Results Calc'!E$2:E$500,MATCH($A100,'Field Results Calc'!$A$2:$A$500,0)),"")</f>
        <v>Oswestry</v>
      </c>
      <c r="K100" s="20">
        <f ca="1">IFERROR(ROUNDDOWN(INDEX('Field Results Calc'!L$2:L$500,MATCH($A100,'Field Results Calc'!$A$2:$A$500,0)),2),"")</f>
        <v>0</v>
      </c>
      <c r="L100" s="20">
        <f ca="1">IFERROR(INDEX('Field Results Calc'!N$2:N$500,MATCH($A100,'Field Results Calc'!$A$2:$A$500,0)),"")</f>
        <v>3</v>
      </c>
      <c r="M100" s="20">
        <f ca="1">IFERROR(INDEX('Field Results Calc'!O$2:O$500,MATCH($A100,'Field Results Calc'!$A$2:$A$500,0)),"")</f>
        <v>0</v>
      </c>
      <c r="N100" s="20" t="str">
        <f t="shared" ca="1" si="13"/>
        <v/>
      </c>
    </row>
    <row r="101" spans="1:14" x14ac:dyDescent="0.25">
      <c r="A101" t="str">
        <f t="shared" si="14"/>
        <v>OneU15BoysSHOT4</v>
      </c>
      <c r="B101" t="str">
        <f t="shared" si="15"/>
        <v>One</v>
      </c>
      <c r="C101" t="s">
        <v>145</v>
      </c>
      <c r="D101" t="s">
        <v>62</v>
      </c>
      <c r="E101" t="s">
        <v>90</v>
      </c>
      <c r="F101" t="str">
        <f t="shared" si="16"/>
        <v>SHOT</v>
      </c>
      <c r="G101">
        <f t="shared" si="17"/>
        <v>4</v>
      </c>
      <c r="H101" t="str">
        <f ca="1">IFERROR(INDEX('Field Results Calc'!J$2:J$500,MATCH($A101,'Field Results Calc'!$A$2:$A$500,0)),"")</f>
        <v>A</v>
      </c>
      <c r="I101" s="20" t="str">
        <f ca="1">IFERROR(INDEX('Field Results Calc'!K$2:K$500,MATCH($A101,'Field Results Calc'!$A$2:$A$500,0)),"")</f>
        <v/>
      </c>
      <c r="J101" s="20" t="str">
        <f ca="1">IFERROR(INDEX('Field Results Calc'!E$2:E$500,MATCH($A101,'Field Results Calc'!$A$2:$A$500,0)),"")</f>
        <v>Shrewsbury</v>
      </c>
      <c r="K101" s="20">
        <f ca="1">IFERROR(ROUNDDOWN(INDEX('Field Results Calc'!L$2:L$500,MATCH($A101,'Field Results Calc'!$A$2:$A$500,0)),2),"")</f>
        <v>0</v>
      </c>
      <c r="L101" s="20">
        <f ca="1">IFERROR(INDEX('Field Results Calc'!N$2:N$500,MATCH($A101,'Field Results Calc'!$A$2:$A$500,0)),"")</f>
        <v>3</v>
      </c>
      <c r="M101" s="20">
        <f ca="1">IFERROR(INDEX('Field Results Calc'!O$2:O$500,MATCH($A101,'Field Results Calc'!$A$2:$A$500,0)),"")</f>
        <v>0</v>
      </c>
      <c r="N101" s="20" t="str">
        <f t="shared" ca="1" si="13"/>
        <v/>
      </c>
    </row>
    <row r="102" spans="1:14" x14ac:dyDescent="0.25">
      <c r="A102" t="str">
        <f t="shared" si="14"/>
        <v>OneU15BoysSHOT5</v>
      </c>
      <c r="B102" t="str">
        <f t="shared" si="15"/>
        <v>One</v>
      </c>
      <c r="C102" t="s">
        <v>145</v>
      </c>
      <c r="D102" t="s">
        <v>62</v>
      </c>
      <c r="E102" t="s">
        <v>90</v>
      </c>
      <c r="F102" t="str">
        <f t="shared" si="16"/>
        <v>SHOT</v>
      </c>
      <c r="G102">
        <f t="shared" si="17"/>
        <v>5</v>
      </c>
      <c r="H102" t="str">
        <f ca="1">IFERROR(INDEX('Field Results Calc'!J$2:J$500,MATCH($A102,'Field Results Calc'!$A$2:$A$500,0)),"")</f>
        <v>B</v>
      </c>
      <c r="I102" s="20" t="str">
        <f ca="1">IFERROR(INDEX('Field Results Calc'!K$2:K$500,MATCH($A102,'Field Results Calc'!$A$2:$A$500,0)),"")</f>
        <v/>
      </c>
      <c r="J102" s="20" t="str">
        <f ca="1">IFERROR(INDEX('Field Results Calc'!E$2:E$500,MATCH($A102,'Field Results Calc'!$A$2:$A$500,0)),"")</f>
        <v>Oswestry</v>
      </c>
      <c r="K102" s="20">
        <f ca="1">IFERROR(ROUNDDOWN(INDEX('Field Results Calc'!L$2:L$500,MATCH($A102,'Field Results Calc'!$A$2:$A$500,0)),2),"")</f>
        <v>0</v>
      </c>
      <c r="L102" s="20">
        <f ca="1">IFERROR(INDEX('Field Results Calc'!N$2:N$500,MATCH($A102,'Field Results Calc'!$A$2:$A$500,0)),"")</f>
        <v>3</v>
      </c>
      <c r="M102" s="20">
        <f ca="1">IFERROR(INDEX('Field Results Calc'!O$2:O$500,MATCH($A102,'Field Results Calc'!$A$2:$A$500,0)),"")</f>
        <v>0</v>
      </c>
      <c r="N102" s="20" t="str">
        <f t="shared" ca="1" si="13"/>
        <v/>
      </c>
    </row>
    <row r="103" spans="1:14" x14ac:dyDescent="0.25">
      <c r="A103" t="str">
        <f t="shared" si="14"/>
        <v>OneU15BoysSHOT6</v>
      </c>
      <c r="B103" t="str">
        <f t="shared" si="15"/>
        <v>One</v>
      </c>
      <c r="C103" t="s">
        <v>145</v>
      </c>
      <c r="D103" t="s">
        <v>62</v>
      </c>
      <c r="E103" t="s">
        <v>90</v>
      </c>
      <c r="F103" t="str">
        <f t="shared" si="16"/>
        <v>SHOT</v>
      </c>
      <c r="G103">
        <f t="shared" si="17"/>
        <v>6</v>
      </c>
      <c r="H103" t="str">
        <f ca="1">IFERROR(INDEX('Field Results Calc'!J$2:J$500,MATCH($A103,'Field Results Calc'!$A$2:$A$500,0)),"")</f>
        <v>B</v>
      </c>
      <c r="I103" s="20" t="str">
        <f ca="1">IFERROR(INDEX('Field Results Calc'!K$2:K$500,MATCH($A103,'Field Results Calc'!$A$2:$A$500,0)),"")</f>
        <v/>
      </c>
      <c r="J103" s="20" t="str">
        <f ca="1">IFERROR(INDEX('Field Results Calc'!E$2:E$500,MATCH($A103,'Field Results Calc'!$A$2:$A$500,0)),"")</f>
        <v>Shrewsbury</v>
      </c>
      <c r="K103" s="20">
        <f ca="1">IFERROR(ROUNDDOWN(INDEX('Field Results Calc'!L$2:L$500,MATCH($A103,'Field Results Calc'!$A$2:$A$500,0)),2),"")</f>
        <v>0</v>
      </c>
      <c r="L103" s="20">
        <f ca="1">IFERROR(INDEX('Field Results Calc'!N$2:N$500,MATCH($A103,'Field Results Calc'!$A$2:$A$500,0)),"")</f>
        <v>3</v>
      </c>
      <c r="M103" s="20">
        <f ca="1">IFERROR(INDEX('Field Results Calc'!O$2:O$500,MATCH($A103,'Field Results Calc'!$A$2:$A$500,0)),"")</f>
        <v>0</v>
      </c>
      <c r="N103" s="20" t="str">
        <f t="shared" ca="1" si="13"/>
        <v/>
      </c>
    </row>
    <row r="104" spans="1:14" x14ac:dyDescent="0.25">
      <c r="A104" t="str">
        <f t="shared" si="14"/>
        <v>OneU15BoysSHOT7</v>
      </c>
      <c r="B104" t="str">
        <f t="shared" si="15"/>
        <v>One</v>
      </c>
      <c r="C104" t="s">
        <v>145</v>
      </c>
      <c r="D104" t="s">
        <v>62</v>
      </c>
      <c r="E104" t="s">
        <v>90</v>
      </c>
      <c r="F104" t="str">
        <f t="shared" si="16"/>
        <v>SHOT</v>
      </c>
      <c r="G104">
        <f t="shared" si="17"/>
        <v>7</v>
      </c>
      <c r="H104" t="str">
        <f ca="1">IFERROR(INDEX('Field Results Calc'!J$2:J$500,MATCH($A104,'Field Results Calc'!$A$2:$A$500,0)),"")</f>
        <v>B</v>
      </c>
      <c r="I104" s="20" t="str">
        <f ca="1">IFERROR(INDEX('Field Results Calc'!K$2:K$500,MATCH($A104,'Field Results Calc'!$A$2:$A$500,0)),"")</f>
        <v/>
      </c>
      <c r="J104" s="20" t="str">
        <f ca="1">IFERROR(INDEX('Field Results Calc'!E$2:E$500,MATCH($A104,'Field Results Calc'!$A$2:$A$500,0)),"")</f>
        <v>Telford</v>
      </c>
      <c r="K104" s="20">
        <f ca="1">IFERROR(ROUNDDOWN(INDEX('Field Results Calc'!L$2:L$500,MATCH($A104,'Field Results Calc'!$A$2:$A$500,0)),2),"")</f>
        <v>0</v>
      </c>
      <c r="L104" s="20">
        <f ca="1">IFERROR(INDEX('Field Results Calc'!N$2:N$500,MATCH($A104,'Field Results Calc'!$A$2:$A$500,0)),"")</f>
        <v>3</v>
      </c>
      <c r="M104" s="20">
        <f ca="1">IFERROR(INDEX('Field Results Calc'!O$2:O$500,MATCH($A104,'Field Results Calc'!$A$2:$A$500,0)),"")</f>
        <v>0</v>
      </c>
      <c r="N104" s="20" t="str">
        <f t="shared" ca="1" si="13"/>
        <v/>
      </c>
    </row>
    <row r="105" spans="1:14" x14ac:dyDescent="0.25">
      <c r="A105" t="str">
        <f t="shared" si="14"/>
        <v>OneU15BoysSHOT8</v>
      </c>
      <c r="B105" t="str">
        <f t="shared" si="15"/>
        <v>One</v>
      </c>
      <c r="C105" t="s">
        <v>145</v>
      </c>
      <c r="D105" t="s">
        <v>62</v>
      </c>
      <c r="E105" t="s">
        <v>90</v>
      </c>
      <c r="F105" t="str">
        <f t="shared" si="16"/>
        <v>SHOT</v>
      </c>
      <c r="G105">
        <f t="shared" si="17"/>
        <v>8</v>
      </c>
      <c r="H105" t="str">
        <f ca="1">IFERROR(INDEX('Field Results Calc'!J$2:J$500,MATCH($A105,'Field Results Calc'!$A$2:$A$500,0)),"")</f>
        <v>B</v>
      </c>
      <c r="I105" s="20" t="str">
        <f ca="1">IFERROR(INDEX('Field Results Calc'!K$2:K$500,MATCH($A105,'Field Results Calc'!$A$2:$A$500,0)),"")</f>
        <v/>
      </c>
      <c r="J105" s="20" t="str">
        <f ca="1">IFERROR(INDEX('Field Results Calc'!E$2:E$500,MATCH($A105,'Field Results Calc'!$A$2:$A$500,0)),"")</f>
        <v>Wenlock</v>
      </c>
      <c r="K105" s="20">
        <f ca="1">IFERROR(ROUNDDOWN(INDEX('Field Results Calc'!L$2:L$500,MATCH($A105,'Field Results Calc'!$A$2:$A$500,0)),2),"")</f>
        <v>0</v>
      </c>
      <c r="L105" s="20">
        <f ca="1">IFERROR(INDEX('Field Results Calc'!N$2:N$500,MATCH($A105,'Field Results Calc'!$A$2:$A$500,0)),"")</f>
        <v>3</v>
      </c>
      <c r="M105" s="20">
        <f ca="1">IFERROR(INDEX('Field Results Calc'!O$2:O$500,MATCH($A105,'Field Results Calc'!$A$2:$A$500,0)),"")</f>
        <v>0</v>
      </c>
      <c r="N105" s="20" t="str">
        <f t="shared" ca="1" si="13"/>
        <v/>
      </c>
    </row>
    <row r="106" spans="1:14" x14ac:dyDescent="0.25">
      <c r="A106" t="str">
        <f t="shared" si="14"/>
        <v>OneU15BoysSPEED BOUNCE1</v>
      </c>
      <c r="B106" t="str">
        <f t="shared" si="15"/>
        <v>One</v>
      </c>
      <c r="C106" t="s">
        <v>145</v>
      </c>
      <c r="D106" t="s">
        <v>62</v>
      </c>
      <c r="E106" t="s">
        <v>93</v>
      </c>
      <c r="F106" t="str">
        <f t="shared" si="16"/>
        <v>SPEED BOUNCE</v>
      </c>
      <c r="G106">
        <f t="shared" si="17"/>
        <v>1</v>
      </c>
      <c r="H106" t="str">
        <f ca="1">IFERROR(INDEX('Field Results Calc'!J$2:J$500,MATCH($A106,'Field Results Calc'!$A$2:$A$500,0)),"")</f>
        <v>A</v>
      </c>
      <c r="I106" s="20" t="str">
        <f ca="1">IFERROR(INDEX('Field Results Calc'!K$2:K$500,MATCH($A106,'Field Results Calc'!$A$2:$A$500,0)),"")</f>
        <v>Harry Tidridge</v>
      </c>
      <c r="J106" s="20" t="str">
        <f ca="1">IFERROR(INDEX('Field Results Calc'!E$2:E$500,MATCH($A106,'Field Results Calc'!$A$2:$A$500,0)),"")</f>
        <v>Oswestry</v>
      </c>
      <c r="K106" s="20">
        <f ca="1">IFERROR(ROUNDDOWN(INDEX('Field Results Calc'!L$2:L$500,MATCH($A106,'Field Results Calc'!$A$2:$A$500,0)),2),"")</f>
        <v>80</v>
      </c>
      <c r="L106" s="20">
        <f ca="1">IFERROR(INDEX('Field Results Calc'!N$2:N$500,MATCH($A106,'Field Results Calc'!$A$2:$A$500,0)),"")</f>
        <v>1</v>
      </c>
      <c r="M106" s="20">
        <f ca="1">IFERROR(INDEX('Field Results Calc'!O$2:O$500,MATCH($A106,'Field Results Calc'!$A$2:$A$500,0)),"")</f>
        <v>8</v>
      </c>
      <c r="N106" s="20" t="str">
        <f t="shared" ca="1" si="13"/>
        <v>Harry Tidridge (O) 80.00</v>
      </c>
    </row>
    <row r="107" spans="1:14" x14ac:dyDescent="0.25">
      <c r="A107" t="str">
        <f t="shared" si="14"/>
        <v>OneU15BoysSPEED BOUNCE2</v>
      </c>
      <c r="B107" t="str">
        <f t="shared" si="15"/>
        <v>One</v>
      </c>
      <c r="C107" t="s">
        <v>145</v>
      </c>
      <c r="D107" t="s">
        <v>62</v>
      </c>
      <c r="E107" t="s">
        <v>93</v>
      </c>
      <c r="F107" t="str">
        <f t="shared" si="16"/>
        <v>SPEED BOUNCE</v>
      </c>
      <c r="G107">
        <f t="shared" si="17"/>
        <v>2</v>
      </c>
      <c r="H107" t="str">
        <f ca="1">IFERROR(INDEX('Field Results Calc'!J$2:J$500,MATCH($A107,'Field Results Calc'!$A$2:$A$500,0)),"")</f>
        <v>B</v>
      </c>
      <c r="I107" s="20" t="str">
        <f ca="1">IFERROR(INDEX('Field Results Calc'!K$2:K$500,MATCH($A107,'Field Results Calc'!$A$2:$A$500,0)),"")</f>
        <v>William Jones</v>
      </c>
      <c r="J107" s="20" t="str">
        <f ca="1">IFERROR(INDEX('Field Results Calc'!E$2:E$500,MATCH($A107,'Field Results Calc'!$A$2:$A$500,0)),"")</f>
        <v>Oswestry</v>
      </c>
      <c r="K107" s="20">
        <f ca="1">IFERROR(ROUNDDOWN(INDEX('Field Results Calc'!L$2:L$500,MATCH($A107,'Field Results Calc'!$A$2:$A$500,0)),2),"")</f>
        <v>65</v>
      </c>
      <c r="L107" s="20">
        <f ca="1">IFERROR(INDEX('Field Results Calc'!N$2:N$500,MATCH($A107,'Field Results Calc'!$A$2:$A$500,0)),"")</f>
        <v>2</v>
      </c>
      <c r="M107" s="20">
        <f ca="1">IFERROR(INDEX('Field Results Calc'!O$2:O$500,MATCH($A107,'Field Results Calc'!$A$2:$A$500,0)),"")</f>
        <v>7</v>
      </c>
      <c r="N107" s="20" t="str">
        <f t="shared" ca="1" si="13"/>
        <v>William Jones (O) 65.00</v>
      </c>
    </row>
    <row r="108" spans="1:14" x14ac:dyDescent="0.25">
      <c r="A108" t="str">
        <f t="shared" si="14"/>
        <v>OneU15BoysSPEED BOUNCE3</v>
      </c>
      <c r="B108" t="str">
        <f t="shared" si="15"/>
        <v>One</v>
      </c>
      <c r="C108" t="s">
        <v>145</v>
      </c>
      <c r="D108" t="s">
        <v>62</v>
      </c>
      <c r="E108" t="s">
        <v>93</v>
      </c>
      <c r="F108" t="str">
        <f t="shared" si="16"/>
        <v>SPEED BOUNCE</v>
      </c>
      <c r="G108">
        <f t="shared" si="17"/>
        <v>3</v>
      </c>
      <c r="H108" t="str">
        <f ca="1">IFERROR(INDEX('Field Results Calc'!J$2:J$500,MATCH($A108,'Field Results Calc'!$A$2:$A$500,0)),"")</f>
        <v>A</v>
      </c>
      <c r="I108" s="20" t="str">
        <f ca="1">IFERROR(INDEX('Field Results Calc'!K$2:K$500,MATCH($A108,'Field Results Calc'!$A$2:$A$500,0)),"")</f>
        <v>Toby Aston</v>
      </c>
      <c r="J108" s="20" t="str">
        <f ca="1">IFERROR(INDEX('Field Results Calc'!E$2:E$500,MATCH($A108,'Field Results Calc'!$A$2:$A$500,0)),"")</f>
        <v>Shrewsbury</v>
      </c>
      <c r="K108" s="20">
        <f ca="1">IFERROR(ROUNDDOWN(INDEX('Field Results Calc'!L$2:L$500,MATCH($A108,'Field Results Calc'!$A$2:$A$500,0)),2),"")</f>
        <v>61</v>
      </c>
      <c r="L108" s="20">
        <f ca="1">IFERROR(INDEX('Field Results Calc'!N$2:N$500,MATCH($A108,'Field Results Calc'!$A$2:$A$500,0)),"")</f>
        <v>3</v>
      </c>
      <c r="M108" s="20">
        <f ca="1">IFERROR(INDEX('Field Results Calc'!O$2:O$500,MATCH($A108,'Field Results Calc'!$A$2:$A$500,0)),"")</f>
        <v>6</v>
      </c>
      <c r="N108" s="20" t="str">
        <f t="shared" ca="1" si="13"/>
        <v>Toby Aston (S) 61.00</v>
      </c>
    </row>
    <row r="109" spans="1:14" x14ac:dyDescent="0.25">
      <c r="A109" t="str">
        <f t="shared" si="14"/>
        <v>OneU15BoysSPEED BOUNCE4</v>
      </c>
      <c r="B109" t="str">
        <f t="shared" si="15"/>
        <v>One</v>
      </c>
      <c r="C109" t="s">
        <v>145</v>
      </c>
      <c r="D109" t="s">
        <v>62</v>
      </c>
      <c r="E109" t="s">
        <v>93</v>
      </c>
      <c r="F109" t="str">
        <f t="shared" si="16"/>
        <v>SPEED BOUNCE</v>
      </c>
      <c r="G109">
        <f t="shared" si="17"/>
        <v>4</v>
      </c>
      <c r="H109" t="str">
        <f ca="1">IFERROR(INDEX('Field Results Calc'!J$2:J$500,MATCH($A109,'Field Results Calc'!$A$2:$A$500,0)),"")</f>
        <v>A</v>
      </c>
      <c r="I109" s="20" t="str">
        <f ca="1">IFERROR(INDEX('Field Results Calc'!K$2:K$500,MATCH($A109,'Field Results Calc'!$A$2:$A$500,0)),"")</f>
        <v>Ritwik Skariah</v>
      </c>
      <c r="J109" s="20" t="str">
        <f ca="1">IFERROR(INDEX('Field Results Calc'!E$2:E$500,MATCH($A109,'Field Results Calc'!$A$2:$A$500,0)),"")</f>
        <v>Telford</v>
      </c>
      <c r="K109" s="20">
        <f ca="1">IFERROR(ROUNDDOWN(INDEX('Field Results Calc'!L$2:L$500,MATCH($A109,'Field Results Calc'!$A$2:$A$500,0)),2),"")</f>
        <v>59</v>
      </c>
      <c r="L109" s="20">
        <f ca="1">IFERROR(INDEX('Field Results Calc'!N$2:N$500,MATCH($A109,'Field Results Calc'!$A$2:$A$500,0)),"")</f>
        <v>4</v>
      </c>
      <c r="M109" s="20">
        <f ca="1">IFERROR(INDEX('Field Results Calc'!O$2:O$500,MATCH($A109,'Field Results Calc'!$A$2:$A$500,0)),"")</f>
        <v>5</v>
      </c>
      <c r="N109" s="20" t="str">
        <f t="shared" ca="1" si="13"/>
        <v>Ritwik Skariah (T) 59.00</v>
      </c>
    </row>
    <row r="110" spans="1:14" x14ac:dyDescent="0.25">
      <c r="A110" t="str">
        <f t="shared" si="14"/>
        <v>OneU15BoysSPEED BOUNCE5</v>
      </c>
      <c r="B110" t="str">
        <f t="shared" si="15"/>
        <v>One</v>
      </c>
      <c r="C110" t="s">
        <v>145</v>
      </c>
      <c r="D110" t="s">
        <v>62</v>
      </c>
      <c r="E110" t="s">
        <v>93</v>
      </c>
      <c r="F110" t="str">
        <f t="shared" si="16"/>
        <v>SPEED BOUNCE</v>
      </c>
      <c r="G110">
        <f t="shared" si="17"/>
        <v>5</v>
      </c>
      <c r="H110" t="str">
        <f ca="1">IFERROR(INDEX('Field Results Calc'!J$2:J$500,MATCH($A110,'Field Results Calc'!$A$2:$A$500,0)),"")</f>
        <v>A</v>
      </c>
      <c r="I110" s="20" t="str">
        <f ca="1">IFERROR(INDEX('Field Results Calc'!K$2:K$500,MATCH($A110,'Field Results Calc'!$A$2:$A$500,0)),"")</f>
        <v/>
      </c>
      <c r="J110" s="20" t="str">
        <f ca="1">IFERROR(INDEX('Field Results Calc'!E$2:E$500,MATCH($A110,'Field Results Calc'!$A$2:$A$500,0)),"")</f>
        <v>Wenlock</v>
      </c>
      <c r="K110" s="20">
        <f ca="1">IFERROR(ROUNDDOWN(INDEX('Field Results Calc'!L$2:L$500,MATCH($A110,'Field Results Calc'!$A$2:$A$500,0)),2),"")</f>
        <v>0</v>
      </c>
      <c r="L110" s="20">
        <f ca="1">IFERROR(INDEX('Field Results Calc'!N$2:N$500,MATCH($A110,'Field Results Calc'!$A$2:$A$500,0)),"")</f>
        <v>5</v>
      </c>
      <c r="M110" s="20">
        <f ca="1">IFERROR(INDEX('Field Results Calc'!O$2:O$500,MATCH($A110,'Field Results Calc'!$A$2:$A$500,0)),"")</f>
        <v>0</v>
      </c>
      <c r="N110" s="20" t="str">
        <f t="shared" ca="1" si="13"/>
        <v/>
      </c>
    </row>
    <row r="111" spans="1:14" x14ac:dyDescent="0.25">
      <c r="A111" t="str">
        <f t="shared" si="14"/>
        <v>OneU15BoysSPEED BOUNCE6</v>
      </c>
      <c r="B111" t="str">
        <f t="shared" si="15"/>
        <v>One</v>
      </c>
      <c r="C111" t="s">
        <v>145</v>
      </c>
      <c r="D111" t="s">
        <v>62</v>
      </c>
      <c r="E111" t="s">
        <v>93</v>
      </c>
      <c r="F111" t="str">
        <f t="shared" si="16"/>
        <v>SPEED BOUNCE</v>
      </c>
      <c r="G111">
        <f t="shared" si="17"/>
        <v>6</v>
      </c>
      <c r="H111" t="str">
        <f ca="1">IFERROR(INDEX('Field Results Calc'!J$2:J$500,MATCH($A111,'Field Results Calc'!$A$2:$A$500,0)),"")</f>
        <v>B</v>
      </c>
      <c r="I111" s="20" t="str">
        <f ca="1">IFERROR(INDEX('Field Results Calc'!K$2:K$500,MATCH($A111,'Field Results Calc'!$A$2:$A$500,0)),"")</f>
        <v/>
      </c>
      <c r="J111" s="20" t="str">
        <f ca="1">IFERROR(INDEX('Field Results Calc'!E$2:E$500,MATCH($A111,'Field Results Calc'!$A$2:$A$500,0)),"")</f>
        <v>Shrewsbury</v>
      </c>
      <c r="K111" s="20">
        <f ca="1">IFERROR(ROUNDDOWN(INDEX('Field Results Calc'!L$2:L$500,MATCH($A111,'Field Results Calc'!$A$2:$A$500,0)),2),"")</f>
        <v>0</v>
      </c>
      <c r="L111" s="20">
        <f ca="1">IFERROR(INDEX('Field Results Calc'!N$2:N$500,MATCH($A111,'Field Results Calc'!$A$2:$A$500,0)),"")</f>
        <v>5</v>
      </c>
      <c r="M111" s="20">
        <f ca="1">IFERROR(INDEX('Field Results Calc'!O$2:O$500,MATCH($A111,'Field Results Calc'!$A$2:$A$500,0)),"")</f>
        <v>0</v>
      </c>
      <c r="N111" s="20" t="str">
        <f t="shared" ca="1" si="13"/>
        <v/>
      </c>
    </row>
    <row r="112" spans="1:14" x14ac:dyDescent="0.25">
      <c r="A112" t="str">
        <f t="shared" si="14"/>
        <v>OneU15BoysSPEED BOUNCE7</v>
      </c>
      <c r="B112" t="str">
        <f t="shared" si="15"/>
        <v>One</v>
      </c>
      <c r="C112" t="s">
        <v>145</v>
      </c>
      <c r="D112" t="s">
        <v>62</v>
      </c>
      <c r="E112" t="s">
        <v>93</v>
      </c>
      <c r="F112" t="str">
        <f t="shared" si="16"/>
        <v>SPEED BOUNCE</v>
      </c>
      <c r="G112">
        <f t="shared" si="17"/>
        <v>7</v>
      </c>
      <c r="H112" t="str">
        <f ca="1">IFERROR(INDEX('Field Results Calc'!J$2:J$500,MATCH($A112,'Field Results Calc'!$A$2:$A$500,0)),"")</f>
        <v>B</v>
      </c>
      <c r="I112" s="20" t="str">
        <f ca="1">IFERROR(INDEX('Field Results Calc'!K$2:K$500,MATCH($A112,'Field Results Calc'!$A$2:$A$500,0)),"")</f>
        <v/>
      </c>
      <c r="J112" s="20" t="str">
        <f ca="1">IFERROR(INDEX('Field Results Calc'!E$2:E$500,MATCH($A112,'Field Results Calc'!$A$2:$A$500,0)),"")</f>
        <v>Telford</v>
      </c>
      <c r="K112" s="20">
        <f ca="1">IFERROR(ROUNDDOWN(INDEX('Field Results Calc'!L$2:L$500,MATCH($A112,'Field Results Calc'!$A$2:$A$500,0)),2),"")</f>
        <v>0</v>
      </c>
      <c r="L112" s="20">
        <f ca="1">IFERROR(INDEX('Field Results Calc'!N$2:N$500,MATCH($A112,'Field Results Calc'!$A$2:$A$500,0)),"")</f>
        <v>5</v>
      </c>
      <c r="M112" s="20">
        <f ca="1">IFERROR(INDEX('Field Results Calc'!O$2:O$500,MATCH($A112,'Field Results Calc'!$A$2:$A$500,0)),"")</f>
        <v>0</v>
      </c>
      <c r="N112" s="20" t="str">
        <f t="shared" ca="1" si="13"/>
        <v/>
      </c>
    </row>
    <row r="113" spans="1:14" x14ac:dyDescent="0.25">
      <c r="A113" t="str">
        <f t="shared" si="14"/>
        <v>OneU15BoysSPEED BOUNCE8</v>
      </c>
      <c r="B113" t="str">
        <f t="shared" si="15"/>
        <v>One</v>
      </c>
      <c r="C113" t="s">
        <v>145</v>
      </c>
      <c r="D113" t="s">
        <v>62</v>
      </c>
      <c r="E113" t="s">
        <v>93</v>
      </c>
      <c r="F113" t="str">
        <f t="shared" si="16"/>
        <v>SPEED BOUNCE</v>
      </c>
      <c r="G113">
        <f t="shared" si="17"/>
        <v>8</v>
      </c>
      <c r="H113" t="str">
        <f ca="1">IFERROR(INDEX('Field Results Calc'!J$2:J$500,MATCH($A113,'Field Results Calc'!$A$2:$A$500,0)),"")</f>
        <v>B</v>
      </c>
      <c r="I113" s="20" t="str">
        <f ca="1">IFERROR(INDEX('Field Results Calc'!K$2:K$500,MATCH($A113,'Field Results Calc'!$A$2:$A$500,0)),"")</f>
        <v/>
      </c>
      <c r="J113" s="20" t="str">
        <f ca="1">IFERROR(INDEX('Field Results Calc'!E$2:E$500,MATCH($A113,'Field Results Calc'!$A$2:$A$500,0)),"")</f>
        <v>Wenlock</v>
      </c>
      <c r="K113" s="20">
        <f ca="1">IFERROR(ROUNDDOWN(INDEX('Field Results Calc'!L$2:L$500,MATCH($A113,'Field Results Calc'!$A$2:$A$500,0)),2),"")</f>
        <v>0</v>
      </c>
      <c r="L113" s="20">
        <f ca="1">IFERROR(INDEX('Field Results Calc'!N$2:N$500,MATCH($A113,'Field Results Calc'!$A$2:$A$500,0)),"")</f>
        <v>5</v>
      </c>
      <c r="M113" s="20">
        <f ca="1">IFERROR(INDEX('Field Results Calc'!O$2:O$500,MATCH($A113,'Field Results Calc'!$A$2:$A$500,0)),"")</f>
        <v>0</v>
      </c>
      <c r="N113" s="20" t="str">
        <f t="shared" ca="1" si="13"/>
        <v/>
      </c>
    </row>
  </sheetData>
  <sortState xmlns:xlrd2="http://schemas.microsoft.com/office/spreadsheetml/2017/richdata2" ref="B2:F113">
    <sortCondition ref="B2:B113"/>
    <sortCondition ref="C2:C113"/>
    <sortCondition descending="1" ref="D2:D113"/>
    <sortCondition ref="E2:E113"/>
  </sortState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5840-E6DB-426E-B5E8-52F5AE8A54CE}">
  <dimension ref="A1:N169"/>
  <sheetViews>
    <sheetView zoomScale="80" zoomScaleNormal="80" workbookViewId="0">
      <selection activeCell="M2" sqref="M2"/>
    </sheetView>
  </sheetViews>
  <sheetFormatPr defaultRowHeight="15" x14ac:dyDescent="0.25"/>
  <cols>
    <col min="1" max="1" width="29.5703125" bestFit="1" customWidth="1"/>
    <col min="2" max="2" width="6.7109375" bestFit="1" customWidth="1"/>
    <col min="5" max="5" width="13.5703125" bestFit="1" customWidth="1"/>
    <col min="6" max="6" width="14.5703125" bestFit="1" customWidth="1"/>
    <col min="8" max="8" width="12" bestFit="1" customWidth="1"/>
    <col min="9" max="9" width="23.7109375" style="20" bestFit="1" customWidth="1"/>
    <col min="10" max="10" width="12.28515625" style="20" bestFit="1" customWidth="1"/>
    <col min="11" max="11" width="9.140625" style="59"/>
    <col min="12" max="13" width="9.140625" style="20"/>
    <col min="14" max="14" width="31" style="20" bestFit="1" customWidth="1"/>
  </cols>
  <sheetData>
    <row r="1" spans="1:14" x14ac:dyDescent="0.25">
      <c r="A1" s="48" t="s">
        <v>220</v>
      </c>
      <c r="B1" s="48" t="s">
        <v>221</v>
      </c>
      <c r="C1" s="48" t="s">
        <v>41</v>
      </c>
      <c r="D1" s="48" t="s">
        <v>42</v>
      </c>
      <c r="E1" s="48" t="s">
        <v>222</v>
      </c>
      <c r="F1" s="48" t="s">
        <v>223</v>
      </c>
      <c r="G1" s="48" t="s">
        <v>224</v>
      </c>
      <c r="H1" s="48" t="s">
        <v>403</v>
      </c>
      <c r="I1" s="34" t="s">
        <v>43</v>
      </c>
      <c r="J1" s="34" t="s">
        <v>40</v>
      </c>
      <c r="K1" s="58" t="s">
        <v>234</v>
      </c>
      <c r="L1" s="34" t="s">
        <v>237</v>
      </c>
      <c r="M1" s="34" t="s">
        <v>238</v>
      </c>
      <c r="N1" s="34" t="s">
        <v>404</v>
      </c>
    </row>
    <row r="2" spans="1:14" x14ac:dyDescent="0.25">
      <c r="A2" t="str">
        <f t="shared" ref="A2:A33" si="0">B2&amp;C2&amp;D2&amp;F2&amp;G2&amp;H2</f>
        <v>OneU11Girls2 Lap HurdlesA1</v>
      </c>
      <c r="B2" t="str">
        <f t="shared" ref="B2:B33" si="1">Match_number</f>
        <v>One</v>
      </c>
      <c r="C2" t="s">
        <v>45</v>
      </c>
      <c r="D2" t="s">
        <v>46</v>
      </c>
      <c r="E2" t="s">
        <v>80</v>
      </c>
      <c r="F2" t="str">
        <f t="shared" ref="F2:F33" si="2">INDEX(All_events,MATCH(E2,Events_list,0),MATCH(C2 &amp;" "&amp;D2,Age_list,0))</f>
        <v>2 Lap Hurdles</v>
      </c>
      <c r="G2" t="s">
        <v>228</v>
      </c>
      <c r="H2">
        <f t="shared" ref="H2:H33" si="3">IF(G2&amp;F2&amp;E2&amp;D2&amp;C2&amp;B2=G1&amp;F1&amp;E1&amp;D1&amp;C1&amp;B1,H1+1,1)</f>
        <v>1</v>
      </c>
      <c r="I2" s="20" t="str">
        <f ca="1">IFERROR(INDEX('Track Results Calc'!K$2:K$500,MATCH($A2,'Track Results Calc'!$A$2:$A$500,0)),"")</f>
        <v>Isla Withers</v>
      </c>
      <c r="J2" s="20" t="str">
        <f ca="1">IFERROR(INDEX('Track Results Calc'!E$2:E$500,MATCH($A2,'Track Results Calc'!$A$2:$A$500,0)),"")</f>
        <v>Telford</v>
      </c>
      <c r="K2" s="59">
        <f ca="1">IFERROR(INDEX('Track Results Calc'!L$2:L$500,MATCH($A2,'Track Results Calc'!$A$2:$A$500,0)),"")</f>
        <v>3.1354166666666667E-4</v>
      </c>
      <c r="L2" s="20">
        <f ca="1">IFERROR(INDEX('Track Results Calc'!M$2:M$500,MATCH($A2,'Track Results Calc'!$A$2:$A$500,0)),"")</f>
        <v>1</v>
      </c>
      <c r="M2" s="20">
        <f ca="1">IFERROR(INDEX('Track Results Calc'!N$2:N$500,MATCH($A2,'Track Results Calc'!$A$2:$A$500,0)),"")</f>
        <v>8</v>
      </c>
      <c r="N2" s="20" t="str">
        <f ca="1">IF(LEN(TRIM(I2))=0,"",I2&amp;" "&amp; "(" &amp; LEFT(J2,1) &amp;") " &amp;TEXT(K2,"mm:ss.0"))</f>
        <v>Isla Withers (T) 00:27.1</v>
      </c>
    </row>
    <row r="3" spans="1:14" x14ac:dyDescent="0.25">
      <c r="A3" t="str">
        <f t="shared" si="0"/>
        <v>OneU11Girls2 Lap HurdlesA2</v>
      </c>
      <c r="B3" t="str">
        <f t="shared" si="1"/>
        <v>One</v>
      </c>
      <c r="C3" t="s">
        <v>45</v>
      </c>
      <c r="D3" t="s">
        <v>46</v>
      </c>
      <c r="E3" t="s">
        <v>80</v>
      </c>
      <c r="F3" t="str">
        <f t="shared" si="2"/>
        <v>2 Lap Hurdles</v>
      </c>
      <c r="G3" t="s">
        <v>228</v>
      </c>
      <c r="H3">
        <f t="shared" si="3"/>
        <v>2</v>
      </c>
      <c r="I3" s="20" t="str">
        <f ca="1">IFERROR(INDEX('Track Results Calc'!K$2:K$500,MATCH($A3,'Track Results Calc'!$A$2:$A$500,0)),"")</f>
        <v>Evelyn Hulme</v>
      </c>
      <c r="J3" s="20" t="str">
        <f ca="1">IFERROR(INDEX('Track Results Calc'!E$2:E$500,MATCH($A3,'Track Results Calc'!$A$2:$A$500,0)),"")</f>
        <v>Shrewsbury</v>
      </c>
      <c r="K3" s="59">
        <f ca="1">IFERROR(INDEX('Track Results Calc'!L$2:L$500,MATCH($A3,'Track Results Calc'!$A$2:$A$500,0)),"")</f>
        <v>3.2418981481481486E-4</v>
      </c>
      <c r="L3" s="20">
        <f ca="1">IFERROR(INDEX('Track Results Calc'!M$2:M$500,MATCH($A3,'Track Results Calc'!$A$2:$A$500,0)),"")</f>
        <v>2</v>
      </c>
      <c r="M3" s="20">
        <f ca="1">IFERROR(INDEX('Track Results Calc'!N$2:N$500,MATCH($A3,'Track Results Calc'!$A$2:$A$500,0)),"")</f>
        <v>6</v>
      </c>
      <c r="N3" s="20" t="str">
        <f t="shared" ref="N3:N66" ca="1" si="4">IF(LEN(TRIM(I3))=0,"",I3&amp;" "&amp; "(" &amp; LEFT(J3,1) &amp;") " &amp;TEXT(K3,"mm:ss.0"))</f>
        <v>Evelyn Hulme (S) 00:28.0</v>
      </c>
    </row>
    <row r="4" spans="1:14" x14ac:dyDescent="0.25">
      <c r="A4" t="str">
        <f t="shared" si="0"/>
        <v>OneU11Girls2 Lap HurdlesA3</v>
      </c>
      <c r="B4" t="str">
        <f t="shared" si="1"/>
        <v>One</v>
      </c>
      <c r="C4" t="s">
        <v>45</v>
      </c>
      <c r="D4" t="s">
        <v>46</v>
      </c>
      <c r="E4" t="s">
        <v>80</v>
      </c>
      <c r="F4" t="str">
        <f t="shared" si="2"/>
        <v>2 Lap Hurdles</v>
      </c>
      <c r="G4" t="s">
        <v>228</v>
      </c>
      <c r="H4">
        <f t="shared" si="3"/>
        <v>3</v>
      </c>
      <c r="I4" s="20" t="str">
        <f ca="1">IFERROR(INDEX('Track Results Calc'!K$2:K$500,MATCH($A4,'Track Results Calc'!$A$2:$A$500,0)),"")</f>
        <v>Edith John</v>
      </c>
      <c r="J4" s="20" t="str">
        <f ca="1">IFERROR(INDEX('Track Results Calc'!E$2:E$500,MATCH($A4,'Track Results Calc'!$A$2:$A$500,0)),"")</f>
        <v>Oswestry</v>
      </c>
      <c r="K4" s="59">
        <f ca="1">IFERROR(INDEX('Track Results Calc'!L$2:L$500,MATCH($A4,'Track Results Calc'!$A$2:$A$500,0)),"")</f>
        <v>3.5879629629629635E-4</v>
      </c>
      <c r="L4" s="20">
        <f ca="1">IFERROR(INDEX('Track Results Calc'!M$2:M$500,MATCH($A4,'Track Results Calc'!$A$2:$A$500,0)),"")</f>
        <v>3</v>
      </c>
      <c r="M4" s="20">
        <f ca="1">IFERROR(INDEX('Track Results Calc'!N$2:N$500,MATCH($A4,'Track Results Calc'!$A$2:$A$500,0)),"")</f>
        <v>4</v>
      </c>
      <c r="N4" s="20" t="str">
        <f t="shared" ca="1" si="4"/>
        <v>Edith John (O) 00:31.0</v>
      </c>
    </row>
    <row r="5" spans="1:14" x14ac:dyDescent="0.25">
      <c r="A5" t="str">
        <f t="shared" si="0"/>
        <v>OneU11Girls2 Lap HurdlesA4</v>
      </c>
      <c r="B5" t="str">
        <f t="shared" si="1"/>
        <v>One</v>
      </c>
      <c r="C5" t="s">
        <v>45</v>
      </c>
      <c r="D5" t="s">
        <v>46</v>
      </c>
      <c r="E5" t="s">
        <v>80</v>
      </c>
      <c r="F5" t="str">
        <f t="shared" si="2"/>
        <v>2 Lap Hurdles</v>
      </c>
      <c r="G5" t="s">
        <v>228</v>
      </c>
      <c r="H5">
        <f t="shared" si="3"/>
        <v>4</v>
      </c>
      <c r="I5" s="20" t="str">
        <f ca="1">IFERROR(INDEX('Track Results Calc'!K$2:K$500,MATCH($A5,'Track Results Calc'!$A$2:$A$500,0)),"")</f>
        <v>Ellie Biggs</v>
      </c>
      <c r="J5" s="20" t="str">
        <f ca="1">IFERROR(INDEX('Track Results Calc'!E$2:E$500,MATCH($A5,'Track Results Calc'!$A$2:$A$500,0)),"")</f>
        <v>Wenlock</v>
      </c>
      <c r="K5" s="59">
        <f ca="1">IFERROR(INDEX('Track Results Calc'!L$2:L$500,MATCH($A5,'Track Results Calc'!$A$2:$A$500,0)),"")</f>
        <v>3.8240740740740742E-4</v>
      </c>
      <c r="L5" s="20">
        <f ca="1">IFERROR(INDEX('Track Results Calc'!M$2:M$500,MATCH($A5,'Track Results Calc'!$A$2:$A$500,0)),"")</f>
        <v>4</v>
      </c>
      <c r="M5" s="20">
        <f ca="1">IFERROR(INDEX('Track Results Calc'!N$2:N$500,MATCH($A5,'Track Results Calc'!$A$2:$A$500,0)),"")</f>
        <v>2</v>
      </c>
      <c r="N5" s="20" t="str">
        <f t="shared" ca="1" si="4"/>
        <v>Ellie Biggs (W) 00:33.0</v>
      </c>
    </row>
    <row r="6" spans="1:14" x14ac:dyDescent="0.25">
      <c r="A6" t="str">
        <f t="shared" si="0"/>
        <v>OneU11Girls2 Lap HurdlesB1</v>
      </c>
      <c r="B6" t="str">
        <f t="shared" si="1"/>
        <v>One</v>
      </c>
      <c r="C6" t="s">
        <v>45</v>
      </c>
      <c r="D6" t="s">
        <v>46</v>
      </c>
      <c r="E6" t="s">
        <v>80</v>
      </c>
      <c r="F6" t="str">
        <f t="shared" si="2"/>
        <v>2 Lap Hurdles</v>
      </c>
      <c r="G6" t="s">
        <v>232</v>
      </c>
      <c r="H6">
        <f t="shared" si="3"/>
        <v>1</v>
      </c>
      <c r="I6" s="20" t="str">
        <f ca="1">IFERROR(INDEX('Track Results Calc'!K$2:K$500,MATCH($A6,'Track Results Calc'!$A$2:$A$500,0)),"")</f>
        <v>Grace Turney</v>
      </c>
      <c r="J6" s="20" t="str">
        <f ca="1">IFERROR(INDEX('Track Results Calc'!E$2:E$500,MATCH($A6,'Track Results Calc'!$A$2:$A$500,0)),"")</f>
        <v>Shrewsbury</v>
      </c>
      <c r="K6" s="59">
        <f ca="1">IFERROR(INDEX('Track Results Calc'!L$2:L$500,MATCH($A6,'Track Results Calc'!$A$2:$A$500,0)),"")</f>
        <v>3.2060185185185186E-4</v>
      </c>
      <c r="L6" s="20">
        <f ca="1">IFERROR(INDEX('Track Results Calc'!M$2:M$500,MATCH($A6,'Track Results Calc'!$A$2:$A$500,0)),"")</f>
        <v>1</v>
      </c>
      <c r="M6" s="20">
        <f ca="1">IFERROR(INDEX('Track Results Calc'!N$2:N$500,MATCH($A6,'Track Results Calc'!$A$2:$A$500,0)),"")</f>
        <v>7</v>
      </c>
      <c r="N6" s="20" t="str">
        <f t="shared" ca="1" si="4"/>
        <v>Grace Turney (S) 00:27.7</v>
      </c>
    </row>
    <row r="7" spans="1:14" x14ac:dyDescent="0.25">
      <c r="A7" t="str">
        <f t="shared" si="0"/>
        <v>OneU11Girls2 Lap HurdlesB2</v>
      </c>
      <c r="B7" t="str">
        <f t="shared" si="1"/>
        <v>One</v>
      </c>
      <c r="C7" t="s">
        <v>45</v>
      </c>
      <c r="D7" t="s">
        <v>46</v>
      </c>
      <c r="E7" t="s">
        <v>80</v>
      </c>
      <c r="F7" t="str">
        <f t="shared" si="2"/>
        <v>2 Lap Hurdles</v>
      </c>
      <c r="G7" t="s">
        <v>232</v>
      </c>
      <c r="H7">
        <f t="shared" si="3"/>
        <v>2</v>
      </c>
      <c r="I7" s="20" t="str">
        <f ca="1">IFERROR(INDEX('Track Results Calc'!K$2:K$500,MATCH($A7,'Track Results Calc'!$A$2:$A$500,0)),"")</f>
        <v>Bella Beddall</v>
      </c>
      <c r="J7" s="20" t="str">
        <f ca="1">IFERROR(INDEX('Track Results Calc'!E$2:E$500,MATCH($A7,'Track Results Calc'!$A$2:$A$500,0)),"")</f>
        <v>Telford</v>
      </c>
      <c r="K7" s="59">
        <f ca="1">IFERROR(INDEX('Track Results Calc'!L$2:L$500,MATCH($A7,'Track Results Calc'!$A$2:$A$500,0)),"")</f>
        <v>3.2523148148148152E-4</v>
      </c>
      <c r="L7" s="20">
        <f ca="1">IFERROR(INDEX('Track Results Calc'!M$2:M$500,MATCH($A7,'Track Results Calc'!$A$2:$A$500,0)),"")</f>
        <v>2</v>
      </c>
      <c r="M7" s="20">
        <f ca="1">IFERROR(INDEX('Track Results Calc'!N$2:N$500,MATCH($A7,'Track Results Calc'!$A$2:$A$500,0)),"")</f>
        <v>5</v>
      </c>
      <c r="N7" s="20" t="str">
        <f t="shared" ca="1" si="4"/>
        <v>Bella Beddall (T) 00:28.1</v>
      </c>
    </row>
    <row r="8" spans="1:14" x14ac:dyDescent="0.25">
      <c r="A8" t="str">
        <f t="shared" si="0"/>
        <v>OneU11Girls2 Lap HurdlesB3</v>
      </c>
      <c r="B8" t="str">
        <f t="shared" si="1"/>
        <v>One</v>
      </c>
      <c r="C8" t="s">
        <v>45</v>
      </c>
      <c r="D8" t="s">
        <v>46</v>
      </c>
      <c r="E8" t="s">
        <v>80</v>
      </c>
      <c r="F8" t="str">
        <f t="shared" si="2"/>
        <v>2 Lap Hurdles</v>
      </c>
      <c r="G8" t="s">
        <v>232</v>
      </c>
      <c r="H8">
        <f t="shared" si="3"/>
        <v>3</v>
      </c>
      <c r="I8" s="20" t="str">
        <f ca="1">IFERROR(INDEX('Track Results Calc'!K$2:K$500,MATCH($A8,'Track Results Calc'!$A$2:$A$500,0)),"")</f>
        <v/>
      </c>
      <c r="J8" s="20" t="str">
        <f ca="1">IFERROR(INDEX('Track Results Calc'!E$2:E$500,MATCH($A8,'Track Results Calc'!$A$2:$A$500,0)),"")</f>
        <v/>
      </c>
      <c r="K8" s="59" t="str">
        <f ca="1">IFERROR(INDEX('Track Results Calc'!L$2:L$500,MATCH($A8,'Track Results Calc'!$A$2:$A$500,0)),"")</f>
        <v/>
      </c>
      <c r="L8" s="20" t="str">
        <f ca="1">IFERROR(INDEX('Track Results Calc'!M$2:M$500,MATCH($A8,'Track Results Calc'!$A$2:$A$500,0)),"")</f>
        <v/>
      </c>
      <c r="M8" s="20" t="str">
        <f ca="1">IFERROR(INDEX('Track Results Calc'!N$2:N$500,MATCH($A8,'Track Results Calc'!$A$2:$A$500,0)),"")</f>
        <v/>
      </c>
      <c r="N8" s="20" t="str">
        <f t="shared" ca="1" si="4"/>
        <v/>
      </c>
    </row>
    <row r="9" spans="1:14" x14ac:dyDescent="0.25">
      <c r="A9" t="str">
        <f t="shared" si="0"/>
        <v>OneU11Girls2 Lap HurdlesB4</v>
      </c>
      <c r="B9" t="str">
        <f t="shared" si="1"/>
        <v>One</v>
      </c>
      <c r="C9" t="s">
        <v>45</v>
      </c>
      <c r="D9" t="s">
        <v>46</v>
      </c>
      <c r="E9" t="s">
        <v>80</v>
      </c>
      <c r="F9" t="str">
        <f t="shared" si="2"/>
        <v>2 Lap Hurdles</v>
      </c>
      <c r="G9" t="s">
        <v>232</v>
      </c>
      <c r="H9">
        <f t="shared" si="3"/>
        <v>4</v>
      </c>
      <c r="I9" s="20" t="str">
        <f ca="1">IFERROR(INDEX('Track Results Calc'!K$2:K$500,MATCH($A9,'Track Results Calc'!$A$2:$A$500,0)),"")</f>
        <v/>
      </c>
      <c r="J9" s="20" t="str">
        <f ca="1">IFERROR(INDEX('Track Results Calc'!E$2:E$500,MATCH($A9,'Track Results Calc'!$A$2:$A$500,0)),"")</f>
        <v/>
      </c>
      <c r="K9" s="59" t="str">
        <f ca="1">IFERROR(INDEX('Track Results Calc'!L$2:L$500,MATCH($A9,'Track Results Calc'!$A$2:$A$500,0)),"")</f>
        <v/>
      </c>
      <c r="L9" s="20" t="str">
        <f ca="1">IFERROR(INDEX('Track Results Calc'!M$2:M$500,MATCH($A9,'Track Results Calc'!$A$2:$A$500,0)),"")</f>
        <v/>
      </c>
      <c r="M9" s="20" t="str">
        <f ca="1">IFERROR(INDEX('Track Results Calc'!N$2:N$500,MATCH($A9,'Track Results Calc'!$A$2:$A$500,0)),"")</f>
        <v/>
      </c>
      <c r="N9" s="20" t="str">
        <f t="shared" ca="1" si="4"/>
        <v/>
      </c>
    </row>
    <row r="10" spans="1:14" x14ac:dyDescent="0.25">
      <c r="A10" s="123" t="str">
        <f t="shared" si="0"/>
        <v>OneU11Girls2 LapsA1</v>
      </c>
      <c r="B10" s="123" t="str">
        <f t="shared" si="1"/>
        <v>One</v>
      </c>
      <c r="C10" s="123" t="s">
        <v>45</v>
      </c>
      <c r="D10" s="123" t="s">
        <v>46</v>
      </c>
      <c r="E10" s="123" t="s">
        <v>83</v>
      </c>
      <c r="F10" s="123" t="str">
        <f t="shared" si="2"/>
        <v>2 Laps</v>
      </c>
      <c r="G10" s="123" t="s">
        <v>228</v>
      </c>
      <c r="H10" s="123">
        <f t="shared" si="3"/>
        <v>1</v>
      </c>
      <c r="I10" s="30" t="str">
        <f ca="1">IFERROR(INDEX('Track Results Calc'!K$2:K$500,MATCH($A10,'Track Results Calc'!$A$2:$A$500,0)),"")</f>
        <v>Selina Vuli</v>
      </c>
      <c r="J10" s="30" t="str">
        <f ca="1">IFERROR(INDEX('Track Results Calc'!E$2:E$500,MATCH($A10,'Track Results Calc'!$A$2:$A$500,0)),"")</f>
        <v>Shrewsbury</v>
      </c>
      <c r="K10" s="118">
        <f ca="1">IFERROR(INDEX('Track Results Calc'!L$2:L$500,MATCH($A10,'Track Results Calc'!$A$2:$A$500,0)),"")</f>
        <v>2.8703703703703703E-4</v>
      </c>
      <c r="L10" s="30">
        <f ca="1">IFERROR(INDEX('Track Results Calc'!M$2:M$500,MATCH($A10,'Track Results Calc'!$A$2:$A$500,0)),"")</f>
        <v>1</v>
      </c>
      <c r="M10" s="30">
        <f ca="1">IFERROR(INDEX('Track Results Calc'!N$2:N$500,MATCH($A10,'Track Results Calc'!$A$2:$A$500,0)),"")</f>
        <v>8</v>
      </c>
      <c r="N10" s="30" t="str">
        <f t="shared" ca="1" si="4"/>
        <v>Selina Vuli (S) 00:24.8</v>
      </c>
    </row>
    <row r="11" spans="1:14" x14ac:dyDescent="0.25">
      <c r="A11" t="str">
        <f t="shared" si="0"/>
        <v>OneU11Girls2 LapsA2</v>
      </c>
      <c r="B11" t="str">
        <f t="shared" si="1"/>
        <v>One</v>
      </c>
      <c r="C11" t="s">
        <v>45</v>
      </c>
      <c r="D11" t="s">
        <v>46</v>
      </c>
      <c r="E11" t="s">
        <v>83</v>
      </c>
      <c r="F11" t="str">
        <f t="shared" si="2"/>
        <v>2 Laps</v>
      </c>
      <c r="G11" t="s">
        <v>228</v>
      </c>
      <c r="H11">
        <f t="shared" si="3"/>
        <v>2</v>
      </c>
      <c r="I11" s="20" t="str">
        <f ca="1">IFERROR(INDEX('Track Results Calc'!K$2:K$500,MATCH($A11,'Track Results Calc'!$A$2:$A$500,0)),"")</f>
        <v xml:space="preserve">Tabitha Hatch </v>
      </c>
      <c r="J11" s="20" t="str">
        <f ca="1">IFERROR(INDEX('Track Results Calc'!E$2:E$500,MATCH($A11,'Track Results Calc'!$A$2:$A$500,0)),"")</f>
        <v>Telford</v>
      </c>
      <c r="K11" s="59">
        <f ca="1">IFERROR(INDEX('Track Results Calc'!L$2:L$500,MATCH($A11,'Track Results Calc'!$A$2:$A$500,0)),"")</f>
        <v>2.9513888888888889E-4</v>
      </c>
      <c r="L11" s="20">
        <f ca="1">IFERROR(INDEX('Track Results Calc'!M$2:M$500,MATCH($A11,'Track Results Calc'!$A$2:$A$500,0)),"")</f>
        <v>2</v>
      </c>
      <c r="M11" s="20">
        <f ca="1">IFERROR(INDEX('Track Results Calc'!N$2:N$500,MATCH($A11,'Track Results Calc'!$A$2:$A$500,0)),"")</f>
        <v>6</v>
      </c>
      <c r="N11" s="20" t="str">
        <f t="shared" ca="1" si="4"/>
        <v>Tabitha Hatch  (T) 00:25.5</v>
      </c>
    </row>
    <row r="12" spans="1:14" x14ac:dyDescent="0.25">
      <c r="A12" t="str">
        <f t="shared" si="0"/>
        <v>OneU11Girls2 LapsA3</v>
      </c>
      <c r="B12" t="str">
        <f t="shared" si="1"/>
        <v>One</v>
      </c>
      <c r="C12" t="s">
        <v>45</v>
      </c>
      <c r="D12" t="s">
        <v>46</v>
      </c>
      <c r="E12" t="s">
        <v>83</v>
      </c>
      <c r="F12" t="str">
        <f t="shared" si="2"/>
        <v>2 Laps</v>
      </c>
      <c r="G12" t="s">
        <v>228</v>
      </c>
      <c r="H12">
        <f t="shared" si="3"/>
        <v>3</v>
      </c>
      <c r="I12" s="20" t="str">
        <f ca="1">IFERROR(INDEX('Track Results Calc'!K$2:K$500,MATCH($A12,'Track Results Calc'!$A$2:$A$500,0)),"")</f>
        <v>Ava Walton</v>
      </c>
      <c r="J12" s="20" t="str">
        <f ca="1">IFERROR(INDEX('Track Results Calc'!E$2:E$500,MATCH($A12,'Track Results Calc'!$A$2:$A$500,0)),"")</f>
        <v>Oswestry</v>
      </c>
      <c r="K12" s="59">
        <f ca="1">IFERROR(INDEX('Track Results Calc'!L$2:L$500,MATCH($A12,'Track Results Calc'!$A$2:$A$500,0)),"")</f>
        <v>3.1712962962962961E-4</v>
      </c>
      <c r="L12" s="20">
        <f ca="1">IFERROR(INDEX('Track Results Calc'!M$2:M$500,MATCH($A12,'Track Results Calc'!$A$2:$A$500,0)),"")</f>
        <v>3</v>
      </c>
      <c r="M12" s="20">
        <f ca="1">IFERROR(INDEX('Track Results Calc'!N$2:N$500,MATCH($A12,'Track Results Calc'!$A$2:$A$500,0)),"")</f>
        <v>4</v>
      </c>
      <c r="N12" s="20" t="str">
        <f t="shared" ca="1" si="4"/>
        <v>Ava Walton (O) 00:27.4</v>
      </c>
    </row>
    <row r="13" spans="1:14" x14ac:dyDescent="0.25">
      <c r="A13" t="str">
        <f t="shared" si="0"/>
        <v>OneU11Girls2 LapsA4</v>
      </c>
      <c r="B13" t="str">
        <f t="shared" si="1"/>
        <v>One</v>
      </c>
      <c r="C13" t="s">
        <v>45</v>
      </c>
      <c r="D13" t="s">
        <v>46</v>
      </c>
      <c r="E13" t="s">
        <v>83</v>
      </c>
      <c r="F13" t="str">
        <f t="shared" si="2"/>
        <v>2 Laps</v>
      </c>
      <c r="G13" t="s">
        <v>228</v>
      </c>
      <c r="H13">
        <f t="shared" si="3"/>
        <v>4</v>
      </c>
      <c r="I13" s="20" t="str">
        <f ca="1">IFERROR(INDEX('Track Results Calc'!K$2:K$500,MATCH($A13,'Track Results Calc'!$A$2:$A$500,0)),"")</f>
        <v>Ellie Biggs</v>
      </c>
      <c r="J13" s="20" t="str">
        <f ca="1">IFERROR(INDEX('Track Results Calc'!E$2:E$500,MATCH($A13,'Track Results Calc'!$A$2:$A$500,0)),"")</f>
        <v>Wenlock</v>
      </c>
      <c r="K13" s="59">
        <f ca="1">IFERROR(INDEX('Track Results Calc'!L$2:L$500,MATCH($A13,'Track Results Calc'!$A$2:$A$500,0)),"")</f>
        <v>3.4606481481481484E-4</v>
      </c>
      <c r="L13" s="20">
        <f ca="1">IFERROR(INDEX('Track Results Calc'!M$2:M$500,MATCH($A13,'Track Results Calc'!$A$2:$A$500,0)),"")</f>
        <v>4</v>
      </c>
      <c r="M13" s="20">
        <f ca="1">IFERROR(INDEX('Track Results Calc'!N$2:N$500,MATCH($A13,'Track Results Calc'!$A$2:$A$500,0)),"")</f>
        <v>2</v>
      </c>
      <c r="N13" s="20" t="str">
        <f t="shared" ca="1" si="4"/>
        <v>Ellie Biggs (W) 00:29.9</v>
      </c>
    </row>
    <row r="14" spans="1:14" x14ac:dyDescent="0.25">
      <c r="A14" t="str">
        <f t="shared" si="0"/>
        <v>OneU11Girls2 LapsB1</v>
      </c>
      <c r="B14" t="str">
        <f t="shared" si="1"/>
        <v>One</v>
      </c>
      <c r="C14" t="s">
        <v>45</v>
      </c>
      <c r="D14" t="s">
        <v>46</v>
      </c>
      <c r="E14" t="s">
        <v>83</v>
      </c>
      <c r="F14" t="str">
        <f t="shared" si="2"/>
        <v>2 Laps</v>
      </c>
      <c r="G14" t="s">
        <v>232</v>
      </c>
      <c r="H14">
        <f t="shared" si="3"/>
        <v>1</v>
      </c>
      <c r="I14" s="20" t="str">
        <f ca="1">IFERROR(INDEX('Track Results Calc'!K$2:K$500,MATCH($A14,'Track Results Calc'!$A$2:$A$500,0)),"")</f>
        <v>Arya Cassini-Jones</v>
      </c>
      <c r="J14" s="20" t="str">
        <f ca="1">IFERROR(INDEX('Track Results Calc'!E$2:E$500,MATCH($A14,'Track Results Calc'!$A$2:$A$500,0)),"")</f>
        <v>Shrewsbury</v>
      </c>
      <c r="K14" s="59">
        <f ca="1">IFERROR(INDEX('Track Results Calc'!L$2:L$500,MATCH($A14,'Track Results Calc'!$A$2:$A$500,0)),"")</f>
        <v>3.1597222222222221E-4</v>
      </c>
      <c r="L14" s="20">
        <f ca="1">IFERROR(INDEX('Track Results Calc'!M$2:M$500,MATCH($A14,'Track Results Calc'!$A$2:$A$500,0)),"")</f>
        <v>1</v>
      </c>
      <c r="M14" s="20">
        <f ca="1">IFERROR(INDEX('Track Results Calc'!N$2:N$500,MATCH($A14,'Track Results Calc'!$A$2:$A$500,0)),"")</f>
        <v>7</v>
      </c>
      <c r="N14" s="20" t="str">
        <f t="shared" ca="1" si="4"/>
        <v>Arya Cassini-Jones (S) 00:27.3</v>
      </c>
    </row>
    <row r="15" spans="1:14" x14ac:dyDescent="0.25">
      <c r="A15" t="str">
        <f t="shared" si="0"/>
        <v>OneU11Girls2 LapsB2</v>
      </c>
      <c r="B15" t="str">
        <f t="shared" si="1"/>
        <v>One</v>
      </c>
      <c r="C15" t="s">
        <v>45</v>
      </c>
      <c r="D15" t="s">
        <v>46</v>
      </c>
      <c r="E15" t="s">
        <v>83</v>
      </c>
      <c r="F15" t="str">
        <f t="shared" si="2"/>
        <v>2 Laps</v>
      </c>
      <c r="G15" t="s">
        <v>232</v>
      </c>
      <c r="H15">
        <f t="shared" si="3"/>
        <v>2</v>
      </c>
      <c r="I15" s="20" t="str">
        <f ca="1">IFERROR(INDEX('Track Results Calc'!K$2:K$500,MATCH($A15,'Track Results Calc'!$A$2:$A$500,0)),"")</f>
        <v/>
      </c>
      <c r="J15" s="20" t="str">
        <f ca="1">IFERROR(INDEX('Track Results Calc'!E$2:E$500,MATCH($A15,'Track Results Calc'!$A$2:$A$500,0)),"")</f>
        <v/>
      </c>
      <c r="K15" s="59" t="str">
        <f ca="1">IFERROR(INDEX('Track Results Calc'!L$2:L$500,MATCH($A15,'Track Results Calc'!$A$2:$A$500,0)),"")</f>
        <v/>
      </c>
      <c r="L15" s="20" t="str">
        <f ca="1">IFERROR(INDEX('Track Results Calc'!M$2:M$500,MATCH($A15,'Track Results Calc'!$A$2:$A$500,0)),"")</f>
        <v/>
      </c>
      <c r="M15" s="20" t="str">
        <f ca="1">IFERROR(INDEX('Track Results Calc'!N$2:N$500,MATCH($A15,'Track Results Calc'!$A$2:$A$500,0)),"")</f>
        <v/>
      </c>
      <c r="N15" s="20" t="str">
        <f t="shared" ca="1" si="4"/>
        <v/>
      </c>
    </row>
    <row r="16" spans="1:14" x14ac:dyDescent="0.25">
      <c r="A16" t="str">
        <f t="shared" si="0"/>
        <v>OneU11Girls2 LapsB3</v>
      </c>
      <c r="B16" t="str">
        <f t="shared" si="1"/>
        <v>One</v>
      </c>
      <c r="C16" t="s">
        <v>45</v>
      </c>
      <c r="D16" t="s">
        <v>46</v>
      </c>
      <c r="E16" t="s">
        <v>83</v>
      </c>
      <c r="F16" t="str">
        <f t="shared" si="2"/>
        <v>2 Laps</v>
      </c>
      <c r="G16" t="s">
        <v>232</v>
      </c>
      <c r="H16">
        <f t="shared" si="3"/>
        <v>3</v>
      </c>
      <c r="I16" s="20" t="str">
        <f ca="1">IFERROR(INDEX('Track Results Calc'!K$2:K$500,MATCH($A16,'Track Results Calc'!$A$2:$A$500,0)),"")</f>
        <v/>
      </c>
      <c r="J16" s="20" t="str">
        <f ca="1">IFERROR(INDEX('Track Results Calc'!E$2:E$500,MATCH($A16,'Track Results Calc'!$A$2:$A$500,0)),"")</f>
        <v/>
      </c>
      <c r="K16" s="59" t="str">
        <f ca="1">IFERROR(INDEX('Track Results Calc'!L$2:L$500,MATCH($A16,'Track Results Calc'!$A$2:$A$500,0)),"")</f>
        <v/>
      </c>
      <c r="L16" s="20" t="str">
        <f ca="1">IFERROR(INDEX('Track Results Calc'!M$2:M$500,MATCH($A16,'Track Results Calc'!$A$2:$A$500,0)),"")</f>
        <v/>
      </c>
      <c r="M16" s="20" t="str">
        <f ca="1">IFERROR(INDEX('Track Results Calc'!N$2:N$500,MATCH($A16,'Track Results Calc'!$A$2:$A$500,0)),"")</f>
        <v/>
      </c>
      <c r="N16" s="20" t="str">
        <f t="shared" ca="1" si="4"/>
        <v/>
      </c>
    </row>
    <row r="17" spans="1:14" x14ac:dyDescent="0.25">
      <c r="A17" s="49" t="str">
        <f t="shared" si="0"/>
        <v>OneU11Girls2 LapsB4</v>
      </c>
      <c r="B17" s="49" t="str">
        <f t="shared" si="1"/>
        <v>One</v>
      </c>
      <c r="C17" s="49" t="s">
        <v>45</v>
      </c>
      <c r="D17" s="49" t="s">
        <v>46</v>
      </c>
      <c r="E17" s="49" t="s">
        <v>83</v>
      </c>
      <c r="F17" s="49" t="str">
        <f t="shared" si="2"/>
        <v>2 Laps</v>
      </c>
      <c r="G17" s="49" t="s">
        <v>232</v>
      </c>
      <c r="H17" s="49">
        <f t="shared" si="3"/>
        <v>4</v>
      </c>
      <c r="I17" s="32" t="str">
        <f ca="1">IFERROR(INDEX('Track Results Calc'!K$2:K$500,MATCH($A17,'Track Results Calc'!$A$2:$A$500,0)),"")</f>
        <v/>
      </c>
      <c r="J17" s="32" t="str">
        <f ca="1">IFERROR(INDEX('Track Results Calc'!E$2:E$500,MATCH($A17,'Track Results Calc'!$A$2:$A$500,0)),"")</f>
        <v/>
      </c>
      <c r="K17" s="60" t="str">
        <f ca="1">IFERROR(INDEX('Track Results Calc'!L$2:L$500,MATCH($A17,'Track Results Calc'!$A$2:$A$500,0)),"")</f>
        <v/>
      </c>
      <c r="L17" s="32" t="str">
        <f ca="1">IFERROR(INDEX('Track Results Calc'!M$2:M$500,MATCH($A17,'Track Results Calc'!$A$2:$A$500,0)),"")</f>
        <v/>
      </c>
      <c r="M17" s="32" t="str">
        <f ca="1">IFERROR(INDEX('Track Results Calc'!N$2:N$500,MATCH($A17,'Track Results Calc'!$A$2:$A$500,0)),"")</f>
        <v/>
      </c>
      <c r="N17" s="32" t="str">
        <f t="shared" ca="1" si="4"/>
        <v/>
      </c>
    </row>
    <row r="18" spans="1:14" x14ac:dyDescent="0.25">
      <c r="A18" t="str">
        <f t="shared" si="0"/>
        <v>OneU11Girls3 LapsA1</v>
      </c>
      <c r="B18" t="str">
        <f t="shared" si="1"/>
        <v>One</v>
      </c>
      <c r="C18" t="s">
        <v>45</v>
      </c>
      <c r="D18" t="s">
        <v>46</v>
      </c>
      <c r="E18" t="s">
        <v>86</v>
      </c>
      <c r="F18" t="str">
        <f t="shared" si="2"/>
        <v>3 Laps</v>
      </c>
      <c r="G18" t="s">
        <v>228</v>
      </c>
      <c r="H18">
        <f t="shared" si="3"/>
        <v>1</v>
      </c>
      <c r="I18" s="20" t="str">
        <f ca="1">IFERROR(INDEX('Track Results Calc'!K$2:K$500,MATCH($A18,'Track Results Calc'!$A$2:$A$500,0)),"")</f>
        <v xml:space="preserve">Tabitha Hatch </v>
      </c>
      <c r="J18" s="20" t="str">
        <f ca="1">IFERROR(INDEX('Track Results Calc'!E$2:E$500,MATCH($A18,'Track Results Calc'!$A$2:$A$500,0)),"")</f>
        <v>Telford</v>
      </c>
      <c r="K18" s="59">
        <f ca="1">IFERROR(INDEX('Track Results Calc'!L$2:L$500,MATCH($A18,'Track Results Calc'!$A$2:$A$500,0)),"")</f>
        <v>4.6875000000000004E-4</v>
      </c>
      <c r="L18" s="20">
        <f ca="1">IFERROR(INDEX('Track Results Calc'!M$2:M$500,MATCH($A18,'Track Results Calc'!$A$2:$A$500,0)),"")</f>
        <v>1</v>
      </c>
      <c r="M18" s="20">
        <f ca="1">IFERROR(INDEX('Track Results Calc'!N$2:N$500,MATCH($A18,'Track Results Calc'!$A$2:$A$500,0)),"")</f>
        <v>8</v>
      </c>
      <c r="N18" s="20" t="str">
        <f t="shared" ca="1" si="4"/>
        <v>Tabitha Hatch  (T) 00:40.5</v>
      </c>
    </row>
    <row r="19" spans="1:14" x14ac:dyDescent="0.25">
      <c r="A19" t="str">
        <f t="shared" si="0"/>
        <v>OneU11Girls3 LapsA2</v>
      </c>
      <c r="B19" t="str">
        <f t="shared" si="1"/>
        <v>One</v>
      </c>
      <c r="C19" t="s">
        <v>45</v>
      </c>
      <c r="D19" t="s">
        <v>46</v>
      </c>
      <c r="E19" t="s">
        <v>86</v>
      </c>
      <c r="F19" t="str">
        <f t="shared" si="2"/>
        <v>3 Laps</v>
      </c>
      <c r="G19" t="s">
        <v>228</v>
      </c>
      <c r="H19">
        <f t="shared" si="3"/>
        <v>2</v>
      </c>
      <c r="I19" s="20" t="str">
        <f ca="1">IFERROR(INDEX('Track Results Calc'!K$2:K$500,MATCH($A19,'Track Results Calc'!$A$2:$A$500,0)),"")</f>
        <v>Lucy Dahn</v>
      </c>
      <c r="J19" s="20" t="str">
        <f ca="1">IFERROR(INDEX('Track Results Calc'!E$2:E$500,MATCH($A19,'Track Results Calc'!$A$2:$A$500,0)),"")</f>
        <v>Shrewsbury</v>
      </c>
      <c r="K19" s="59">
        <f ca="1">IFERROR(INDEX('Track Results Calc'!L$2:L$500,MATCH($A19,'Track Results Calc'!$A$2:$A$500,0)),"")</f>
        <v>5.2199074074074073E-4</v>
      </c>
      <c r="L19" s="20">
        <f ca="1">IFERROR(INDEX('Track Results Calc'!M$2:M$500,MATCH($A19,'Track Results Calc'!$A$2:$A$500,0)),"")</f>
        <v>2</v>
      </c>
      <c r="M19" s="20">
        <f ca="1">IFERROR(INDEX('Track Results Calc'!N$2:N$500,MATCH($A19,'Track Results Calc'!$A$2:$A$500,0)),"")</f>
        <v>6</v>
      </c>
      <c r="N19" s="20" t="str">
        <f t="shared" ca="1" si="4"/>
        <v>Lucy Dahn (S) 00:45.1</v>
      </c>
    </row>
    <row r="20" spans="1:14" x14ac:dyDescent="0.25">
      <c r="A20" t="str">
        <f t="shared" si="0"/>
        <v>OneU11Girls3 LapsA3</v>
      </c>
      <c r="B20" t="str">
        <f t="shared" si="1"/>
        <v>One</v>
      </c>
      <c r="C20" t="s">
        <v>45</v>
      </c>
      <c r="D20" t="s">
        <v>46</v>
      </c>
      <c r="E20" t="s">
        <v>86</v>
      </c>
      <c r="F20" t="str">
        <f t="shared" si="2"/>
        <v>3 Laps</v>
      </c>
      <c r="G20" t="s">
        <v>228</v>
      </c>
      <c r="H20">
        <f t="shared" si="3"/>
        <v>3</v>
      </c>
      <c r="I20" s="20" t="str">
        <f ca="1">IFERROR(INDEX('Track Results Calc'!K$2:K$500,MATCH($A20,'Track Results Calc'!$A$2:$A$500,0)),"")</f>
        <v/>
      </c>
      <c r="J20" s="20" t="str">
        <f ca="1">IFERROR(INDEX('Track Results Calc'!E$2:E$500,MATCH($A20,'Track Results Calc'!$A$2:$A$500,0)),"")</f>
        <v/>
      </c>
      <c r="K20" s="59" t="str">
        <f ca="1">IFERROR(INDEX('Track Results Calc'!L$2:L$500,MATCH($A20,'Track Results Calc'!$A$2:$A$500,0)),"")</f>
        <v/>
      </c>
      <c r="L20" s="20" t="str">
        <f ca="1">IFERROR(INDEX('Track Results Calc'!M$2:M$500,MATCH($A20,'Track Results Calc'!$A$2:$A$500,0)),"")</f>
        <v/>
      </c>
      <c r="M20" s="20" t="str">
        <f ca="1">IFERROR(INDEX('Track Results Calc'!N$2:N$500,MATCH($A20,'Track Results Calc'!$A$2:$A$500,0)),"")</f>
        <v/>
      </c>
      <c r="N20" s="20" t="str">
        <f t="shared" ca="1" si="4"/>
        <v/>
      </c>
    </row>
    <row r="21" spans="1:14" x14ac:dyDescent="0.25">
      <c r="A21" t="str">
        <f t="shared" si="0"/>
        <v>OneU11Girls3 LapsA4</v>
      </c>
      <c r="B21" t="str">
        <f t="shared" si="1"/>
        <v>One</v>
      </c>
      <c r="C21" t="s">
        <v>45</v>
      </c>
      <c r="D21" t="s">
        <v>46</v>
      </c>
      <c r="E21" t="s">
        <v>86</v>
      </c>
      <c r="F21" t="str">
        <f t="shared" si="2"/>
        <v>3 Laps</v>
      </c>
      <c r="G21" t="s">
        <v>228</v>
      </c>
      <c r="H21">
        <f t="shared" si="3"/>
        <v>4</v>
      </c>
      <c r="I21" s="20" t="str">
        <f ca="1">IFERROR(INDEX('Track Results Calc'!K$2:K$500,MATCH($A21,'Track Results Calc'!$A$2:$A$500,0)),"")</f>
        <v/>
      </c>
      <c r="J21" s="20" t="str">
        <f ca="1">IFERROR(INDEX('Track Results Calc'!E$2:E$500,MATCH($A21,'Track Results Calc'!$A$2:$A$500,0)),"")</f>
        <v/>
      </c>
      <c r="K21" s="59" t="str">
        <f ca="1">IFERROR(INDEX('Track Results Calc'!L$2:L$500,MATCH($A21,'Track Results Calc'!$A$2:$A$500,0)),"")</f>
        <v/>
      </c>
      <c r="L21" s="20" t="str">
        <f ca="1">IFERROR(INDEX('Track Results Calc'!M$2:M$500,MATCH($A21,'Track Results Calc'!$A$2:$A$500,0)),"")</f>
        <v/>
      </c>
      <c r="M21" s="20" t="str">
        <f ca="1">IFERROR(INDEX('Track Results Calc'!N$2:N$500,MATCH($A21,'Track Results Calc'!$A$2:$A$500,0)),"")</f>
        <v/>
      </c>
      <c r="N21" s="20" t="str">
        <f t="shared" ca="1" si="4"/>
        <v/>
      </c>
    </row>
    <row r="22" spans="1:14" x14ac:dyDescent="0.25">
      <c r="A22" t="str">
        <f t="shared" si="0"/>
        <v>OneU11Girls3 LapsB1</v>
      </c>
      <c r="B22" t="str">
        <f t="shared" si="1"/>
        <v>One</v>
      </c>
      <c r="C22" t="s">
        <v>45</v>
      </c>
      <c r="D22" t="s">
        <v>46</v>
      </c>
      <c r="E22" t="s">
        <v>86</v>
      </c>
      <c r="F22" t="str">
        <f t="shared" si="2"/>
        <v>3 Laps</v>
      </c>
      <c r="G22" t="s">
        <v>232</v>
      </c>
      <c r="H22">
        <f t="shared" si="3"/>
        <v>1</v>
      </c>
      <c r="I22" s="20" t="str">
        <f ca="1">IFERROR(INDEX('Track Results Calc'!K$2:K$500,MATCH($A22,'Track Results Calc'!$A$2:$A$500,0)),"")</f>
        <v>Georgie Howson</v>
      </c>
      <c r="J22" s="20" t="str">
        <f ca="1">IFERROR(INDEX('Track Results Calc'!E$2:E$500,MATCH($A22,'Track Results Calc'!$A$2:$A$500,0)),"")</f>
        <v>Shrewsbury</v>
      </c>
      <c r="K22" s="59">
        <f ca="1">IFERROR(INDEX('Track Results Calc'!L$2:L$500,MATCH($A22,'Track Results Calc'!$A$2:$A$500,0)),"")</f>
        <v>4.8495370370370375E-4</v>
      </c>
      <c r="L22" s="20">
        <f ca="1">IFERROR(INDEX('Track Results Calc'!M$2:M$500,MATCH($A22,'Track Results Calc'!$A$2:$A$500,0)),"")</f>
        <v>1</v>
      </c>
      <c r="M22" s="20">
        <f ca="1">IFERROR(INDEX('Track Results Calc'!N$2:N$500,MATCH($A22,'Track Results Calc'!$A$2:$A$500,0)),"")</f>
        <v>7</v>
      </c>
      <c r="N22" s="20" t="str">
        <f t="shared" ca="1" si="4"/>
        <v>Georgie Howson (S) 00:41.9</v>
      </c>
    </row>
    <row r="23" spans="1:14" x14ac:dyDescent="0.25">
      <c r="A23" t="str">
        <f t="shared" si="0"/>
        <v>OneU11Girls3 LapsB2</v>
      </c>
      <c r="B23" t="str">
        <f t="shared" si="1"/>
        <v>One</v>
      </c>
      <c r="C23" t="s">
        <v>45</v>
      </c>
      <c r="D23" t="s">
        <v>46</v>
      </c>
      <c r="E23" t="s">
        <v>86</v>
      </c>
      <c r="F23" t="str">
        <f t="shared" si="2"/>
        <v>3 Laps</v>
      </c>
      <c r="G23" t="s">
        <v>232</v>
      </c>
      <c r="H23">
        <f t="shared" si="3"/>
        <v>2</v>
      </c>
      <c r="I23" s="20" t="str">
        <f ca="1">IFERROR(INDEX('Track Results Calc'!K$2:K$500,MATCH($A23,'Track Results Calc'!$A$2:$A$500,0)),"")</f>
        <v>Cora Ward</v>
      </c>
      <c r="J23" s="20" t="str">
        <f ca="1">IFERROR(INDEX('Track Results Calc'!E$2:E$500,MATCH($A23,'Track Results Calc'!$A$2:$A$500,0)),"")</f>
        <v>Telford</v>
      </c>
      <c r="K23" s="59">
        <f ca="1">IFERROR(INDEX('Track Results Calc'!L$2:L$500,MATCH($A23,'Track Results Calc'!$A$2:$A$500,0)),"")</f>
        <v>5.2777777777777773E-4</v>
      </c>
      <c r="L23" s="20">
        <f ca="1">IFERROR(INDEX('Track Results Calc'!M$2:M$500,MATCH($A23,'Track Results Calc'!$A$2:$A$500,0)),"")</f>
        <v>2</v>
      </c>
      <c r="M23" s="20">
        <f ca="1">IFERROR(INDEX('Track Results Calc'!N$2:N$500,MATCH($A23,'Track Results Calc'!$A$2:$A$500,0)),"")</f>
        <v>5</v>
      </c>
      <c r="N23" s="20" t="str">
        <f t="shared" ca="1" si="4"/>
        <v>Cora Ward (T) 00:45.6</v>
      </c>
    </row>
    <row r="24" spans="1:14" x14ac:dyDescent="0.25">
      <c r="A24" t="str">
        <f t="shared" si="0"/>
        <v>OneU11Girls3 LapsB3</v>
      </c>
      <c r="B24" t="str">
        <f t="shared" si="1"/>
        <v>One</v>
      </c>
      <c r="C24" t="s">
        <v>45</v>
      </c>
      <c r="D24" t="s">
        <v>46</v>
      </c>
      <c r="E24" t="s">
        <v>86</v>
      </c>
      <c r="F24" t="str">
        <f t="shared" si="2"/>
        <v>3 Laps</v>
      </c>
      <c r="G24" t="s">
        <v>232</v>
      </c>
      <c r="H24">
        <f t="shared" si="3"/>
        <v>3</v>
      </c>
      <c r="I24" s="20" t="str">
        <f ca="1">IFERROR(INDEX('Track Results Calc'!K$2:K$500,MATCH($A24,'Track Results Calc'!$A$2:$A$500,0)),"")</f>
        <v/>
      </c>
      <c r="J24" s="20" t="str">
        <f ca="1">IFERROR(INDEX('Track Results Calc'!E$2:E$500,MATCH($A24,'Track Results Calc'!$A$2:$A$500,0)),"")</f>
        <v/>
      </c>
      <c r="K24" s="59" t="str">
        <f ca="1">IFERROR(INDEX('Track Results Calc'!L$2:L$500,MATCH($A24,'Track Results Calc'!$A$2:$A$500,0)),"")</f>
        <v/>
      </c>
      <c r="L24" s="20" t="str">
        <f ca="1">IFERROR(INDEX('Track Results Calc'!M$2:M$500,MATCH($A24,'Track Results Calc'!$A$2:$A$500,0)),"")</f>
        <v/>
      </c>
      <c r="M24" s="20" t="str">
        <f ca="1">IFERROR(INDEX('Track Results Calc'!N$2:N$500,MATCH($A24,'Track Results Calc'!$A$2:$A$500,0)),"")</f>
        <v/>
      </c>
      <c r="N24" s="20" t="str">
        <f t="shared" ca="1" si="4"/>
        <v/>
      </c>
    </row>
    <row r="25" spans="1:14" x14ac:dyDescent="0.25">
      <c r="A25" t="str">
        <f t="shared" si="0"/>
        <v>OneU11Girls3 LapsB4</v>
      </c>
      <c r="B25" t="str">
        <f t="shared" si="1"/>
        <v>One</v>
      </c>
      <c r="C25" t="s">
        <v>45</v>
      </c>
      <c r="D25" t="s">
        <v>46</v>
      </c>
      <c r="E25" t="s">
        <v>86</v>
      </c>
      <c r="F25" t="str">
        <f t="shared" si="2"/>
        <v>3 Laps</v>
      </c>
      <c r="G25" t="s">
        <v>232</v>
      </c>
      <c r="H25">
        <f t="shared" si="3"/>
        <v>4</v>
      </c>
      <c r="I25" s="20" t="str">
        <f ca="1">IFERROR(INDEX('Track Results Calc'!K$2:K$500,MATCH($A25,'Track Results Calc'!$A$2:$A$500,0)),"")</f>
        <v/>
      </c>
      <c r="J25" s="20" t="str">
        <f ca="1">IFERROR(INDEX('Track Results Calc'!E$2:E$500,MATCH($A25,'Track Results Calc'!$A$2:$A$500,0)),"")</f>
        <v/>
      </c>
      <c r="K25" s="59" t="str">
        <f ca="1">IFERROR(INDEX('Track Results Calc'!L$2:L$500,MATCH($A25,'Track Results Calc'!$A$2:$A$500,0)),"")</f>
        <v/>
      </c>
      <c r="L25" s="20" t="str">
        <f ca="1">IFERROR(INDEX('Track Results Calc'!M$2:M$500,MATCH($A25,'Track Results Calc'!$A$2:$A$500,0)),"")</f>
        <v/>
      </c>
      <c r="M25" s="20" t="str">
        <f ca="1">IFERROR(INDEX('Track Results Calc'!N$2:N$500,MATCH($A25,'Track Results Calc'!$A$2:$A$500,0)),"")</f>
        <v/>
      </c>
      <c r="N25" s="20" t="str">
        <f t="shared" ca="1" si="4"/>
        <v/>
      </c>
    </row>
    <row r="26" spans="1:14" x14ac:dyDescent="0.25">
      <c r="A26" s="123" t="str">
        <f t="shared" si="0"/>
        <v>OneU11Girls4x2 RelayA1</v>
      </c>
      <c r="B26" s="123" t="str">
        <f t="shared" si="1"/>
        <v>One</v>
      </c>
      <c r="C26" s="123" t="s">
        <v>45</v>
      </c>
      <c r="D26" s="123" t="s">
        <v>46</v>
      </c>
      <c r="E26" s="123" t="s">
        <v>96</v>
      </c>
      <c r="F26" s="123" t="str">
        <f t="shared" si="2"/>
        <v>4x2 Relay</v>
      </c>
      <c r="G26" s="123" t="s">
        <v>228</v>
      </c>
      <c r="H26" s="123">
        <f t="shared" si="3"/>
        <v>1</v>
      </c>
      <c r="I26" s="30" t="str">
        <f ca="1">IFERROR(INDEX('Track Results Calc'!K$2:K$500,MATCH($A26,'Track Results Calc'!$A$2:$A$500,0)),"")</f>
        <v>TelfordU11Girls</v>
      </c>
      <c r="J26" s="30" t="str">
        <f ca="1">IFERROR(INDEX('Track Results Calc'!E$2:E$500,MATCH($A26,'Track Results Calc'!$A$2:$A$500,0)),"")</f>
        <v>Telford</v>
      </c>
      <c r="K26" s="118">
        <f ca="1">IFERROR(INDEX('Track Results Calc'!L$2:L$500,MATCH($A26,'Track Results Calc'!$A$2:$A$500,0)),"")</f>
        <v>1.2430555555555556E-3</v>
      </c>
      <c r="L26" s="30">
        <f ca="1">IFERROR(INDEX('Track Results Calc'!M$2:M$500,MATCH($A26,'Track Results Calc'!$A$2:$A$500,0)),"")</f>
        <v>1</v>
      </c>
      <c r="M26" s="30">
        <f ca="1">IFERROR(INDEX('Track Results Calc'!N$2:N$500,MATCH($A26,'Track Results Calc'!$A$2:$A$500,0)),"")</f>
        <v>8</v>
      </c>
      <c r="N26" s="30" t="str">
        <f t="shared" ca="1" si="4"/>
        <v>TelfordU11Girls (T) 01:47.4</v>
      </c>
    </row>
    <row r="27" spans="1:14" x14ac:dyDescent="0.25">
      <c r="A27" t="str">
        <f t="shared" si="0"/>
        <v>OneU11Girls4x2 RelayA2</v>
      </c>
      <c r="B27" t="str">
        <f t="shared" si="1"/>
        <v>One</v>
      </c>
      <c r="C27" t="s">
        <v>45</v>
      </c>
      <c r="D27" t="s">
        <v>46</v>
      </c>
      <c r="E27" t="s">
        <v>96</v>
      </c>
      <c r="F27" t="str">
        <f t="shared" si="2"/>
        <v>4x2 Relay</v>
      </c>
      <c r="G27" t="s">
        <v>228</v>
      </c>
      <c r="H27">
        <f t="shared" si="3"/>
        <v>2</v>
      </c>
      <c r="I27" s="20" t="str">
        <f ca="1">IFERROR(INDEX('Track Results Calc'!K$2:K$500,MATCH($A27,'Track Results Calc'!$A$2:$A$500,0)),"")</f>
        <v>ShrewsburyU11Girls</v>
      </c>
      <c r="J27" s="20" t="str">
        <f ca="1">IFERROR(INDEX('Track Results Calc'!E$2:E$500,MATCH($A27,'Track Results Calc'!$A$2:$A$500,0)),"")</f>
        <v>Shrewsbury</v>
      </c>
      <c r="K27" s="59">
        <f ca="1">IFERROR(INDEX('Track Results Calc'!L$2:L$500,MATCH($A27,'Track Results Calc'!$A$2:$A$500,0)),"")</f>
        <v>1.25E-3</v>
      </c>
      <c r="L27" s="20">
        <f ca="1">IFERROR(INDEX('Track Results Calc'!M$2:M$500,MATCH($A27,'Track Results Calc'!$A$2:$A$500,0)),"")</f>
        <v>2</v>
      </c>
      <c r="M27" s="20">
        <f ca="1">IFERROR(INDEX('Track Results Calc'!N$2:N$500,MATCH($A27,'Track Results Calc'!$A$2:$A$500,0)),"")</f>
        <v>6</v>
      </c>
      <c r="N27" s="20" t="str">
        <f t="shared" ca="1" si="4"/>
        <v>ShrewsburyU11Girls (S) 01:48.0</v>
      </c>
    </row>
    <row r="28" spans="1:14" x14ac:dyDescent="0.25">
      <c r="A28" t="str">
        <f t="shared" si="0"/>
        <v>OneU11Girls4x2 RelayA3</v>
      </c>
      <c r="B28" t="str">
        <f t="shared" si="1"/>
        <v>One</v>
      </c>
      <c r="C28" t="s">
        <v>45</v>
      </c>
      <c r="D28" t="s">
        <v>46</v>
      </c>
      <c r="E28" t="s">
        <v>96</v>
      </c>
      <c r="F28" t="str">
        <f t="shared" si="2"/>
        <v>4x2 Relay</v>
      </c>
      <c r="G28" t="s">
        <v>228</v>
      </c>
      <c r="H28">
        <f t="shared" si="3"/>
        <v>3</v>
      </c>
      <c r="I28" s="20" t="str">
        <f ca="1">IFERROR(INDEX('Track Results Calc'!K$2:K$500,MATCH($A28,'Track Results Calc'!$A$2:$A$500,0)),"")</f>
        <v/>
      </c>
      <c r="J28" s="20" t="str">
        <f ca="1">IFERROR(INDEX('Track Results Calc'!E$2:E$500,MATCH($A28,'Track Results Calc'!$A$2:$A$500,0)),"")</f>
        <v/>
      </c>
      <c r="K28" s="59" t="str">
        <f ca="1">IFERROR(INDEX('Track Results Calc'!L$2:L$500,MATCH($A28,'Track Results Calc'!$A$2:$A$500,0)),"")</f>
        <v/>
      </c>
      <c r="L28" s="20" t="str">
        <f ca="1">IFERROR(INDEX('Track Results Calc'!M$2:M$500,MATCH($A28,'Track Results Calc'!$A$2:$A$500,0)),"")</f>
        <v/>
      </c>
      <c r="M28" s="20" t="str">
        <f ca="1">IFERROR(INDEX('Track Results Calc'!N$2:N$500,MATCH($A28,'Track Results Calc'!$A$2:$A$500,0)),"")</f>
        <v/>
      </c>
      <c r="N28" s="20" t="str">
        <f t="shared" ca="1" si="4"/>
        <v/>
      </c>
    </row>
    <row r="29" spans="1:14" x14ac:dyDescent="0.25">
      <c r="A29" s="49" t="str">
        <f t="shared" si="0"/>
        <v>OneU11Girls4x2 RelayA4</v>
      </c>
      <c r="B29" s="49" t="str">
        <f t="shared" si="1"/>
        <v>One</v>
      </c>
      <c r="C29" s="49" t="s">
        <v>45</v>
      </c>
      <c r="D29" s="49" t="s">
        <v>46</v>
      </c>
      <c r="E29" s="49" t="s">
        <v>96</v>
      </c>
      <c r="F29" s="49" t="str">
        <f t="shared" si="2"/>
        <v>4x2 Relay</v>
      </c>
      <c r="G29" s="49" t="s">
        <v>228</v>
      </c>
      <c r="H29" s="49">
        <f t="shared" si="3"/>
        <v>4</v>
      </c>
      <c r="I29" s="32" t="str">
        <f ca="1">IFERROR(INDEX('Track Results Calc'!K$2:K$500,MATCH($A29,'Track Results Calc'!$A$2:$A$500,0)),"")</f>
        <v/>
      </c>
      <c r="J29" s="32" t="str">
        <f ca="1">IFERROR(INDEX('Track Results Calc'!E$2:E$500,MATCH($A29,'Track Results Calc'!$A$2:$A$500,0)),"")</f>
        <v/>
      </c>
      <c r="K29" s="60" t="str">
        <f ca="1">IFERROR(INDEX('Track Results Calc'!L$2:L$500,MATCH($A29,'Track Results Calc'!$A$2:$A$500,0)),"")</f>
        <v/>
      </c>
      <c r="L29" s="32" t="str">
        <f ca="1">IFERROR(INDEX('Track Results Calc'!M$2:M$500,MATCH($A29,'Track Results Calc'!$A$2:$A$500,0)),"")</f>
        <v/>
      </c>
      <c r="M29" s="32" t="str">
        <f ca="1">IFERROR(INDEX('Track Results Calc'!N$2:N$500,MATCH($A29,'Track Results Calc'!$A$2:$A$500,0)),"")</f>
        <v/>
      </c>
      <c r="N29" s="32" t="str">
        <f t="shared" ca="1" si="4"/>
        <v/>
      </c>
    </row>
    <row r="30" spans="1:14" x14ac:dyDescent="0.25">
      <c r="A30" t="str">
        <f t="shared" si="0"/>
        <v>OneU11Boys2 Lap HurdlesA1</v>
      </c>
      <c r="B30" t="str">
        <f t="shared" si="1"/>
        <v>One</v>
      </c>
      <c r="C30" t="s">
        <v>45</v>
      </c>
      <c r="D30" t="s">
        <v>62</v>
      </c>
      <c r="E30" t="s">
        <v>80</v>
      </c>
      <c r="F30" t="str">
        <f t="shared" si="2"/>
        <v>2 Lap Hurdles</v>
      </c>
      <c r="G30" t="s">
        <v>228</v>
      </c>
      <c r="H30">
        <f t="shared" si="3"/>
        <v>1</v>
      </c>
      <c r="I30" s="20" t="str">
        <f ca="1">IFERROR(INDEX('Track Results Calc'!K$2:K$500,MATCH($A30,'Track Results Calc'!$A$2:$A$500,0)),"")</f>
        <v>Axel Gordon</v>
      </c>
      <c r="J30" s="20" t="str">
        <f ca="1">IFERROR(INDEX('Track Results Calc'!E$2:E$500,MATCH($A30,'Track Results Calc'!$A$2:$A$500,0)),"")</f>
        <v>Telford</v>
      </c>
      <c r="K30" s="59">
        <f ca="1">IFERROR(INDEX('Track Results Calc'!L$2:L$500,MATCH($A30,'Track Results Calc'!$A$2:$A$500,0)),"")</f>
        <v>3.1597222222222221E-4</v>
      </c>
      <c r="L30" s="20">
        <f ca="1">IFERROR(INDEX('Track Results Calc'!M$2:M$500,MATCH($A30,'Track Results Calc'!$A$2:$A$500,0)),"")</f>
        <v>1</v>
      </c>
      <c r="M30" s="20">
        <f ca="1">IFERROR(INDEX('Track Results Calc'!N$2:N$500,MATCH($A30,'Track Results Calc'!$A$2:$A$500,0)),"")</f>
        <v>8</v>
      </c>
      <c r="N30" s="20" t="str">
        <f t="shared" ca="1" si="4"/>
        <v>Axel Gordon (T) 00:27.3</v>
      </c>
    </row>
    <row r="31" spans="1:14" x14ac:dyDescent="0.25">
      <c r="A31" t="str">
        <f t="shared" si="0"/>
        <v>OneU11Boys2 Lap HurdlesA2</v>
      </c>
      <c r="B31" t="str">
        <f t="shared" si="1"/>
        <v>One</v>
      </c>
      <c r="C31" t="s">
        <v>45</v>
      </c>
      <c r="D31" t="s">
        <v>62</v>
      </c>
      <c r="E31" t="s">
        <v>80</v>
      </c>
      <c r="F31" t="str">
        <f t="shared" si="2"/>
        <v>2 Lap Hurdles</v>
      </c>
      <c r="G31" t="s">
        <v>228</v>
      </c>
      <c r="H31">
        <f t="shared" si="3"/>
        <v>2</v>
      </c>
      <c r="I31" s="20" t="str">
        <f ca="1">IFERROR(INDEX('Track Results Calc'!K$2:K$500,MATCH($A31,'Track Results Calc'!$A$2:$A$500,0)),"")</f>
        <v>William Arran</v>
      </c>
      <c r="J31" s="20" t="str">
        <f ca="1">IFERROR(INDEX('Track Results Calc'!E$2:E$500,MATCH($A31,'Track Results Calc'!$A$2:$A$500,0)),"")</f>
        <v>Oswestry</v>
      </c>
      <c r="K31" s="59">
        <f ca="1">IFERROR(INDEX('Track Results Calc'!L$2:L$500,MATCH($A31,'Track Results Calc'!$A$2:$A$500,0)),"")</f>
        <v>3.2638888888888887E-4</v>
      </c>
      <c r="L31" s="20">
        <f ca="1">IFERROR(INDEX('Track Results Calc'!M$2:M$500,MATCH($A31,'Track Results Calc'!$A$2:$A$500,0)),"")</f>
        <v>2</v>
      </c>
      <c r="M31" s="20">
        <f ca="1">IFERROR(INDEX('Track Results Calc'!N$2:N$500,MATCH($A31,'Track Results Calc'!$A$2:$A$500,0)),"")</f>
        <v>6</v>
      </c>
      <c r="N31" s="20" t="str">
        <f t="shared" ca="1" si="4"/>
        <v>William Arran (O) 00:28.2</v>
      </c>
    </row>
    <row r="32" spans="1:14" x14ac:dyDescent="0.25">
      <c r="A32" t="str">
        <f t="shared" si="0"/>
        <v>OneU11Boys2 Lap HurdlesA3</v>
      </c>
      <c r="B32" t="str">
        <f t="shared" si="1"/>
        <v>One</v>
      </c>
      <c r="C32" t="s">
        <v>45</v>
      </c>
      <c r="D32" t="s">
        <v>62</v>
      </c>
      <c r="E32" t="s">
        <v>80</v>
      </c>
      <c r="F32" t="str">
        <f t="shared" si="2"/>
        <v>2 Lap Hurdles</v>
      </c>
      <c r="G32" t="s">
        <v>228</v>
      </c>
      <c r="H32">
        <f t="shared" si="3"/>
        <v>3</v>
      </c>
      <c r="I32" s="20" t="str">
        <f ca="1">IFERROR(INDEX('Track Results Calc'!K$2:K$500,MATCH($A32,'Track Results Calc'!$A$2:$A$500,0)),"")</f>
        <v>Ben Beard</v>
      </c>
      <c r="J32" s="20" t="str">
        <f ca="1">IFERROR(INDEX('Track Results Calc'!E$2:E$500,MATCH($A32,'Track Results Calc'!$A$2:$A$500,0)),"")</f>
        <v>Wenlock</v>
      </c>
      <c r="K32" s="59">
        <f ca="1">IFERROR(INDEX('Track Results Calc'!L$2:L$500,MATCH($A32,'Track Results Calc'!$A$2:$A$500,0)),"")</f>
        <v>3.6111111111111109E-4</v>
      </c>
      <c r="L32" s="20">
        <f ca="1">IFERROR(INDEX('Track Results Calc'!M$2:M$500,MATCH($A32,'Track Results Calc'!$A$2:$A$500,0)),"")</f>
        <v>3</v>
      </c>
      <c r="M32" s="20">
        <f ca="1">IFERROR(INDEX('Track Results Calc'!N$2:N$500,MATCH($A32,'Track Results Calc'!$A$2:$A$500,0)),"")</f>
        <v>4</v>
      </c>
      <c r="N32" s="20" t="str">
        <f t="shared" ca="1" si="4"/>
        <v>Ben Beard (W) 00:31.2</v>
      </c>
    </row>
    <row r="33" spans="1:14" x14ac:dyDescent="0.25">
      <c r="A33" t="str">
        <f t="shared" si="0"/>
        <v>OneU11Boys2 Lap HurdlesA4</v>
      </c>
      <c r="B33" t="str">
        <f t="shared" si="1"/>
        <v>One</v>
      </c>
      <c r="C33" t="s">
        <v>45</v>
      </c>
      <c r="D33" t="s">
        <v>62</v>
      </c>
      <c r="E33" t="s">
        <v>80</v>
      </c>
      <c r="F33" t="str">
        <f t="shared" si="2"/>
        <v>2 Lap Hurdles</v>
      </c>
      <c r="G33" t="s">
        <v>228</v>
      </c>
      <c r="H33">
        <f t="shared" si="3"/>
        <v>4</v>
      </c>
      <c r="I33" s="20" t="str">
        <f ca="1">IFERROR(INDEX('Track Results Calc'!K$2:K$500,MATCH($A33,'Track Results Calc'!$A$2:$A$500,0)),"")</f>
        <v/>
      </c>
      <c r="J33" s="20" t="str">
        <f ca="1">IFERROR(INDEX('Track Results Calc'!E$2:E$500,MATCH($A33,'Track Results Calc'!$A$2:$A$500,0)),"")</f>
        <v/>
      </c>
      <c r="K33" s="59" t="str">
        <f ca="1">IFERROR(INDEX('Track Results Calc'!L$2:L$500,MATCH($A33,'Track Results Calc'!$A$2:$A$500,0)),"")</f>
        <v/>
      </c>
      <c r="L33" s="20" t="str">
        <f ca="1">IFERROR(INDEX('Track Results Calc'!M$2:M$500,MATCH($A33,'Track Results Calc'!$A$2:$A$500,0)),"")</f>
        <v/>
      </c>
      <c r="M33" s="20" t="str">
        <f ca="1">IFERROR(INDEX('Track Results Calc'!N$2:N$500,MATCH($A33,'Track Results Calc'!$A$2:$A$500,0)),"")</f>
        <v/>
      </c>
      <c r="N33" s="20" t="str">
        <f t="shared" ca="1" si="4"/>
        <v/>
      </c>
    </row>
    <row r="34" spans="1:14" x14ac:dyDescent="0.25">
      <c r="A34" t="str">
        <f t="shared" ref="A34:A65" si="5">B34&amp;C34&amp;D34&amp;F34&amp;G34&amp;H34</f>
        <v>OneU11Boys2 Lap HurdlesB1</v>
      </c>
      <c r="B34" t="str">
        <f t="shared" ref="B34:B65" si="6">Match_number</f>
        <v>One</v>
      </c>
      <c r="C34" t="s">
        <v>45</v>
      </c>
      <c r="D34" t="s">
        <v>62</v>
      </c>
      <c r="E34" t="s">
        <v>80</v>
      </c>
      <c r="F34" t="str">
        <f t="shared" ref="F34:F65" si="7">INDEX(All_events,MATCH(E34,Events_list,0),MATCH(C34 &amp;" "&amp;D34,Age_list,0))</f>
        <v>2 Lap Hurdles</v>
      </c>
      <c r="G34" t="s">
        <v>232</v>
      </c>
      <c r="H34">
        <f t="shared" ref="H34:H65" si="8">IF(G34&amp;F34&amp;E34&amp;D34&amp;C34&amp;B34=G33&amp;F33&amp;E33&amp;D33&amp;C33&amp;B33,H33+1,1)</f>
        <v>1</v>
      </c>
      <c r="I34" s="20" t="str">
        <f ca="1">IFERROR(INDEX('Track Results Calc'!K$2:K$500,MATCH($A34,'Track Results Calc'!$A$2:$A$500,0)),"")</f>
        <v>Fionn Munslow</v>
      </c>
      <c r="J34" s="20" t="str">
        <f ca="1">IFERROR(INDEX('Track Results Calc'!E$2:E$500,MATCH($A34,'Track Results Calc'!$A$2:$A$500,0)),"")</f>
        <v>Wenlock</v>
      </c>
      <c r="K34" s="59">
        <f ca="1">IFERROR(INDEX('Track Results Calc'!L$2:L$500,MATCH($A34,'Track Results Calc'!$A$2:$A$500,0)),"")</f>
        <v>3.3333333333333332E-4</v>
      </c>
      <c r="L34" s="20">
        <f ca="1">IFERROR(INDEX('Track Results Calc'!M$2:M$500,MATCH($A34,'Track Results Calc'!$A$2:$A$500,0)),"")</f>
        <v>1</v>
      </c>
      <c r="M34" s="20">
        <f ca="1">IFERROR(INDEX('Track Results Calc'!N$2:N$500,MATCH($A34,'Track Results Calc'!$A$2:$A$500,0)),"")</f>
        <v>7</v>
      </c>
      <c r="N34" s="20" t="str">
        <f t="shared" ca="1" si="4"/>
        <v>Fionn Munslow (W) 00:28.8</v>
      </c>
    </row>
    <row r="35" spans="1:14" x14ac:dyDescent="0.25">
      <c r="A35" t="str">
        <f t="shared" si="5"/>
        <v>OneU11Boys2 Lap HurdlesB2</v>
      </c>
      <c r="B35" t="str">
        <f t="shared" si="6"/>
        <v>One</v>
      </c>
      <c r="C35" t="s">
        <v>45</v>
      </c>
      <c r="D35" t="s">
        <v>62</v>
      </c>
      <c r="E35" t="s">
        <v>80</v>
      </c>
      <c r="F35" t="str">
        <f t="shared" si="7"/>
        <v>2 Lap Hurdles</v>
      </c>
      <c r="G35" t="s">
        <v>232</v>
      </c>
      <c r="H35">
        <f t="shared" si="8"/>
        <v>2</v>
      </c>
      <c r="I35" s="20" t="str">
        <f ca="1">IFERROR(INDEX('Track Results Calc'!K$2:K$500,MATCH($A35,'Track Results Calc'!$A$2:$A$500,0)),"")</f>
        <v>Joseph Barlow</v>
      </c>
      <c r="J35" s="20" t="str">
        <f ca="1">IFERROR(INDEX('Track Results Calc'!E$2:E$500,MATCH($A35,'Track Results Calc'!$A$2:$A$500,0)),"")</f>
        <v>Oswestry</v>
      </c>
      <c r="K35" s="59">
        <f ca="1">IFERROR(INDEX('Track Results Calc'!L$2:L$500,MATCH($A35,'Track Results Calc'!$A$2:$A$500,0)),"")</f>
        <v>3.4490740740740743E-4</v>
      </c>
      <c r="L35" s="20">
        <f ca="1">IFERROR(INDEX('Track Results Calc'!M$2:M$500,MATCH($A35,'Track Results Calc'!$A$2:$A$500,0)),"")</f>
        <v>2</v>
      </c>
      <c r="M35" s="20">
        <f ca="1">IFERROR(INDEX('Track Results Calc'!N$2:N$500,MATCH($A35,'Track Results Calc'!$A$2:$A$500,0)),"")</f>
        <v>5</v>
      </c>
      <c r="N35" s="20" t="str">
        <f t="shared" ca="1" si="4"/>
        <v>Joseph Barlow (O) 00:29.8</v>
      </c>
    </row>
    <row r="36" spans="1:14" x14ac:dyDescent="0.25">
      <c r="A36" t="str">
        <f t="shared" si="5"/>
        <v>OneU11Boys2 Lap HurdlesB3</v>
      </c>
      <c r="B36" t="str">
        <f t="shared" si="6"/>
        <v>One</v>
      </c>
      <c r="C36" t="s">
        <v>45</v>
      </c>
      <c r="D36" t="s">
        <v>62</v>
      </c>
      <c r="E36" t="s">
        <v>80</v>
      </c>
      <c r="F36" t="str">
        <f t="shared" si="7"/>
        <v>2 Lap Hurdles</v>
      </c>
      <c r="G36" t="s">
        <v>232</v>
      </c>
      <c r="H36">
        <f t="shared" si="8"/>
        <v>3</v>
      </c>
      <c r="I36" s="20" t="str">
        <f ca="1">IFERROR(INDEX('Track Results Calc'!K$2:K$500,MATCH($A36,'Track Results Calc'!$A$2:$A$500,0)),"")</f>
        <v>Jacob Eiben</v>
      </c>
      <c r="J36" s="20" t="str">
        <f ca="1">IFERROR(INDEX('Track Results Calc'!E$2:E$500,MATCH($A36,'Track Results Calc'!$A$2:$A$500,0)),"")</f>
        <v>Telford</v>
      </c>
      <c r="K36" s="59">
        <f ca="1">IFERROR(INDEX('Track Results Calc'!L$2:L$500,MATCH($A36,'Track Results Calc'!$A$2:$A$500,0)),"")</f>
        <v>3.4606481481481484E-4</v>
      </c>
      <c r="L36" s="20">
        <f ca="1">IFERROR(INDEX('Track Results Calc'!M$2:M$500,MATCH($A36,'Track Results Calc'!$A$2:$A$500,0)),"")</f>
        <v>3</v>
      </c>
      <c r="M36" s="20">
        <f ca="1">IFERROR(INDEX('Track Results Calc'!N$2:N$500,MATCH($A36,'Track Results Calc'!$A$2:$A$500,0)),"")</f>
        <v>3</v>
      </c>
      <c r="N36" s="20" t="str">
        <f t="shared" ca="1" si="4"/>
        <v>Jacob Eiben (T) 00:29.9</v>
      </c>
    </row>
    <row r="37" spans="1:14" x14ac:dyDescent="0.25">
      <c r="A37" t="str">
        <f t="shared" si="5"/>
        <v>OneU11Boys2 Lap HurdlesB4</v>
      </c>
      <c r="B37" t="str">
        <f t="shared" si="6"/>
        <v>One</v>
      </c>
      <c r="C37" t="s">
        <v>45</v>
      </c>
      <c r="D37" t="s">
        <v>62</v>
      </c>
      <c r="E37" t="s">
        <v>80</v>
      </c>
      <c r="F37" t="str">
        <f t="shared" si="7"/>
        <v>2 Lap Hurdles</v>
      </c>
      <c r="G37" t="s">
        <v>232</v>
      </c>
      <c r="H37">
        <f t="shared" si="8"/>
        <v>4</v>
      </c>
      <c r="I37" s="20" t="str">
        <f ca="1">IFERROR(INDEX('Track Results Calc'!K$2:K$500,MATCH($A37,'Track Results Calc'!$A$2:$A$500,0)),"")</f>
        <v/>
      </c>
      <c r="J37" s="20" t="str">
        <f ca="1">IFERROR(INDEX('Track Results Calc'!E$2:E$500,MATCH($A37,'Track Results Calc'!$A$2:$A$500,0)),"")</f>
        <v/>
      </c>
      <c r="K37" s="59" t="str">
        <f ca="1">IFERROR(INDEX('Track Results Calc'!L$2:L$500,MATCH($A37,'Track Results Calc'!$A$2:$A$500,0)),"")</f>
        <v/>
      </c>
      <c r="L37" s="20" t="str">
        <f ca="1">IFERROR(INDEX('Track Results Calc'!M$2:M$500,MATCH($A37,'Track Results Calc'!$A$2:$A$500,0)),"")</f>
        <v/>
      </c>
      <c r="M37" s="20" t="str">
        <f ca="1">IFERROR(INDEX('Track Results Calc'!N$2:N$500,MATCH($A37,'Track Results Calc'!$A$2:$A$500,0)),"")</f>
        <v/>
      </c>
      <c r="N37" s="20" t="str">
        <f t="shared" ca="1" si="4"/>
        <v/>
      </c>
    </row>
    <row r="38" spans="1:14" x14ac:dyDescent="0.25">
      <c r="A38" s="123" t="str">
        <f t="shared" si="5"/>
        <v>OneU11Boys2 LapsA1</v>
      </c>
      <c r="B38" s="123" t="str">
        <f t="shared" si="6"/>
        <v>One</v>
      </c>
      <c r="C38" s="123" t="s">
        <v>45</v>
      </c>
      <c r="D38" s="123" t="s">
        <v>62</v>
      </c>
      <c r="E38" s="123" t="s">
        <v>83</v>
      </c>
      <c r="F38" s="123" t="str">
        <f t="shared" si="7"/>
        <v>2 Laps</v>
      </c>
      <c r="G38" s="123" t="s">
        <v>228</v>
      </c>
      <c r="H38" s="123">
        <f t="shared" si="8"/>
        <v>1</v>
      </c>
      <c r="I38" s="30" t="str">
        <f ca="1">IFERROR(INDEX('Track Results Calc'!K$2:K$500,MATCH($A38,'Track Results Calc'!$A$2:$A$500,0)),"")</f>
        <v>Isaac Holme</v>
      </c>
      <c r="J38" s="30" t="str">
        <f ca="1">IFERROR(INDEX('Track Results Calc'!E$2:E$500,MATCH($A38,'Track Results Calc'!$A$2:$A$500,0)),"")</f>
        <v>Wenlock</v>
      </c>
      <c r="K38" s="118">
        <f ca="1">IFERROR(INDEX('Track Results Calc'!L$2:L$500,MATCH($A38,'Track Results Calc'!$A$2:$A$500,0)),"")</f>
        <v>2.8819444444444444E-4</v>
      </c>
      <c r="L38" s="30">
        <f ca="1">IFERROR(INDEX('Track Results Calc'!M$2:M$500,MATCH($A38,'Track Results Calc'!$A$2:$A$500,0)),"")</f>
        <v>1</v>
      </c>
      <c r="M38" s="30">
        <f ca="1">IFERROR(INDEX('Track Results Calc'!N$2:N$500,MATCH($A38,'Track Results Calc'!$A$2:$A$500,0)),"")</f>
        <v>8</v>
      </c>
      <c r="N38" s="30" t="str">
        <f t="shared" ca="1" si="4"/>
        <v>Isaac Holme (W) 00:24.9</v>
      </c>
    </row>
    <row r="39" spans="1:14" x14ac:dyDescent="0.25">
      <c r="A39" t="str">
        <f t="shared" si="5"/>
        <v>OneU11Boys2 LapsA2</v>
      </c>
      <c r="B39" t="str">
        <f t="shared" si="6"/>
        <v>One</v>
      </c>
      <c r="C39" t="s">
        <v>45</v>
      </c>
      <c r="D39" t="s">
        <v>62</v>
      </c>
      <c r="E39" t="s">
        <v>83</v>
      </c>
      <c r="F39" t="str">
        <f t="shared" si="7"/>
        <v>2 Laps</v>
      </c>
      <c r="G39" t="s">
        <v>228</v>
      </c>
      <c r="H39">
        <f t="shared" si="8"/>
        <v>2</v>
      </c>
      <c r="I39" s="20" t="str">
        <f ca="1">IFERROR(INDEX('Track Results Calc'!K$2:K$500,MATCH($A39,'Track Results Calc'!$A$2:$A$500,0)),"")</f>
        <v>Jacob Eiben</v>
      </c>
      <c r="J39" s="20" t="str">
        <f ca="1">IFERROR(INDEX('Track Results Calc'!E$2:E$500,MATCH($A39,'Track Results Calc'!$A$2:$A$500,0)),"")</f>
        <v>Telford</v>
      </c>
      <c r="K39" s="59">
        <f ca="1">IFERROR(INDEX('Track Results Calc'!L$2:L$500,MATCH($A39,'Track Results Calc'!$A$2:$A$500,0)),"")</f>
        <v>2.9745370370370369E-4</v>
      </c>
      <c r="L39" s="20">
        <f ca="1">IFERROR(INDEX('Track Results Calc'!M$2:M$500,MATCH($A39,'Track Results Calc'!$A$2:$A$500,0)),"")</f>
        <v>2</v>
      </c>
      <c r="M39" s="20">
        <f ca="1">IFERROR(INDEX('Track Results Calc'!N$2:N$500,MATCH($A39,'Track Results Calc'!$A$2:$A$500,0)),"")</f>
        <v>6</v>
      </c>
      <c r="N39" s="20" t="str">
        <f t="shared" ca="1" si="4"/>
        <v>Jacob Eiben (T) 00:25.7</v>
      </c>
    </row>
    <row r="40" spans="1:14" x14ac:dyDescent="0.25">
      <c r="A40" t="str">
        <f t="shared" si="5"/>
        <v>OneU11Boys2 LapsA3</v>
      </c>
      <c r="B40" t="str">
        <f t="shared" si="6"/>
        <v>One</v>
      </c>
      <c r="C40" t="s">
        <v>45</v>
      </c>
      <c r="D40" t="s">
        <v>62</v>
      </c>
      <c r="E40" t="s">
        <v>83</v>
      </c>
      <c r="F40" t="str">
        <f t="shared" si="7"/>
        <v>2 Laps</v>
      </c>
      <c r="G40" t="s">
        <v>228</v>
      </c>
      <c r="H40">
        <f t="shared" si="8"/>
        <v>3</v>
      </c>
      <c r="I40" s="20" t="str">
        <f ca="1">IFERROR(INDEX('Track Results Calc'!K$2:K$500,MATCH($A40,'Track Results Calc'!$A$2:$A$500,0)),"")</f>
        <v>Max Jones</v>
      </c>
      <c r="J40" s="20" t="str">
        <f ca="1">IFERROR(INDEX('Track Results Calc'!E$2:E$500,MATCH($A40,'Track Results Calc'!$A$2:$A$500,0)),"")</f>
        <v>Oswestry</v>
      </c>
      <c r="K40" s="59">
        <f ca="1">IFERROR(INDEX('Track Results Calc'!L$2:L$500,MATCH($A40,'Track Results Calc'!$A$2:$A$500,0)),"")</f>
        <v>3.0324074074074069E-4</v>
      </c>
      <c r="L40" s="20">
        <f ca="1">IFERROR(INDEX('Track Results Calc'!M$2:M$500,MATCH($A40,'Track Results Calc'!$A$2:$A$500,0)),"")</f>
        <v>3</v>
      </c>
      <c r="M40" s="20">
        <f ca="1">IFERROR(INDEX('Track Results Calc'!N$2:N$500,MATCH($A40,'Track Results Calc'!$A$2:$A$500,0)),"")</f>
        <v>4</v>
      </c>
      <c r="N40" s="20" t="str">
        <f t="shared" ca="1" si="4"/>
        <v>Max Jones (O) 00:26.2</v>
      </c>
    </row>
    <row r="41" spans="1:14" x14ac:dyDescent="0.25">
      <c r="A41" t="str">
        <f t="shared" si="5"/>
        <v>OneU11Boys2 LapsA4</v>
      </c>
      <c r="B41" t="str">
        <f t="shared" si="6"/>
        <v>One</v>
      </c>
      <c r="C41" t="s">
        <v>45</v>
      </c>
      <c r="D41" t="s">
        <v>62</v>
      </c>
      <c r="E41" t="s">
        <v>83</v>
      </c>
      <c r="F41" t="str">
        <f t="shared" si="7"/>
        <v>2 Laps</v>
      </c>
      <c r="G41" t="s">
        <v>228</v>
      </c>
      <c r="H41">
        <f t="shared" si="8"/>
        <v>4</v>
      </c>
      <c r="I41" s="20" t="str">
        <f ca="1">IFERROR(INDEX('Track Results Calc'!K$2:K$500,MATCH($A41,'Track Results Calc'!$A$2:$A$500,0)),"")</f>
        <v>Logan Watkin</v>
      </c>
      <c r="J41" s="20" t="str">
        <f ca="1">IFERROR(INDEX('Track Results Calc'!E$2:E$500,MATCH($A41,'Track Results Calc'!$A$2:$A$500,0)),"")</f>
        <v>Shrewsbury</v>
      </c>
      <c r="K41" s="59">
        <f ca="1">IFERROR(INDEX('Track Results Calc'!L$2:L$500,MATCH($A41,'Track Results Calc'!$A$2:$A$500,0)),"")</f>
        <v>3.2986111111111107E-4</v>
      </c>
      <c r="L41" s="20">
        <f ca="1">IFERROR(INDEX('Track Results Calc'!M$2:M$500,MATCH($A41,'Track Results Calc'!$A$2:$A$500,0)),"")</f>
        <v>4</v>
      </c>
      <c r="M41" s="20">
        <f ca="1">IFERROR(INDEX('Track Results Calc'!N$2:N$500,MATCH($A41,'Track Results Calc'!$A$2:$A$500,0)),"")</f>
        <v>2</v>
      </c>
      <c r="N41" s="20" t="str">
        <f t="shared" ca="1" si="4"/>
        <v>Logan Watkin (S) 00:28.5</v>
      </c>
    </row>
    <row r="42" spans="1:14" x14ac:dyDescent="0.25">
      <c r="A42" t="str">
        <f t="shared" si="5"/>
        <v>OneU11Boys2 LapsB1</v>
      </c>
      <c r="B42" t="str">
        <f t="shared" si="6"/>
        <v>One</v>
      </c>
      <c r="C42" t="s">
        <v>45</v>
      </c>
      <c r="D42" t="s">
        <v>62</v>
      </c>
      <c r="E42" t="s">
        <v>83</v>
      </c>
      <c r="F42" t="str">
        <f t="shared" si="7"/>
        <v>2 Laps</v>
      </c>
      <c r="G42" t="s">
        <v>232</v>
      </c>
      <c r="H42">
        <f t="shared" si="8"/>
        <v>1</v>
      </c>
      <c r="I42" s="20" t="str">
        <f ca="1">IFERROR(INDEX('Track Results Calc'!K$2:K$500,MATCH($A42,'Track Results Calc'!$A$2:$A$500,0)),"")</f>
        <v>Riley Griffiths</v>
      </c>
      <c r="J42" s="20" t="str">
        <f ca="1">IFERROR(INDEX('Track Results Calc'!E$2:E$500,MATCH($A42,'Track Results Calc'!$A$2:$A$500,0)),"")</f>
        <v>Shrewsbury</v>
      </c>
      <c r="K42" s="59">
        <f ca="1">IFERROR(INDEX('Track Results Calc'!L$2:L$500,MATCH($A42,'Track Results Calc'!$A$2:$A$500,0)),"")</f>
        <v>3.2407407407407406E-4</v>
      </c>
      <c r="L42" s="20">
        <f ca="1">IFERROR(INDEX('Track Results Calc'!M$2:M$500,MATCH($A42,'Track Results Calc'!$A$2:$A$500,0)),"")</f>
        <v>1</v>
      </c>
      <c r="M42" s="20">
        <f ca="1">IFERROR(INDEX('Track Results Calc'!N$2:N$500,MATCH($A42,'Track Results Calc'!$A$2:$A$500,0)),"")</f>
        <v>7</v>
      </c>
      <c r="N42" s="20" t="str">
        <f t="shared" ca="1" si="4"/>
        <v>Riley Griffiths (S) 00:28.0</v>
      </c>
    </row>
    <row r="43" spans="1:14" x14ac:dyDescent="0.25">
      <c r="A43" t="str">
        <f t="shared" si="5"/>
        <v>OneU11Boys2 LapsB2</v>
      </c>
      <c r="B43" t="str">
        <f t="shared" si="6"/>
        <v>One</v>
      </c>
      <c r="C43" t="s">
        <v>45</v>
      </c>
      <c r="D43" t="s">
        <v>62</v>
      </c>
      <c r="E43" t="s">
        <v>83</v>
      </c>
      <c r="F43" t="str">
        <f t="shared" si="7"/>
        <v>2 Laps</v>
      </c>
      <c r="G43" t="s">
        <v>232</v>
      </c>
      <c r="H43">
        <f t="shared" si="8"/>
        <v>2</v>
      </c>
      <c r="I43" s="20" t="str">
        <f ca="1">IFERROR(INDEX('Track Results Calc'!K$2:K$500,MATCH($A43,'Track Results Calc'!$A$2:$A$500,0)),"")</f>
        <v>Macsen Egerton</v>
      </c>
      <c r="J43" s="20" t="str">
        <f ca="1">IFERROR(INDEX('Track Results Calc'!E$2:E$500,MATCH($A43,'Track Results Calc'!$A$2:$A$500,0)),"")</f>
        <v>Oswestry</v>
      </c>
      <c r="K43" s="59">
        <f ca="1">IFERROR(INDEX('Track Results Calc'!L$2:L$500,MATCH($A43,'Track Results Calc'!$A$2:$A$500,0)),"")</f>
        <v>3.3564814814814812E-4</v>
      </c>
      <c r="L43" s="20">
        <f ca="1">IFERROR(INDEX('Track Results Calc'!M$2:M$500,MATCH($A43,'Track Results Calc'!$A$2:$A$500,0)),"")</f>
        <v>2</v>
      </c>
      <c r="M43" s="20">
        <f ca="1">IFERROR(INDEX('Track Results Calc'!N$2:N$500,MATCH($A43,'Track Results Calc'!$A$2:$A$500,0)),"")</f>
        <v>5</v>
      </c>
      <c r="N43" s="20" t="str">
        <f t="shared" ca="1" si="4"/>
        <v>Macsen Egerton (O) 00:29.0</v>
      </c>
    </row>
    <row r="44" spans="1:14" x14ac:dyDescent="0.25">
      <c r="A44" t="str">
        <f t="shared" si="5"/>
        <v>OneU11Boys2 LapsB3</v>
      </c>
      <c r="B44" t="str">
        <f t="shared" si="6"/>
        <v>One</v>
      </c>
      <c r="C44" t="s">
        <v>45</v>
      </c>
      <c r="D44" t="s">
        <v>62</v>
      </c>
      <c r="E44" t="s">
        <v>83</v>
      </c>
      <c r="F44" t="str">
        <f t="shared" si="7"/>
        <v>2 Laps</v>
      </c>
      <c r="G44" t="s">
        <v>232</v>
      </c>
      <c r="H44">
        <f t="shared" si="8"/>
        <v>3</v>
      </c>
      <c r="I44" s="20" t="str">
        <f ca="1">IFERROR(INDEX('Track Results Calc'!K$2:K$500,MATCH($A44,'Track Results Calc'!$A$2:$A$500,0)),"")</f>
        <v>Frankie Ward</v>
      </c>
      <c r="J44" s="20" t="str">
        <f ca="1">IFERROR(INDEX('Track Results Calc'!E$2:E$500,MATCH($A44,'Track Results Calc'!$A$2:$A$500,0)),"")</f>
        <v>Telford</v>
      </c>
      <c r="K44" s="59">
        <f ca="1">IFERROR(INDEX('Track Results Calc'!L$2:L$500,MATCH($A44,'Track Results Calc'!$A$2:$A$500,0)),"")</f>
        <v>3.3680555555555563E-4</v>
      </c>
      <c r="L44" s="20">
        <f ca="1">IFERROR(INDEX('Track Results Calc'!M$2:M$500,MATCH($A44,'Track Results Calc'!$A$2:$A$500,0)),"")</f>
        <v>3</v>
      </c>
      <c r="M44" s="20">
        <f ca="1">IFERROR(INDEX('Track Results Calc'!N$2:N$500,MATCH($A44,'Track Results Calc'!$A$2:$A$500,0)),"")</f>
        <v>3</v>
      </c>
      <c r="N44" s="20" t="str">
        <f t="shared" ca="1" si="4"/>
        <v>Frankie Ward (T) 00:29.1</v>
      </c>
    </row>
    <row r="45" spans="1:14" x14ac:dyDescent="0.25">
      <c r="A45" s="49" t="str">
        <f t="shared" si="5"/>
        <v>OneU11Boys2 LapsB4</v>
      </c>
      <c r="B45" s="49" t="str">
        <f t="shared" si="6"/>
        <v>One</v>
      </c>
      <c r="C45" s="49" t="s">
        <v>45</v>
      </c>
      <c r="D45" s="49" t="s">
        <v>62</v>
      </c>
      <c r="E45" s="49" t="s">
        <v>83</v>
      </c>
      <c r="F45" s="49" t="str">
        <f t="shared" si="7"/>
        <v>2 Laps</v>
      </c>
      <c r="G45" s="49" t="s">
        <v>232</v>
      </c>
      <c r="H45" s="49">
        <f t="shared" si="8"/>
        <v>4</v>
      </c>
      <c r="I45" s="32" t="str">
        <f ca="1">IFERROR(INDEX('Track Results Calc'!K$2:K$500,MATCH($A45,'Track Results Calc'!$A$2:$A$500,0)),"")</f>
        <v/>
      </c>
      <c r="J45" s="32" t="str">
        <f ca="1">IFERROR(INDEX('Track Results Calc'!E$2:E$500,MATCH($A45,'Track Results Calc'!$A$2:$A$500,0)),"")</f>
        <v/>
      </c>
      <c r="K45" s="60" t="str">
        <f ca="1">IFERROR(INDEX('Track Results Calc'!L$2:L$500,MATCH($A45,'Track Results Calc'!$A$2:$A$500,0)),"")</f>
        <v/>
      </c>
      <c r="L45" s="32" t="str">
        <f ca="1">IFERROR(INDEX('Track Results Calc'!M$2:M$500,MATCH($A45,'Track Results Calc'!$A$2:$A$500,0)),"")</f>
        <v/>
      </c>
      <c r="M45" s="32" t="str">
        <f ca="1">IFERROR(INDEX('Track Results Calc'!N$2:N$500,MATCH($A45,'Track Results Calc'!$A$2:$A$500,0)),"")</f>
        <v/>
      </c>
      <c r="N45" s="32" t="str">
        <f t="shared" ca="1" si="4"/>
        <v/>
      </c>
    </row>
    <row r="46" spans="1:14" x14ac:dyDescent="0.25">
      <c r="A46" s="123" t="str">
        <f t="shared" si="5"/>
        <v>OneU11Boys3 LapsA1</v>
      </c>
      <c r="B46" s="123" t="str">
        <f t="shared" si="6"/>
        <v>One</v>
      </c>
      <c r="C46" s="123" t="s">
        <v>45</v>
      </c>
      <c r="D46" s="123" t="s">
        <v>62</v>
      </c>
      <c r="E46" s="123" t="s">
        <v>86</v>
      </c>
      <c r="F46" s="123" t="str">
        <f t="shared" si="7"/>
        <v>3 Laps</v>
      </c>
      <c r="G46" s="123" t="s">
        <v>228</v>
      </c>
      <c r="H46" s="123">
        <f t="shared" si="8"/>
        <v>1</v>
      </c>
      <c r="I46" s="30" t="str">
        <f ca="1">IFERROR(INDEX('Track Results Calc'!K$2:K$500,MATCH($A46,'Track Results Calc'!$A$2:$A$500,0)),"")</f>
        <v>Seth Baillie</v>
      </c>
      <c r="J46" s="30" t="str">
        <f ca="1">IFERROR(INDEX('Track Results Calc'!E$2:E$500,MATCH($A46,'Track Results Calc'!$A$2:$A$500,0)),"")</f>
        <v>Oswestry</v>
      </c>
      <c r="K46" s="118">
        <f ca="1">IFERROR(INDEX('Track Results Calc'!L$2:L$500,MATCH($A46,'Track Results Calc'!$A$2:$A$500,0)),"")</f>
        <v>5.0347222222222221E-4</v>
      </c>
      <c r="L46" s="30">
        <f ca="1">IFERROR(INDEX('Track Results Calc'!M$2:M$500,MATCH($A46,'Track Results Calc'!$A$2:$A$500,0)),"")</f>
        <v>1</v>
      </c>
      <c r="M46" s="30">
        <f ca="1">IFERROR(INDEX('Track Results Calc'!N$2:N$500,MATCH($A46,'Track Results Calc'!$A$2:$A$500,0)),"")</f>
        <v>8</v>
      </c>
      <c r="N46" s="30" t="str">
        <f t="shared" ca="1" si="4"/>
        <v>Seth Baillie (O) 00:43.5</v>
      </c>
    </row>
    <row r="47" spans="1:14" x14ac:dyDescent="0.25">
      <c r="A47" t="str">
        <f t="shared" si="5"/>
        <v>OneU11Boys3 LapsA2</v>
      </c>
      <c r="B47" t="str">
        <f t="shared" si="6"/>
        <v>One</v>
      </c>
      <c r="C47" t="s">
        <v>45</v>
      </c>
      <c r="D47" t="s">
        <v>62</v>
      </c>
      <c r="E47" t="s">
        <v>86</v>
      </c>
      <c r="F47" t="str">
        <f t="shared" si="7"/>
        <v>3 Laps</v>
      </c>
      <c r="G47" t="s">
        <v>228</v>
      </c>
      <c r="H47">
        <f t="shared" si="8"/>
        <v>2</v>
      </c>
      <c r="I47" s="20" t="str">
        <f ca="1">IFERROR(INDEX('Track Results Calc'!K$2:K$500,MATCH($A47,'Track Results Calc'!$A$2:$A$500,0)),"")</f>
        <v>Frankie Ward</v>
      </c>
      <c r="J47" s="20" t="str">
        <f ca="1">IFERROR(INDEX('Track Results Calc'!E$2:E$500,MATCH($A47,'Track Results Calc'!$A$2:$A$500,0)),"")</f>
        <v>Telford</v>
      </c>
      <c r="K47" s="59">
        <f ca="1">IFERROR(INDEX('Track Results Calc'!L$2:L$500,MATCH($A47,'Track Results Calc'!$A$2:$A$500,0)),"")</f>
        <v>5.1736111111111112E-4</v>
      </c>
      <c r="L47" s="20">
        <f ca="1">IFERROR(INDEX('Track Results Calc'!M$2:M$500,MATCH($A47,'Track Results Calc'!$A$2:$A$500,0)),"")</f>
        <v>2</v>
      </c>
      <c r="M47" s="20">
        <f ca="1">IFERROR(INDEX('Track Results Calc'!N$2:N$500,MATCH($A47,'Track Results Calc'!$A$2:$A$500,0)),"")</f>
        <v>6</v>
      </c>
      <c r="N47" s="20" t="str">
        <f t="shared" ca="1" si="4"/>
        <v>Frankie Ward (T) 00:44.7</v>
      </c>
    </row>
    <row r="48" spans="1:14" x14ac:dyDescent="0.25">
      <c r="A48" t="str">
        <f t="shared" si="5"/>
        <v>OneU11Boys3 LapsA3</v>
      </c>
      <c r="B48" t="str">
        <f t="shared" si="6"/>
        <v>One</v>
      </c>
      <c r="C48" t="s">
        <v>45</v>
      </c>
      <c r="D48" t="s">
        <v>62</v>
      </c>
      <c r="E48" t="s">
        <v>86</v>
      </c>
      <c r="F48" t="str">
        <f t="shared" si="7"/>
        <v>3 Laps</v>
      </c>
      <c r="G48" t="s">
        <v>228</v>
      </c>
      <c r="H48">
        <f t="shared" si="8"/>
        <v>3</v>
      </c>
      <c r="I48" s="20" t="str">
        <f ca="1">IFERROR(INDEX('Track Results Calc'!K$2:K$500,MATCH($A48,'Track Results Calc'!$A$2:$A$500,0)),"")</f>
        <v>Alexander Richardson</v>
      </c>
      <c r="J48" s="20" t="str">
        <f ca="1">IFERROR(INDEX('Track Results Calc'!E$2:E$500,MATCH($A48,'Track Results Calc'!$A$2:$A$500,0)),"")</f>
        <v>Shrewsbury</v>
      </c>
      <c r="K48" s="59">
        <f ca="1">IFERROR(INDEX('Track Results Calc'!L$2:L$500,MATCH($A48,'Track Results Calc'!$A$2:$A$500,0)),"")</f>
        <v>5.3935185185185195E-4</v>
      </c>
      <c r="L48" s="20">
        <f ca="1">IFERROR(INDEX('Track Results Calc'!M$2:M$500,MATCH($A48,'Track Results Calc'!$A$2:$A$500,0)),"")</f>
        <v>3</v>
      </c>
      <c r="M48" s="20">
        <f ca="1">IFERROR(INDEX('Track Results Calc'!N$2:N$500,MATCH($A48,'Track Results Calc'!$A$2:$A$500,0)),"")</f>
        <v>4</v>
      </c>
      <c r="N48" s="20" t="str">
        <f t="shared" ca="1" si="4"/>
        <v>Alexander Richardson (S) 00:46.6</v>
      </c>
    </row>
    <row r="49" spans="1:14" x14ac:dyDescent="0.25">
      <c r="A49" t="str">
        <f t="shared" si="5"/>
        <v>OneU11Boys3 LapsA4</v>
      </c>
      <c r="B49" t="str">
        <f t="shared" si="6"/>
        <v>One</v>
      </c>
      <c r="C49" t="s">
        <v>45</v>
      </c>
      <c r="D49" t="s">
        <v>62</v>
      </c>
      <c r="E49" t="s">
        <v>86</v>
      </c>
      <c r="F49" t="str">
        <f t="shared" si="7"/>
        <v>3 Laps</v>
      </c>
      <c r="G49" t="s">
        <v>228</v>
      </c>
      <c r="H49">
        <f t="shared" si="8"/>
        <v>4</v>
      </c>
      <c r="I49" s="20" t="str">
        <f ca="1">IFERROR(INDEX('Track Results Calc'!K$2:K$500,MATCH($A49,'Track Results Calc'!$A$2:$A$500,0)),"")</f>
        <v/>
      </c>
      <c r="J49" s="20" t="str">
        <f ca="1">IFERROR(INDEX('Track Results Calc'!E$2:E$500,MATCH($A49,'Track Results Calc'!$A$2:$A$500,0)),"")</f>
        <v/>
      </c>
      <c r="K49" s="59" t="str">
        <f ca="1">IFERROR(INDEX('Track Results Calc'!L$2:L$500,MATCH($A49,'Track Results Calc'!$A$2:$A$500,0)),"")</f>
        <v/>
      </c>
      <c r="L49" s="20" t="str">
        <f ca="1">IFERROR(INDEX('Track Results Calc'!M$2:M$500,MATCH($A49,'Track Results Calc'!$A$2:$A$500,0)),"")</f>
        <v/>
      </c>
      <c r="M49" s="20" t="str">
        <f ca="1">IFERROR(INDEX('Track Results Calc'!N$2:N$500,MATCH($A49,'Track Results Calc'!$A$2:$A$500,0)),"")</f>
        <v/>
      </c>
      <c r="N49" s="20" t="str">
        <f t="shared" ca="1" si="4"/>
        <v/>
      </c>
    </row>
    <row r="50" spans="1:14" x14ac:dyDescent="0.25">
      <c r="A50" t="str">
        <f t="shared" si="5"/>
        <v>OneU11Boys3 LapsB1</v>
      </c>
      <c r="B50" t="str">
        <f t="shared" si="6"/>
        <v>One</v>
      </c>
      <c r="C50" t="s">
        <v>45</v>
      </c>
      <c r="D50" t="s">
        <v>62</v>
      </c>
      <c r="E50" t="s">
        <v>86</v>
      </c>
      <c r="F50" t="str">
        <f t="shared" si="7"/>
        <v>3 Laps</v>
      </c>
      <c r="G50" t="s">
        <v>232</v>
      </c>
      <c r="H50">
        <f t="shared" si="8"/>
        <v>1</v>
      </c>
      <c r="I50" s="20" t="str">
        <f ca="1">IFERROR(INDEX('Track Results Calc'!K$2:K$500,MATCH($A50,'Track Results Calc'!$A$2:$A$500,0)),"")</f>
        <v>Oliver Jones</v>
      </c>
      <c r="J50" s="20" t="str">
        <f ca="1">IFERROR(INDEX('Track Results Calc'!E$2:E$500,MATCH($A50,'Track Results Calc'!$A$2:$A$500,0)),"")</f>
        <v>Oswestry</v>
      </c>
      <c r="K50" s="59">
        <f ca="1">IFERROR(INDEX('Track Results Calc'!L$2:L$500,MATCH($A50,'Track Results Calc'!$A$2:$A$500,0)),"")</f>
        <v>5.3125000000000004E-4</v>
      </c>
      <c r="L50" s="20">
        <f ca="1">IFERROR(INDEX('Track Results Calc'!M$2:M$500,MATCH($A50,'Track Results Calc'!$A$2:$A$500,0)),"")</f>
        <v>1</v>
      </c>
      <c r="M50" s="20">
        <f ca="1">IFERROR(INDEX('Track Results Calc'!N$2:N$500,MATCH($A50,'Track Results Calc'!$A$2:$A$500,0)),"")</f>
        <v>7</v>
      </c>
      <c r="N50" s="20" t="str">
        <f t="shared" ca="1" si="4"/>
        <v>Oliver Jones (O) 00:45.9</v>
      </c>
    </row>
    <row r="51" spans="1:14" x14ac:dyDescent="0.25">
      <c r="A51" t="str">
        <f t="shared" si="5"/>
        <v>OneU11Boys3 LapsB2</v>
      </c>
      <c r="B51" t="str">
        <f t="shared" si="6"/>
        <v>One</v>
      </c>
      <c r="C51" t="s">
        <v>45</v>
      </c>
      <c r="D51" t="s">
        <v>62</v>
      </c>
      <c r="E51" t="s">
        <v>86</v>
      </c>
      <c r="F51" t="str">
        <f t="shared" si="7"/>
        <v>3 Laps</v>
      </c>
      <c r="G51" t="s">
        <v>232</v>
      </c>
      <c r="H51">
        <f t="shared" si="8"/>
        <v>2</v>
      </c>
      <c r="I51" s="20" t="str">
        <f ca="1">IFERROR(INDEX('Track Results Calc'!K$2:K$500,MATCH($A51,'Track Results Calc'!$A$2:$A$500,0)),"")</f>
        <v/>
      </c>
      <c r="J51" s="20" t="str">
        <f ca="1">IFERROR(INDEX('Track Results Calc'!E$2:E$500,MATCH($A51,'Track Results Calc'!$A$2:$A$500,0)),"")</f>
        <v/>
      </c>
      <c r="K51" s="59" t="str">
        <f ca="1">IFERROR(INDEX('Track Results Calc'!L$2:L$500,MATCH($A51,'Track Results Calc'!$A$2:$A$500,0)),"")</f>
        <v/>
      </c>
      <c r="L51" s="20" t="str">
        <f ca="1">IFERROR(INDEX('Track Results Calc'!M$2:M$500,MATCH($A51,'Track Results Calc'!$A$2:$A$500,0)),"")</f>
        <v/>
      </c>
      <c r="M51" s="20" t="str">
        <f ca="1">IFERROR(INDEX('Track Results Calc'!N$2:N$500,MATCH($A51,'Track Results Calc'!$A$2:$A$500,0)),"")</f>
        <v/>
      </c>
      <c r="N51" s="20" t="str">
        <f t="shared" ca="1" si="4"/>
        <v/>
      </c>
    </row>
    <row r="52" spans="1:14" x14ac:dyDescent="0.25">
      <c r="A52" t="str">
        <f t="shared" si="5"/>
        <v>OneU11Boys3 LapsB3</v>
      </c>
      <c r="B52" t="str">
        <f t="shared" si="6"/>
        <v>One</v>
      </c>
      <c r="C52" t="s">
        <v>45</v>
      </c>
      <c r="D52" t="s">
        <v>62</v>
      </c>
      <c r="E52" t="s">
        <v>86</v>
      </c>
      <c r="F52" t="str">
        <f t="shared" si="7"/>
        <v>3 Laps</v>
      </c>
      <c r="G52" t="s">
        <v>232</v>
      </c>
      <c r="H52">
        <f t="shared" si="8"/>
        <v>3</v>
      </c>
      <c r="I52" s="20" t="str">
        <f ca="1">IFERROR(INDEX('Track Results Calc'!K$2:K$500,MATCH($A52,'Track Results Calc'!$A$2:$A$500,0)),"")</f>
        <v/>
      </c>
      <c r="J52" s="20" t="str">
        <f ca="1">IFERROR(INDEX('Track Results Calc'!E$2:E$500,MATCH($A52,'Track Results Calc'!$A$2:$A$500,0)),"")</f>
        <v/>
      </c>
      <c r="K52" s="59" t="str">
        <f ca="1">IFERROR(INDEX('Track Results Calc'!L$2:L$500,MATCH($A52,'Track Results Calc'!$A$2:$A$500,0)),"")</f>
        <v/>
      </c>
      <c r="L52" s="20" t="str">
        <f ca="1">IFERROR(INDEX('Track Results Calc'!M$2:M$500,MATCH($A52,'Track Results Calc'!$A$2:$A$500,0)),"")</f>
        <v/>
      </c>
      <c r="M52" s="20" t="str">
        <f ca="1">IFERROR(INDEX('Track Results Calc'!N$2:N$500,MATCH($A52,'Track Results Calc'!$A$2:$A$500,0)),"")</f>
        <v/>
      </c>
      <c r="N52" s="20" t="str">
        <f t="shared" ca="1" si="4"/>
        <v/>
      </c>
    </row>
    <row r="53" spans="1:14" x14ac:dyDescent="0.25">
      <c r="A53" t="str">
        <f t="shared" si="5"/>
        <v>OneU11Boys3 LapsB4</v>
      </c>
      <c r="B53" t="str">
        <f t="shared" si="6"/>
        <v>One</v>
      </c>
      <c r="C53" t="s">
        <v>45</v>
      </c>
      <c r="D53" t="s">
        <v>62</v>
      </c>
      <c r="E53" t="s">
        <v>86</v>
      </c>
      <c r="F53" t="str">
        <f t="shared" si="7"/>
        <v>3 Laps</v>
      </c>
      <c r="G53" t="s">
        <v>232</v>
      </c>
      <c r="H53">
        <f t="shared" si="8"/>
        <v>4</v>
      </c>
      <c r="I53" s="20" t="str">
        <f ca="1">IFERROR(INDEX('Track Results Calc'!K$2:K$500,MATCH($A53,'Track Results Calc'!$A$2:$A$500,0)),"")</f>
        <v/>
      </c>
      <c r="J53" s="20" t="str">
        <f ca="1">IFERROR(INDEX('Track Results Calc'!E$2:E$500,MATCH($A53,'Track Results Calc'!$A$2:$A$500,0)),"")</f>
        <v/>
      </c>
      <c r="K53" s="59" t="str">
        <f ca="1">IFERROR(INDEX('Track Results Calc'!L$2:L$500,MATCH($A53,'Track Results Calc'!$A$2:$A$500,0)),"")</f>
        <v/>
      </c>
      <c r="L53" s="20" t="str">
        <f ca="1">IFERROR(INDEX('Track Results Calc'!M$2:M$500,MATCH($A53,'Track Results Calc'!$A$2:$A$500,0)),"")</f>
        <v/>
      </c>
      <c r="M53" s="20" t="str">
        <f ca="1">IFERROR(INDEX('Track Results Calc'!N$2:N$500,MATCH($A53,'Track Results Calc'!$A$2:$A$500,0)),"")</f>
        <v/>
      </c>
      <c r="N53" s="20" t="str">
        <f t="shared" ca="1" si="4"/>
        <v/>
      </c>
    </row>
    <row r="54" spans="1:14" x14ac:dyDescent="0.25">
      <c r="A54" s="123" t="str">
        <f t="shared" si="5"/>
        <v>OneU11Boys4x2 RelayA1</v>
      </c>
      <c r="B54" s="123" t="str">
        <f t="shared" si="6"/>
        <v>One</v>
      </c>
      <c r="C54" s="123" t="s">
        <v>45</v>
      </c>
      <c r="D54" s="123" t="s">
        <v>62</v>
      </c>
      <c r="E54" s="123" t="s">
        <v>96</v>
      </c>
      <c r="F54" s="123" t="str">
        <f t="shared" si="7"/>
        <v>4x2 Relay</v>
      </c>
      <c r="G54" s="123" t="s">
        <v>228</v>
      </c>
      <c r="H54" s="123">
        <f t="shared" si="8"/>
        <v>1</v>
      </c>
      <c r="I54" s="30" t="str">
        <f ca="1">IFERROR(INDEX('Track Results Calc'!K$2:K$500,MATCH($A54,'Track Results Calc'!$A$2:$A$500,0)),"")</f>
        <v>OswestryU11Boys</v>
      </c>
      <c r="J54" s="30" t="str">
        <f ca="1">IFERROR(INDEX('Track Results Calc'!E$2:E$500,MATCH($A54,'Track Results Calc'!$A$2:$A$500,0)),"")</f>
        <v>Oswestry</v>
      </c>
      <c r="K54" s="118">
        <f ca="1">IFERROR(INDEX('Track Results Calc'!L$2:L$500,MATCH($A54,'Track Results Calc'!$A$2:$A$500,0)),"")</f>
        <v>1.2372685185185186E-3</v>
      </c>
      <c r="L54" s="30">
        <f ca="1">IFERROR(INDEX('Track Results Calc'!M$2:M$500,MATCH($A54,'Track Results Calc'!$A$2:$A$500,0)),"")</f>
        <v>1</v>
      </c>
      <c r="M54" s="30">
        <f ca="1">IFERROR(INDEX('Track Results Calc'!N$2:N$500,MATCH($A54,'Track Results Calc'!$A$2:$A$500,0)),"")</f>
        <v>8</v>
      </c>
      <c r="N54" s="30" t="str">
        <f t="shared" ca="1" si="4"/>
        <v>OswestryU11Boys (O) 01:46.9</v>
      </c>
    </row>
    <row r="55" spans="1:14" x14ac:dyDescent="0.25">
      <c r="A55" t="str">
        <f t="shared" si="5"/>
        <v>OneU11Boys4x2 RelayA2</v>
      </c>
      <c r="B55" t="str">
        <f t="shared" si="6"/>
        <v>One</v>
      </c>
      <c r="C55" t="s">
        <v>45</v>
      </c>
      <c r="D55" t="s">
        <v>62</v>
      </c>
      <c r="E55" t="s">
        <v>96</v>
      </c>
      <c r="F55" t="str">
        <f t="shared" si="7"/>
        <v>4x2 Relay</v>
      </c>
      <c r="G55" t="s">
        <v>228</v>
      </c>
      <c r="H55">
        <f t="shared" si="8"/>
        <v>2</v>
      </c>
      <c r="I55" s="20" t="str">
        <f ca="1">IFERROR(INDEX('Track Results Calc'!K$2:K$500,MATCH($A55,'Track Results Calc'!$A$2:$A$500,0)),"")</f>
        <v/>
      </c>
      <c r="J55" s="20" t="str">
        <f ca="1">IFERROR(INDEX('Track Results Calc'!E$2:E$500,MATCH($A55,'Track Results Calc'!$A$2:$A$500,0)),"")</f>
        <v/>
      </c>
      <c r="K55" s="59" t="str">
        <f ca="1">IFERROR(INDEX('Track Results Calc'!L$2:L$500,MATCH($A55,'Track Results Calc'!$A$2:$A$500,0)),"")</f>
        <v/>
      </c>
      <c r="L55" s="20" t="str">
        <f ca="1">IFERROR(INDEX('Track Results Calc'!M$2:M$500,MATCH($A55,'Track Results Calc'!$A$2:$A$500,0)),"")</f>
        <v/>
      </c>
      <c r="M55" s="20" t="str">
        <f ca="1">IFERROR(INDEX('Track Results Calc'!N$2:N$500,MATCH($A55,'Track Results Calc'!$A$2:$A$500,0)),"")</f>
        <v/>
      </c>
      <c r="N55" s="20" t="str">
        <f t="shared" ca="1" si="4"/>
        <v/>
      </c>
    </row>
    <row r="56" spans="1:14" x14ac:dyDescent="0.25">
      <c r="A56" t="str">
        <f t="shared" si="5"/>
        <v>OneU11Boys4x2 RelayA3</v>
      </c>
      <c r="B56" t="str">
        <f t="shared" si="6"/>
        <v>One</v>
      </c>
      <c r="C56" t="s">
        <v>45</v>
      </c>
      <c r="D56" t="s">
        <v>62</v>
      </c>
      <c r="E56" t="s">
        <v>96</v>
      </c>
      <c r="F56" t="str">
        <f t="shared" si="7"/>
        <v>4x2 Relay</v>
      </c>
      <c r="G56" t="s">
        <v>228</v>
      </c>
      <c r="H56">
        <f t="shared" si="8"/>
        <v>3</v>
      </c>
      <c r="I56" s="20" t="str">
        <f ca="1">IFERROR(INDEX('Track Results Calc'!K$2:K$500,MATCH($A56,'Track Results Calc'!$A$2:$A$500,0)),"")</f>
        <v/>
      </c>
      <c r="J56" s="20" t="str">
        <f ca="1">IFERROR(INDEX('Track Results Calc'!E$2:E$500,MATCH($A56,'Track Results Calc'!$A$2:$A$500,0)),"")</f>
        <v/>
      </c>
      <c r="K56" s="59" t="str">
        <f ca="1">IFERROR(INDEX('Track Results Calc'!L$2:L$500,MATCH($A56,'Track Results Calc'!$A$2:$A$500,0)),"")</f>
        <v/>
      </c>
      <c r="L56" s="20" t="str">
        <f ca="1">IFERROR(INDEX('Track Results Calc'!M$2:M$500,MATCH($A56,'Track Results Calc'!$A$2:$A$500,0)),"")</f>
        <v/>
      </c>
      <c r="M56" s="20" t="str">
        <f ca="1">IFERROR(INDEX('Track Results Calc'!N$2:N$500,MATCH($A56,'Track Results Calc'!$A$2:$A$500,0)),"")</f>
        <v/>
      </c>
      <c r="N56" s="20" t="str">
        <f t="shared" ca="1" si="4"/>
        <v/>
      </c>
    </row>
    <row r="57" spans="1:14" x14ac:dyDescent="0.25">
      <c r="A57" s="49" t="str">
        <f t="shared" si="5"/>
        <v>OneU11Boys4x2 RelayA4</v>
      </c>
      <c r="B57" s="49" t="str">
        <f t="shared" si="6"/>
        <v>One</v>
      </c>
      <c r="C57" s="49" t="s">
        <v>45</v>
      </c>
      <c r="D57" s="49" t="s">
        <v>62</v>
      </c>
      <c r="E57" s="49" t="s">
        <v>96</v>
      </c>
      <c r="F57" s="49" t="str">
        <f t="shared" si="7"/>
        <v>4x2 Relay</v>
      </c>
      <c r="G57" s="49" t="s">
        <v>228</v>
      </c>
      <c r="H57" s="49">
        <f t="shared" si="8"/>
        <v>4</v>
      </c>
      <c r="I57" s="32" t="str">
        <f ca="1">IFERROR(INDEX('Track Results Calc'!K$2:K$500,MATCH($A57,'Track Results Calc'!$A$2:$A$500,0)),"")</f>
        <v/>
      </c>
      <c r="J57" s="32" t="str">
        <f ca="1">IFERROR(INDEX('Track Results Calc'!E$2:E$500,MATCH($A57,'Track Results Calc'!$A$2:$A$500,0)),"")</f>
        <v/>
      </c>
      <c r="K57" s="60" t="str">
        <f ca="1">IFERROR(INDEX('Track Results Calc'!L$2:L$500,MATCH($A57,'Track Results Calc'!$A$2:$A$500,0)),"")</f>
        <v/>
      </c>
      <c r="L57" s="32" t="str">
        <f ca="1">IFERROR(INDEX('Track Results Calc'!M$2:M$500,MATCH($A57,'Track Results Calc'!$A$2:$A$500,0)),"")</f>
        <v/>
      </c>
      <c r="M57" s="32" t="str">
        <f ca="1">IFERROR(INDEX('Track Results Calc'!N$2:N$500,MATCH($A57,'Track Results Calc'!$A$2:$A$500,0)),"")</f>
        <v/>
      </c>
      <c r="N57" s="32" t="str">
        <f t="shared" ca="1" si="4"/>
        <v/>
      </c>
    </row>
    <row r="58" spans="1:14" x14ac:dyDescent="0.25">
      <c r="A58" t="str">
        <f t="shared" si="5"/>
        <v>OneU13Girls2 LapsA1</v>
      </c>
      <c r="B58" t="str">
        <f t="shared" si="6"/>
        <v>One</v>
      </c>
      <c r="C58" t="s">
        <v>87</v>
      </c>
      <c r="D58" t="s">
        <v>46</v>
      </c>
      <c r="E58" t="s">
        <v>80</v>
      </c>
      <c r="F58" t="str">
        <f t="shared" si="7"/>
        <v>2 Laps</v>
      </c>
      <c r="G58" t="s">
        <v>228</v>
      </c>
      <c r="H58">
        <f t="shared" si="8"/>
        <v>1</v>
      </c>
      <c r="I58" s="20" t="str">
        <f ca="1">IFERROR(INDEX('Track Results Calc'!K$2:K$500,MATCH($A58,'Track Results Calc'!$A$2:$A$500,0)),"")</f>
        <v>Amy Hayward</v>
      </c>
      <c r="J58" s="20" t="str">
        <f ca="1">IFERROR(INDEX('Track Results Calc'!E$2:E$500,MATCH($A58,'Track Results Calc'!$A$2:$A$500,0)),"")</f>
        <v>Wenlock</v>
      </c>
      <c r="K58" s="59">
        <f ca="1">IFERROR(INDEX('Track Results Calc'!L$2:L$500,MATCH($A58,'Track Results Calc'!$A$2:$A$500,0)),"")</f>
        <v>2.8935185185185189E-4</v>
      </c>
      <c r="L58" s="20">
        <f ca="1">IFERROR(INDEX('Track Results Calc'!M$2:M$500,MATCH($A58,'Track Results Calc'!$A$2:$A$500,0)),"")</f>
        <v>1</v>
      </c>
      <c r="M58" s="20">
        <f ca="1">IFERROR(INDEX('Track Results Calc'!N$2:N$500,MATCH($A58,'Track Results Calc'!$A$2:$A$500,0)),"")</f>
        <v>8</v>
      </c>
      <c r="N58" s="20" t="str">
        <f t="shared" ca="1" si="4"/>
        <v>Amy Hayward (W) 00:25.0</v>
      </c>
    </row>
    <row r="59" spans="1:14" x14ac:dyDescent="0.25">
      <c r="A59" t="str">
        <f t="shared" si="5"/>
        <v>OneU13Girls2 LapsA2</v>
      </c>
      <c r="B59" t="str">
        <f t="shared" si="6"/>
        <v>One</v>
      </c>
      <c r="C59" t="s">
        <v>87</v>
      </c>
      <c r="D59" t="s">
        <v>46</v>
      </c>
      <c r="E59" t="s">
        <v>80</v>
      </c>
      <c r="F59" t="str">
        <f t="shared" si="7"/>
        <v>2 Laps</v>
      </c>
      <c r="G59" t="s">
        <v>228</v>
      </c>
      <c r="H59">
        <f t="shared" si="8"/>
        <v>2</v>
      </c>
      <c r="I59" s="20" t="str">
        <f ca="1">IFERROR(INDEX('Track Results Calc'!K$2:K$500,MATCH($A59,'Track Results Calc'!$A$2:$A$500,0)),"")</f>
        <v>Jessica Barrett</v>
      </c>
      <c r="J59" s="20" t="str">
        <f ca="1">IFERROR(INDEX('Track Results Calc'!E$2:E$500,MATCH($A59,'Track Results Calc'!$A$2:$A$500,0)),"")</f>
        <v>Telford</v>
      </c>
      <c r="K59" s="59">
        <f ca="1">IFERROR(INDEX('Track Results Calc'!L$2:L$500,MATCH($A59,'Track Results Calc'!$A$2:$A$500,0)),"")</f>
        <v>2.9745370370370369E-4</v>
      </c>
      <c r="L59" s="20">
        <f ca="1">IFERROR(INDEX('Track Results Calc'!M$2:M$500,MATCH($A59,'Track Results Calc'!$A$2:$A$500,0)),"")</f>
        <v>2</v>
      </c>
      <c r="M59" s="20">
        <f ca="1">IFERROR(INDEX('Track Results Calc'!N$2:N$500,MATCH($A59,'Track Results Calc'!$A$2:$A$500,0)),"")</f>
        <v>6</v>
      </c>
      <c r="N59" s="20" t="str">
        <f t="shared" ca="1" si="4"/>
        <v>Jessica Barrett (T) 00:25.7</v>
      </c>
    </row>
    <row r="60" spans="1:14" x14ac:dyDescent="0.25">
      <c r="A60" t="str">
        <f t="shared" si="5"/>
        <v>OneU13Girls2 LapsA3</v>
      </c>
      <c r="B60" t="str">
        <f t="shared" si="6"/>
        <v>One</v>
      </c>
      <c r="C60" t="s">
        <v>87</v>
      </c>
      <c r="D60" t="s">
        <v>46</v>
      </c>
      <c r="E60" t="s">
        <v>80</v>
      </c>
      <c r="F60" t="str">
        <f t="shared" si="7"/>
        <v>2 Laps</v>
      </c>
      <c r="G60" t="s">
        <v>228</v>
      </c>
      <c r="H60">
        <f t="shared" si="8"/>
        <v>3</v>
      </c>
      <c r="I60" s="20" t="str">
        <f ca="1">IFERROR(INDEX('Track Results Calc'!K$2:K$500,MATCH($A60,'Track Results Calc'!$A$2:$A$500,0)),"")</f>
        <v>Lucy Hughes</v>
      </c>
      <c r="J60" s="20" t="str">
        <f ca="1">IFERROR(INDEX('Track Results Calc'!E$2:E$500,MATCH($A60,'Track Results Calc'!$A$2:$A$500,0)),"")</f>
        <v>Oswestry</v>
      </c>
      <c r="K60" s="59">
        <f ca="1">IFERROR(INDEX('Track Results Calc'!L$2:L$500,MATCH($A60,'Track Results Calc'!$A$2:$A$500,0)),"")</f>
        <v>3.078703703703704E-4</v>
      </c>
      <c r="L60" s="20">
        <f ca="1">IFERROR(INDEX('Track Results Calc'!M$2:M$500,MATCH($A60,'Track Results Calc'!$A$2:$A$500,0)),"")</f>
        <v>3</v>
      </c>
      <c r="M60" s="20">
        <f ca="1">IFERROR(INDEX('Track Results Calc'!N$2:N$500,MATCH($A60,'Track Results Calc'!$A$2:$A$500,0)),"")</f>
        <v>4</v>
      </c>
      <c r="N60" s="20" t="str">
        <f t="shared" ca="1" si="4"/>
        <v>Lucy Hughes (O) 00:26.6</v>
      </c>
    </row>
    <row r="61" spans="1:14" x14ac:dyDescent="0.25">
      <c r="A61" t="str">
        <f t="shared" si="5"/>
        <v>OneU13Girls2 LapsA4</v>
      </c>
      <c r="B61" t="str">
        <f t="shared" si="6"/>
        <v>One</v>
      </c>
      <c r="C61" t="s">
        <v>87</v>
      </c>
      <c r="D61" t="s">
        <v>46</v>
      </c>
      <c r="E61" t="s">
        <v>80</v>
      </c>
      <c r="F61" t="str">
        <f t="shared" si="7"/>
        <v>2 Laps</v>
      </c>
      <c r="G61" t="s">
        <v>228</v>
      </c>
      <c r="H61">
        <f t="shared" si="8"/>
        <v>4</v>
      </c>
      <c r="I61" s="20" t="str">
        <f ca="1">IFERROR(INDEX('Track Results Calc'!K$2:K$500,MATCH($A61,'Track Results Calc'!$A$2:$A$500,0)),"")</f>
        <v/>
      </c>
      <c r="J61" s="20" t="str">
        <f ca="1">IFERROR(INDEX('Track Results Calc'!E$2:E$500,MATCH($A61,'Track Results Calc'!$A$2:$A$500,0)),"")</f>
        <v/>
      </c>
      <c r="K61" s="59" t="str">
        <f ca="1">IFERROR(INDEX('Track Results Calc'!L$2:L$500,MATCH($A61,'Track Results Calc'!$A$2:$A$500,0)),"")</f>
        <v/>
      </c>
      <c r="L61" s="20" t="str">
        <f ca="1">IFERROR(INDEX('Track Results Calc'!M$2:M$500,MATCH($A61,'Track Results Calc'!$A$2:$A$500,0)),"")</f>
        <v/>
      </c>
      <c r="M61" s="20" t="str">
        <f ca="1">IFERROR(INDEX('Track Results Calc'!N$2:N$500,MATCH($A61,'Track Results Calc'!$A$2:$A$500,0)),"")</f>
        <v/>
      </c>
      <c r="N61" s="20" t="str">
        <f t="shared" ca="1" si="4"/>
        <v/>
      </c>
    </row>
    <row r="62" spans="1:14" x14ac:dyDescent="0.25">
      <c r="A62" t="str">
        <f t="shared" si="5"/>
        <v>OneU13Girls2 LapsB1</v>
      </c>
      <c r="B62" t="str">
        <f t="shared" si="6"/>
        <v>One</v>
      </c>
      <c r="C62" t="s">
        <v>87</v>
      </c>
      <c r="D62" t="s">
        <v>46</v>
      </c>
      <c r="E62" t="s">
        <v>80</v>
      </c>
      <c r="F62" t="str">
        <f t="shared" si="7"/>
        <v>2 Laps</v>
      </c>
      <c r="G62" t="s">
        <v>232</v>
      </c>
      <c r="H62">
        <f t="shared" si="8"/>
        <v>1</v>
      </c>
      <c r="I62" s="20" t="str">
        <f ca="1">IFERROR(INDEX('Track Results Calc'!K$2:K$500,MATCH($A62,'Track Results Calc'!$A$2:$A$500,0)),"")</f>
        <v>Hallie Bunn</v>
      </c>
      <c r="J62" s="20" t="str">
        <f ca="1">IFERROR(INDEX('Track Results Calc'!E$2:E$500,MATCH($A62,'Track Results Calc'!$A$2:$A$500,0)),"")</f>
        <v>Wenlock</v>
      </c>
      <c r="K62" s="59">
        <f ca="1">IFERROR(INDEX('Track Results Calc'!L$2:L$500,MATCH($A62,'Track Results Calc'!$A$2:$A$500,0)),"")</f>
        <v>2.9398148148148144E-4</v>
      </c>
      <c r="L62" s="20">
        <f ca="1">IFERROR(INDEX('Track Results Calc'!M$2:M$500,MATCH($A62,'Track Results Calc'!$A$2:$A$500,0)),"")</f>
        <v>1</v>
      </c>
      <c r="M62" s="20">
        <f ca="1">IFERROR(INDEX('Track Results Calc'!N$2:N$500,MATCH($A62,'Track Results Calc'!$A$2:$A$500,0)),"")</f>
        <v>7</v>
      </c>
      <c r="N62" s="20" t="str">
        <f t="shared" ca="1" si="4"/>
        <v>Hallie Bunn (W) 00:25.4</v>
      </c>
    </row>
    <row r="63" spans="1:14" x14ac:dyDescent="0.25">
      <c r="A63" t="str">
        <f t="shared" si="5"/>
        <v>OneU13Girls2 LapsB2</v>
      </c>
      <c r="B63" t="str">
        <f t="shared" si="6"/>
        <v>One</v>
      </c>
      <c r="C63" t="s">
        <v>87</v>
      </c>
      <c r="D63" t="s">
        <v>46</v>
      </c>
      <c r="E63" t="s">
        <v>80</v>
      </c>
      <c r="F63" t="str">
        <f t="shared" si="7"/>
        <v>2 Laps</v>
      </c>
      <c r="G63" t="s">
        <v>232</v>
      </c>
      <c r="H63">
        <f t="shared" si="8"/>
        <v>2</v>
      </c>
      <c r="I63" s="20" t="str">
        <f ca="1">IFERROR(INDEX('Track Results Calc'!K$2:K$500,MATCH($A63,'Track Results Calc'!$A$2:$A$500,0)),"")</f>
        <v>Dionne White</v>
      </c>
      <c r="J63" s="20" t="str">
        <f ca="1">IFERROR(INDEX('Track Results Calc'!E$2:E$500,MATCH($A63,'Track Results Calc'!$A$2:$A$500,0)),"")</f>
        <v>Telford</v>
      </c>
      <c r="K63" s="59">
        <f ca="1">IFERROR(INDEX('Track Results Calc'!L$2:L$500,MATCH($A63,'Track Results Calc'!$A$2:$A$500,0)),"")</f>
        <v>2.9745370370370369E-4</v>
      </c>
      <c r="L63" s="20">
        <f ca="1">IFERROR(INDEX('Track Results Calc'!M$2:M$500,MATCH($A63,'Track Results Calc'!$A$2:$A$500,0)),"")</f>
        <v>2</v>
      </c>
      <c r="M63" s="20">
        <f ca="1">IFERROR(INDEX('Track Results Calc'!N$2:N$500,MATCH($A63,'Track Results Calc'!$A$2:$A$500,0)),"")</f>
        <v>5</v>
      </c>
      <c r="N63" s="20" t="str">
        <f t="shared" ca="1" si="4"/>
        <v>Dionne White (T) 00:25.7</v>
      </c>
    </row>
    <row r="64" spans="1:14" x14ac:dyDescent="0.25">
      <c r="A64" t="str">
        <f t="shared" si="5"/>
        <v>OneU13Girls2 LapsB3</v>
      </c>
      <c r="B64" t="str">
        <f t="shared" si="6"/>
        <v>One</v>
      </c>
      <c r="C64" t="s">
        <v>87</v>
      </c>
      <c r="D64" t="s">
        <v>46</v>
      </c>
      <c r="E64" t="s">
        <v>80</v>
      </c>
      <c r="F64" t="str">
        <f t="shared" si="7"/>
        <v>2 Laps</v>
      </c>
      <c r="G64" t="s">
        <v>232</v>
      </c>
      <c r="H64">
        <f t="shared" si="8"/>
        <v>3</v>
      </c>
      <c r="I64" s="20" t="str">
        <f ca="1">IFERROR(INDEX('Track Results Calc'!K$2:K$500,MATCH($A64,'Track Results Calc'!$A$2:$A$500,0)),"")</f>
        <v/>
      </c>
      <c r="J64" s="20" t="str">
        <f ca="1">IFERROR(INDEX('Track Results Calc'!E$2:E$500,MATCH($A64,'Track Results Calc'!$A$2:$A$500,0)),"")</f>
        <v/>
      </c>
      <c r="K64" s="59" t="str">
        <f ca="1">IFERROR(INDEX('Track Results Calc'!L$2:L$500,MATCH($A64,'Track Results Calc'!$A$2:$A$500,0)),"")</f>
        <v/>
      </c>
      <c r="L64" s="20" t="str">
        <f ca="1">IFERROR(INDEX('Track Results Calc'!M$2:M$500,MATCH($A64,'Track Results Calc'!$A$2:$A$500,0)),"")</f>
        <v/>
      </c>
      <c r="M64" s="20" t="str">
        <f ca="1">IFERROR(INDEX('Track Results Calc'!N$2:N$500,MATCH($A64,'Track Results Calc'!$A$2:$A$500,0)),"")</f>
        <v/>
      </c>
      <c r="N64" s="20" t="str">
        <f t="shared" ca="1" si="4"/>
        <v/>
      </c>
    </row>
    <row r="65" spans="1:14" x14ac:dyDescent="0.25">
      <c r="A65" t="str">
        <f t="shared" si="5"/>
        <v>OneU13Girls2 LapsB4</v>
      </c>
      <c r="B65" t="str">
        <f t="shared" si="6"/>
        <v>One</v>
      </c>
      <c r="C65" t="s">
        <v>87</v>
      </c>
      <c r="D65" t="s">
        <v>46</v>
      </c>
      <c r="E65" t="s">
        <v>80</v>
      </c>
      <c r="F65" t="str">
        <f t="shared" si="7"/>
        <v>2 Laps</v>
      </c>
      <c r="G65" t="s">
        <v>232</v>
      </c>
      <c r="H65">
        <f t="shared" si="8"/>
        <v>4</v>
      </c>
      <c r="I65" s="20" t="str">
        <f ca="1">IFERROR(INDEX('Track Results Calc'!K$2:K$500,MATCH($A65,'Track Results Calc'!$A$2:$A$500,0)),"")</f>
        <v/>
      </c>
      <c r="J65" s="20" t="str">
        <f ca="1">IFERROR(INDEX('Track Results Calc'!E$2:E$500,MATCH($A65,'Track Results Calc'!$A$2:$A$500,0)),"")</f>
        <v/>
      </c>
      <c r="K65" s="59" t="str">
        <f ca="1">IFERROR(INDEX('Track Results Calc'!L$2:L$500,MATCH($A65,'Track Results Calc'!$A$2:$A$500,0)),"")</f>
        <v/>
      </c>
      <c r="L65" s="20" t="str">
        <f ca="1">IFERROR(INDEX('Track Results Calc'!M$2:M$500,MATCH($A65,'Track Results Calc'!$A$2:$A$500,0)),"")</f>
        <v/>
      </c>
      <c r="M65" s="20" t="str">
        <f ca="1">IFERROR(INDEX('Track Results Calc'!N$2:N$500,MATCH($A65,'Track Results Calc'!$A$2:$A$500,0)),"")</f>
        <v/>
      </c>
      <c r="N65" s="20" t="str">
        <f t="shared" ca="1" si="4"/>
        <v/>
      </c>
    </row>
    <row r="66" spans="1:14" x14ac:dyDescent="0.25">
      <c r="A66" s="123" t="str">
        <f t="shared" ref="A66:A97" si="9">B66&amp;C66&amp;D66&amp;F66&amp;G66&amp;H66</f>
        <v>OneU13Girls3 LapsA1</v>
      </c>
      <c r="B66" s="123" t="str">
        <f t="shared" ref="B66:B97" si="10">Match_number</f>
        <v>One</v>
      </c>
      <c r="C66" s="123" t="s">
        <v>87</v>
      </c>
      <c r="D66" s="123" t="s">
        <v>46</v>
      </c>
      <c r="E66" s="123" t="s">
        <v>83</v>
      </c>
      <c r="F66" s="123" t="str">
        <f t="shared" ref="F66:F97" si="11">INDEX(All_events,MATCH(E66,Events_list,0),MATCH(C66 &amp;" "&amp;D66,Age_list,0))</f>
        <v>3 Laps</v>
      </c>
      <c r="G66" s="123" t="s">
        <v>228</v>
      </c>
      <c r="H66" s="123">
        <f t="shared" ref="H66:H97" si="12">IF(G66&amp;F66&amp;E66&amp;D66&amp;C66&amp;B66=G65&amp;F65&amp;E65&amp;D65&amp;C65&amp;B65,H65+1,1)</f>
        <v>1</v>
      </c>
      <c r="I66" s="30" t="str">
        <f ca="1">IFERROR(INDEX('Track Results Calc'!K$2:K$500,MATCH($A66,'Track Results Calc'!$A$2:$A$500,0)),"")</f>
        <v>Gabriella Inglis-Downes</v>
      </c>
      <c r="J66" s="30" t="str">
        <f ca="1">IFERROR(INDEX('Track Results Calc'!E$2:E$500,MATCH($A66,'Track Results Calc'!$A$2:$A$500,0)),"")</f>
        <v>Oswestry</v>
      </c>
      <c r="K66" s="118">
        <f ca="1">IFERROR(INDEX('Track Results Calc'!L$2:L$500,MATCH($A66,'Track Results Calc'!$A$2:$A$500,0)),"")</f>
        <v>4.5254629629629632E-4</v>
      </c>
      <c r="L66" s="30">
        <f ca="1">IFERROR(INDEX('Track Results Calc'!M$2:M$500,MATCH($A66,'Track Results Calc'!$A$2:$A$500,0)),"")</f>
        <v>1</v>
      </c>
      <c r="M66" s="30">
        <f ca="1">IFERROR(INDEX('Track Results Calc'!N$2:N$500,MATCH($A66,'Track Results Calc'!$A$2:$A$500,0)),"")</f>
        <v>8</v>
      </c>
      <c r="N66" s="30" t="str">
        <f t="shared" ca="1" si="4"/>
        <v>Gabriella Inglis-Downes (O) 00:39.1</v>
      </c>
    </row>
    <row r="67" spans="1:14" x14ac:dyDescent="0.25">
      <c r="A67" t="str">
        <f t="shared" si="9"/>
        <v>OneU13Girls3 LapsA2</v>
      </c>
      <c r="B67" t="str">
        <f t="shared" si="10"/>
        <v>One</v>
      </c>
      <c r="C67" t="s">
        <v>87</v>
      </c>
      <c r="D67" t="s">
        <v>46</v>
      </c>
      <c r="E67" t="s">
        <v>83</v>
      </c>
      <c r="F67" t="str">
        <f t="shared" si="11"/>
        <v>3 Laps</v>
      </c>
      <c r="G67" t="s">
        <v>228</v>
      </c>
      <c r="H67">
        <f t="shared" si="12"/>
        <v>2</v>
      </c>
      <c r="I67" s="20" t="str">
        <f ca="1">IFERROR(INDEX('Track Results Calc'!K$2:K$500,MATCH($A67,'Track Results Calc'!$A$2:$A$500,0)),"")</f>
        <v>Blanka Podgorska</v>
      </c>
      <c r="J67" s="20" t="str">
        <f ca="1">IFERROR(INDEX('Track Results Calc'!E$2:E$500,MATCH($A67,'Track Results Calc'!$A$2:$A$500,0)),"")</f>
        <v>Telford</v>
      </c>
      <c r="K67" s="59">
        <f ca="1">IFERROR(INDEX('Track Results Calc'!L$2:L$500,MATCH($A67,'Track Results Calc'!$A$2:$A$500,0)),"")</f>
        <v>4.5601851851851852E-4</v>
      </c>
      <c r="L67" s="20">
        <f ca="1">IFERROR(INDEX('Track Results Calc'!M$2:M$500,MATCH($A67,'Track Results Calc'!$A$2:$A$500,0)),"")</f>
        <v>2</v>
      </c>
      <c r="M67" s="20">
        <f ca="1">IFERROR(INDEX('Track Results Calc'!N$2:N$500,MATCH($A67,'Track Results Calc'!$A$2:$A$500,0)),"")</f>
        <v>6</v>
      </c>
      <c r="N67" s="20" t="str">
        <f t="shared" ref="N67:N130" ca="1" si="13">IF(LEN(TRIM(I67))=0,"",I67&amp;" "&amp; "(" &amp; LEFT(J67,1) &amp;") " &amp;TEXT(K67,"mm:ss.0"))</f>
        <v>Blanka Podgorska (T) 00:39.4</v>
      </c>
    </row>
    <row r="68" spans="1:14" x14ac:dyDescent="0.25">
      <c r="A68" t="str">
        <f t="shared" si="9"/>
        <v>OneU13Girls3 LapsA3</v>
      </c>
      <c r="B68" t="str">
        <f t="shared" si="10"/>
        <v>One</v>
      </c>
      <c r="C68" t="s">
        <v>87</v>
      </c>
      <c r="D68" t="s">
        <v>46</v>
      </c>
      <c r="E68" t="s">
        <v>83</v>
      </c>
      <c r="F68" t="str">
        <f t="shared" si="11"/>
        <v>3 Laps</v>
      </c>
      <c r="G68" t="s">
        <v>228</v>
      </c>
      <c r="H68">
        <f t="shared" si="12"/>
        <v>3</v>
      </c>
      <c r="I68" s="20" t="str">
        <f ca="1">IFERROR(INDEX('Track Results Calc'!K$2:K$500,MATCH($A68,'Track Results Calc'!$A$2:$A$500,0)),"")</f>
        <v>Eabha Munslow</v>
      </c>
      <c r="J68" s="20" t="str">
        <f ca="1">IFERROR(INDEX('Track Results Calc'!E$2:E$500,MATCH($A68,'Track Results Calc'!$A$2:$A$500,0)),"")</f>
        <v>Wenlock</v>
      </c>
      <c r="K68" s="59">
        <f ca="1">IFERROR(INDEX('Track Results Calc'!L$2:L$500,MATCH($A68,'Track Results Calc'!$A$2:$A$500,0)),"")</f>
        <v>5.0578703703703712E-4</v>
      </c>
      <c r="L68" s="20">
        <f ca="1">IFERROR(INDEX('Track Results Calc'!M$2:M$500,MATCH($A68,'Track Results Calc'!$A$2:$A$500,0)),"")</f>
        <v>3</v>
      </c>
      <c r="M68" s="20">
        <f ca="1">IFERROR(INDEX('Track Results Calc'!N$2:N$500,MATCH($A68,'Track Results Calc'!$A$2:$A$500,0)),"")</f>
        <v>4</v>
      </c>
      <c r="N68" s="20" t="str">
        <f t="shared" ca="1" si="13"/>
        <v>Eabha Munslow (W) 00:43.7</v>
      </c>
    </row>
    <row r="69" spans="1:14" x14ac:dyDescent="0.25">
      <c r="A69" t="str">
        <f t="shared" si="9"/>
        <v>OneU13Girls3 LapsA4</v>
      </c>
      <c r="B69" t="str">
        <f t="shared" si="10"/>
        <v>One</v>
      </c>
      <c r="C69" t="s">
        <v>87</v>
      </c>
      <c r="D69" t="s">
        <v>46</v>
      </c>
      <c r="E69" t="s">
        <v>83</v>
      </c>
      <c r="F69" t="str">
        <f t="shared" si="11"/>
        <v>3 Laps</v>
      </c>
      <c r="G69" t="s">
        <v>228</v>
      </c>
      <c r="H69">
        <f t="shared" si="12"/>
        <v>4</v>
      </c>
      <c r="I69" s="20" t="str">
        <f ca="1">IFERROR(INDEX('Track Results Calc'!K$2:K$500,MATCH($A69,'Track Results Calc'!$A$2:$A$500,0)),"")</f>
        <v/>
      </c>
      <c r="J69" s="20" t="str">
        <f ca="1">IFERROR(INDEX('Track Results Calc'!E$2:E$500,MATCH($A69,'Track Results Calc'!$A$2:$A$500,0)),"")</f>
        <v/>
      </c>
      <c r="K69" s="59" t="str">
        <f ca="1">IFERROR(INDEX('Track Results Calc'!L$2:L$500,MATCH($A69,'Track Results Calc'!$A$2:$A$500,0)),"")</f>
        <v/>
      </c>
      <c r="L69" s="20" t="str">
        <f ca="1">IFERROR(INDEX('Track Results Calc'!M$2:M$500,MATCH($A69,'Track Results Calc'!$A$2:$A$500,0)),"")</f>
        <v/>
      </c>
      <c r="M69" s="20" t="str">
        <f ca="1">IFERROR(INDEX('Track Results Calc'!N$2:N$500,MATCH($A69,'Track Results Calc'!$A$2:$A$500,0)),"")</f>
        <v/>
      </c>
      <c r="N69" s="20" t="str">
        <f t="shared" ca="1" si="13"/>
        <v/>
      </c>
    </row>
    <row r="70" spans="1:14" x14ac:dyDescent="0.25">
      <c r="A70" t="str">
        <f t="shared" si="9"/>
        <v>OneU13Girls3 LapsB1</v>
      </c>
      <c r="B70" t="str">
        <f t="shared" si="10"/>
        <v>One</v>
      </c>
      <c r="C70" t="s">
        <v>87</v>
      </c>
      <c r="D70" t="s">
        <v>46</v>
      </c>
      <c r="E70" t="s">
        <v>83</v>
      </c>
      <c r="F70" t="str">
        <f t="shared" si="11"/>
        <v>3 Laps</v>
      </c>
      <c r="G70" t="s">
        <v>232</v>
      </c>
      <c r="H70">
        <f t="shared" si="12"/>
        <v>1</v>
      </c>
      <c r="I70" s="20" t="str">
        <f ca="1">IFERROR(INDEX('Track Results Calc'!K$2:K$500,MATCH($A70,'Track Results Calc'!$A$2:$A$500,0)),"")</f>
        <v>Erica Christiansen</v>
      </c>
      <c r="J70" s="20" t="str">
        <f ca="1">IFERROR(INDEX('Track Results Calc'!E$2:E$500,MATCH($A70,'Track Results Calc'!$A$2:$A$500,0)),"")</f>
        <v>Telford</v>
      </c>
      <c r="K70" s="59">
        <f ca="1">IFERROR(INDEX('Track Results Calc'!L$2:L$500,MATCH($A70,'Track Results Calc'!$A$2:$A$500,0)),"")</f>
        <v>4.6875000000000004E-4</v>
      </c>
      <c r="L70" s="20">
        <f ca="1">IFERROR(INDEX('Track Results Calc'!M$2:M$500,MATCH($A70,'Track Results Calc'!$A$2:$A$500,0)),"")</f>
        <v>1</v>
      </c>
      <c r="M70" s="20">
        <f ca="1">IFERROR(INDEX('Track Results Calc'!N$2:N$500,MATCH($A70,'Track Results Calc'!$A$2:$A$500,0)),"")</f>
        <v>7</v>
      </c>
      <c r="N70" s="20" t="str">
        <f t="shared" ca="1" si="13"/>
        <v>Erica Christiansen (T) 00:40.5</v>
      </c>
    </row>
    <row r="71" spans="1:14" x14ac:dyDescent="0.25">
      <c r="A71" t="str">
        <f t="shared" si="9"/>
        <v>OneU13Girls3 LapsB2</v>
      </c>
      <c r="B71" t="str">
        <f t="shared" si="10"/>
        <v>One</v>
      </c>
      <c r="C71" t="s">
        <v>87</v>
      </c>
      <c r="D71" t="s">
        <v>46</v>
      </c>
      <c r="E71" t="s">
        <v>83</v>
      </c>
      <c r="F71" t="str">
        <f t="shared" si="11"/>
        <v>3 Laps</v>
      </c>
      <c r="G71" t="s">
        <v>232</v>
      </c>
      <c r="H71">
        <f t="shared" si="12"/>
        <v>2</v>
      </c>
      <c r="I71" s="20" t="str">
        <f ca="1">IFERROR(INDEX('Track Results Calc'!K$2:K$500,MATCH($A71,'Track Results Calc'!$A$2:$A$500,0)),"")</f>
        <v>Evie Griffiths</v>
      </c>
      <c r="J71" s="20" t="str">
        <f ca="1">IFERROR(INDEX('Track Results Calc'!E$2:E$500,MATCH($A71,'Track Results Calc'!$A$2:$A$500,0)),"")</f>
        <v>Oswestry</v>
      </c>
      <c r="K71" s="59">
        <f ca="1">IFERROR(INDEX('Track Results Calc'!L$2:L$500,MATCH($A71,'Track Results Calc'!$A$2:$A$500,0)),"")</f>
        <v>4.8032407407407404E-4</v>
      </c>
      <c r="L71" s="20">
        <f ca="1">IFERROR(INDEX('Track Results Calc'!M$2:M$500,MATCH($A71,'Track Results Calc'!$A$2:$A$500,0)),"")</f>
        <v>2</v>
      </c>
      <c r="M71" s="20">
        <f ca="1">IFERROR(INDEX('Track Results Calc'!N$2:N$500,MATCH($A71,'Track Results Calc'!$A$2:$A$500,0)),"")</f>
        <v>5</v>
      </c>
      <c r="N71" s="20" t="str">
        <f t="shared" ca="1" si="13"/>
        <v>Evie Griffiths (O) 00:41.5</v>
      </c>
    </row>
    <row r="72" spans="1:14" x14ac:dyDescent="0.25">
      <c r="A72" t="str">
        <f t="shared" si="9"/>
        <v>OneU13Girls3 LapsB3</v>
      </c>
      <c r="B72" t="str">
        <f t="shared" si="10"/>
        <v>One</v>
      </c>
      <c r="C72" t="s">
        <v>87</v>
      </c>
      <c r="D72" t="s">
        <v>46</v>
      </c>
      <c r="E72" t="s">
        <v>83</v>
      </c>
      <c r="F72" t="str">
        <f t="shared" si="11"/>
        <v>3 Laps</v>
      </c>
      <c r="G72" t="s">
        <v>232</v>
      </c>
      <c r="H72">
        <f t="shared" si="12"/>
        <v>3</v>
      </c>
      <c r="I72" s="20" t="str">
        <f ca="1">IFERROR(INDEX('Track Results Calc'!K$2:K$500,MATCH($A72,'Track Results Calc'!$A$2:$A$500,0)),"")</f>
        <v>Maria Frankel</v>
      </c>
      <c r="J72" s="20" t="str">
        <f ca="1">IFERROR(INDEX('Track Results Calc'!E$2:E$500,MATCH($A72,'Track Results Calc'!$A$2:$A$500,0)),"")</f>
        <v>Wenlock</v>
      </c>
      <c r="K72" s="59">
        <f ca="1">IFERROR(INDEX('Track Results Calc'!L$2:L$500,MATCH($A72,'Track Results Calc'!$A$2:$A$500,0)),"")</f>
        <v>4.884259259259259E-4</v>
      </c>
      <c r="L72" s="20">
        <f ca="1">IFERROR(INDEX('Track Results Calc'!M$2:M$500,MATCH($A72,'Track Results Calc'!$A$2:$A$500,0)),"")</f>
        <v>3</v>
      </c>
      <c r="M72" s="20">
        <f ca="1">IFERROR(INDEX('Track Results Calc'!N$2:N$500,MATCH($A72,'Track Results Calc'!$A$2:$A$500,0)),"")</f>
        <v>3</v>
      </c>
      <c r="N72" s="20" t="str">
        <f t="shared" ca="1" si="13"/>
        <v>Maria Frankel (W) 00:42.2</v>
      </c>
    </row>
    <row r="73" spans="1:14" x14ac:dyDescent="0.25">
      <c r="A73" s="49" t="str">
        <f t="shared" si="9"/>
        <v>OneU13Girls3 LapsB4</v>
      </c>
      <c r="B73" s="49" t="str">
        <f t="shared" si="10"/>
        <v>One</v>
      </c>
      <c r="C73" s="49" t="s">
        <v>87</v>
      </c>
      <c r="D73" s="49" t="s">
        <v>46</v>
      </c>
      <c r="E73" s="49" t="s">
        <v>83</v>
      </c>
      <c r="F73" s="49" t="str">
        <f t="shared" si="11"/>
        <v>3 Laps</v>
      </c>
      <c r="G73" s="49" t="s">
        <v>232</v>
      </c>
      <c r="H73" s="49">
        <f t="shared" si="12"/>
        <v>4</v>
      </c>
      <c r="I73" s="32" t="str">
        <f ca="1">IFERROR(INDEX('Track Results Calc'!K$2:K$500,MATCH($A73,'Track Results Calc'!$A$2:$A$500,0)),"")</f>
        <v/>
      </c>
      <c r="J73" s="32" t="str">
        <f ca="1">IFERROR(INDEX('Track Results Calc'!E$2:E$500,MATCH($A73,'Track Results Calc'!$A$2:$A$500,0)),"")</f>
        <v/>
      </c>
      <c r="K73" s="60" t="str">
        <f ca="1">IFERROR(INDEX('Track Results Calc'!L$2:L$500,MATCH($A73,'Track Results Calc'!$A$2:$A$500,0)),"")</f>
        <v/>
      </c>
      <c r="L73" s="32" t="str">
        <f ca="1">IFERROR(INDEX('Track Results Calc'!M$2:M$500,MATCH($A73,'Track Results Calc'!$A$2:$A$500,0)),"")</f>
        <v/>
      </c>
      <c r="M73" s="32" t="str">
        <f ca="1">IFERROR(INDEX('Track Results Calc'!N$2:N$500,MATCH($A73,'Track Results Calc'!$A$2:$A$500,0)),"")</f>
        <v/>
      </c>
      <c r="N73" s="32" t="str">
        <f t="shared" ca="1" si="13"/>
        <v/>
      </c>
    </row>
    <row r="74" spans="1:14" x14ac:dyDescent="0.25">
      <c r="A74" t="str">
        <f t="shared" si="9"/>
        <v>OneU13Girls5 LapsA1</v>
      </c>
      <c r="B74" t="str">
        <f t="shared" si="10"/>
        <v>One</v>
      </c>
      <c r="C74" t="s">
        <v>87</v>
      </c>
      <c r="D74" t="s">
        <v>46</v>
      </c>
      <c r="E74" t="s">
        <v>86</v>
      </c>
      <c r="F74" t="str">
        <f t="shared" si="11"/>
        <v>5 Laps</v>
      </c>
      <c r="G74" t="s">
        <v>228</v>
      </c>
      <c r="H74">
        <f t="shared" si="12"/>
        <v>1</v>
      </c>
      <c r="I74" s="20" t="str">
        <f ca="1">IFERROR(INDEX('Track Results Calc'!K$2:K$500,MATCH($A74,'Track Results Calc'!$A$2:$A$500,0)),"")</f>
        <v>Maria Frankel</v>
      </c>
      <c r="J74" s="20" t="str">
        <f ca="1">IFERROR(INDEX('Track Results Calc'!E$2:E$500,MATCH($A74,'Track Results Calc'!$A$2:$A$500,0)),"")</f>
        <v>Wenlock</v>
      </c>
      <c r="K74" s="59">
        <f ca="1">IFERROR(INDEX('Track Results Calc'!L$2:L$500,MATCH($A74,'Track Results Calc'!$A$2:$A$500,0)),"")</f>
        <v>8.449074074074075E-4</v>
      </c>
      <c r="L74" s="20">
        <f ca="1">IFERROR(INDEX('Track Results Calc'!M$2:M$500,MATCH($A74,'Track Results Calc'!$A$2:$A$500,0)),"")</f>
        <v>1</v>
      </c>
      <c r="M74" s="20">
        <f ca="1">IFERROR(INDEX('Track Results Calc'!N$2:N$500,MATCH($A74,'Track Results Calc'!$A$2:$A$500,0)),"")</f>
        <v>8</v>
      </c>
      <c r="N74" s="20" t="str">
        <f t="shared" ca="1" si="13"/>
        <v>Maria Frankel (W) 01:13.0</v>
      </c>
    </row>
    <row r="75" spans="1:14" x14ac:dyDescent="0.25">
      <c r="A75" t="str">
        <f t="shared" si="9"/>
        <v>OneU13Girls5 LapsA2</v>
      </c>
      <c r="B75" t="str">
        <f t="shared" si="10"/>
        <v>One</v>
      </c>
      <c r="C75" t="s">
        <v>87</v>
      </c>
      <c r="D75" t="s">
        <v>46</v>
      </c>
      <c r="E75" t="s">
        <v>86</v>
      </c>
      <c r="F75" t="str">
        <f t="shared" si="11"/>
        <v>5 Laps</v>
      </c>
      <c r="G75" t="s">
        <v>228</v>
      </c>
      <c r="H75">
        <f t="shared" si="12"/>
        <v>2</v>
      </c>
      <c r="I75" s="20" t="str">
        <f ca="1">IFERROR(INDEX('Track Results Calc'!K$2:K$500,MATCH($A75,'Track Results Calc'!$A$2:$A$500,0)),"")</f>
        <v>Daria Vaduva</v>
      </c>
      <c r="J75" s="20" t="str">
        <f ca="1">IFERROR(INDEX('Track Results Calc'!E$2:E$500,MATCH($A75,'Track Results Calc'!$A$2:$A$500,0)),"")</f>
        <v>Telford</v>
      </c>
      <c r="K75" s="59">
        <f ca="1">IFERROR(INDEX('Track Results Calc'!L$2:L$500,MATCH($A75,'Track Results Calc'!$A$2:$A$500,0)),"")</f>
        <v>8.5069444444444461E-4</v>
      </c>
      <c r="L75" s="20">
        <f ca="1">IFERROR(INDEX('Track Results Calc'!M$2:M$500,MATCH($A75,'Track Results Calc'!$A$2:$A$500,0)),"")</f>
        <v>2</v>
      </c>
      <c r="M75" s="20">
        <f ca="1">IFERROR(INDEX('Track Results Calc'!N$2:N$500,MATCH($A75,'Track Results Calc'!$A$2:$A$500,0)),"")</f>
        <v>6</v>
      </c>
      <c r="N75" s="20" t="str">
        <f t="shared" ca="1" si="13"/>
        <v>Daria Vaduva (T) 01:13.5</v>
      </c>
    </row>
    <row r="76" spans="1:14" x14ac:dyDescent="0.25">
      <c r="A76" t="str">
        <f t="shared" si="9"/>
        <v>OneU13Girls5 LapsA3</v>
      </c>
      <c r="B76" t="str">
        <f t="shared" si="10"/>
        <v>One</v>
      </c>
      <c r="C76" t="s">
        <v>87</v>
      </c>
      <c r="D76" t="s">
        <v>46</v>
      </c>
      <c r="E76" t="s">
        <v>86</v>
      </c>
      <c r="F76" t="str">
        <f t="shared" si="11"/>
        <v>5 Laps</v>
      </c>
      <c r="G76" t="s">
        <v>228</v>
      </c>
      <c r="H76">
        <f t="shared" si="12"/>
        <v>3</v>
      </c>
      <c r="I76" s="20" t="str">
        <f ca="1">IFERROR(INDEX('Track Results Calc'!K$2:K$500,MATCH($A76,'Track Results Calc'!$A$2:$A$500,0)),"")</f>
        <v>Evie Baillie</v>
      </c>
      <c r="J76" s="20" t="str">
        <f ca="1">IFERROR(INDEX('Track Results Calc'!E$2:E$500,MATCH($A76,'Track Results Calc'!$A$2:$A$500,0)),"")</f>
        <v>Oswestry</v>
      </c>
      <c r="K76" s="59">
        <f ca="1">IFERROR(INDEX('Track Results Calc'!L$2:L$500,MATCH($A76,'Track Results Calc'!$A$2:$A$500,0)),"")</f>
        <v>8.9583333333333344E-4</v>
      </c>
      <c r="L76" s="20">
        <f ca="1">IFERROR(INDEX('Track Results Calc'!M$2:M$500,MATCH($A76,'Track Results Calc'!$A$2:$A$500,0)),"")</f>
        <v>3</v>
      </c>
      <c r="M76" s="20">
        <f ca="1">IFERROR(INDEX('Track Results Calc'!N$2:N$500,MATCH($A76,'Track Results Calc'!$A$2:$A$500,0)),"")</f>
        <v>4</v>
      </c>
      <c r="N76" s="20" t="str">
        <f t="shared" ca="1" si="13"/>
        <v>Evie Baillie (O) 01:17.4</v>
      </c>
    </row>
    <row r="77" spans="1:14" x14ac:dyDescent="0.25">
      <c r="A77" t="str">
        <f t="shared" si="9"/>
        <v>OneU13Girls5 LapsA4</v>
      </c>
      <c r="B77" t="str">
        <f t="shared" si="10"/>
        <v>One</v>
      </c>
      <c r="C77" t="s">
        <v>87</v>
      </c>
      <c r="D77" t="s">
        <v>46</v>
      </c>
      <c r="E77" t="s">
        <v>86</v>
      </c>
      <c r="F77" t="str">
        <f t="shared" si="11"/>
        <v>5 Laps</v>
      </c>
      <c r="G77" t="s">
        <v>228</v>
      </c>
      <c r="H77">
        <f t="shared" si="12"/>
        <v>4</v>
      </c>
      <c r="I77" s="20" t="str">
        <f ca="1">IFERROR(INDEX('Track Results Calc'!K$2:K$500,MATCH($A77,'Track Results Calc'!$A$2:$A$500,0)),"")</f>
        <v/>
      </c>
      <c r="J77" s="20" t="str">
        <f ca="1">IFERROR(INDEX('Track Results Calc'!E$2:E$500,MATCH($A77,'Track Results Calc'!$A$2:$A$500,0)),"")</f>
        <v/>
      </c>
      <c r="K77" s="59" t="str">
        <f ca="1">IFERROR(INDEX('Track Results Calc'!L$2:L$500,MATCH($A77,'Track Results Calc'!$A$2:$A$500,0)),"")</f>
        <v/>
      </c>
      <c r="L77" s="20" t="str">
        <f ca="1">IFERROR(INDEX('Track Results Calc'!M$2:M$500,MATCH($A77,'Track Results Calc'!$A$2:$A$500,0)),"")</f>
        <v/>
      </c>
      <c r="M77" s="20" t="str">
        <f ca="1">IFERROR(INDEX('Track Results Calc'!N$2:N$500,MATCH($A77,'Track Results Calc'!$A$2:$A$500,0)),"")</f>
        <v/>
      </c>
      <c r="N77" s="20" t="str">
        <f t="shared" ca="1" si="13"/>
        <v/>
      </c>
    </row>
    <row r="78" spans="1:14" x14ac:dyDescent="0.25">
      <c r="A78" t="str">
        <f t="shared" si="9"/>
        <v>OneU13Girls5 LapsB1</v>
      </c>
      <c r="B78" t="str">
        <f t="shared" si="10"/>
        <v>One</v>
      </c>
      <c r="C78" t="s">
        <v>87</v>
      </c>
      <c r="D78" t="s">
        <v>46</v>
      </c>
      <c r="E78" t="s">
        <v>86</v>
      </c>
      <c r="F78" t="str">
        <f t="shared" si="11"/>
        <v>5 Laps</v>
      </c>
      <c r="G78" t="s">
        <v>232</v>
      </c>
      <c r="H78">
        <f t="shared" si="12"/>
        <v>1</v>
      </c>
      <c r="I78" s="20" t="str">
        <f ca="1">IFERROR(INDEX('Track Results Calc'!K$2:K$500,MATCH($A78,'Track Results Calc'!$A$2:$A$500,0)),"")</f>
        <v>Gabriella Inglis-Downes</v>
      </c>
      <c r="J78" s="20" t="str">
        <f ca="1">IFERROR(INDEX('Track Results Calc'!E$2:E$500,MATCH($A78,'Track Results Calc'!$A$2:$A$500,0)),"")</f>
        <v>Oswestry</v>
      </c>
      <c r="K78" s="59">
        <f ca="1">IFERROR(INDEX('Track Results Calc'!L$2:L$500,MATCH($A78,'Track Results Calc'!$A$2:$A$500,0)),"")</f>
        <v>8.2407407407407397E-4</v>
      </c>
      <c r="L78" s="20">
        <f ca="1">IFERROR(INDEX('Track Results Calc'!M$2:M$500,MATCH($A78,'Track Results Calc'!$A$2:$A$500,0)),"")</f>
        <v>1</v>
      </c>
      <c r="M78" s="20">
        <f ca="1">IFERROR(INDEX('Track Results Calc'!N$2:N$500,MATCH($A78,'Track Results Calc'!$A$2:$A$500,0)),"")</f>
        <v>7</v>
      </c>
      <c r="N78" s="20" t="str">
        <f t="shared" ca="1" si="13"/>
        <v>Gabriella Inglis-Downes (O) 01:11.2</v>
      </c>
    </row>
    <row r="79" spans="1:14" x14ac:dyDescent="0.25">
      <c r="A79" t="str">
        <f t="shared" si="9"/>
        <v>OneU13Girls5 LapsB2</v>
      </c>
      <c r="B79" t="str">
        <f t="shared" si="10"/>
        <v>One</v>
      </c>
      <c r="C79" t="s">
        <v>87</v>
      </c>
      <c r="D79" t="s">
        <v>46</v>
      </c>
      <c r="E79" t="s">
        <v>86</v>
      </c>
      <c r="F79" t="str">
        <f t="shared" si="11"/>
        <v>5 Laps</v>
      </c>
      <c r="G79" t="s">
        <v>232</v>
      </c>
      <c r="H79">
        <f t="shared" si="12"/>
        <v>2</v>
      </c>
      <c r="I79" s="20" t="str">
        <f ca="1">IFERROR(INDEX('Track Results Calc'!K$2:K$500,MATCH($A79,'Track Results Calc'!$A$2:$A$500,0)),"")</f>
        <v>Jessica Barrett</v>
      </c>
      <c r="J79" s="20" t="str">
        <f ca="1">IFERROR(INDEX('Track Results Calc'!E$2:E$500,MATCH($A79,'Track Results Calc'!$A$2:$A$500,0)),"")</f>
        <v>Telford</v>
      </c>
      <c r="K79" s="59">
        <f ca="1">IFERROR(INDEX('Track Results Calc'!L$2:L$500,MATCH($A79,'Track Results Calc'!$A$2:$A$500,0)),"")</f>
        <v>9.0277777777777784E-4</v>
      </c>
      <c r="L79" s="20">
        <f ca="1">IFERROR(INDEX('Track Results Calc'!M$2:M$500,MATCH($A79,'Track Results Calc'!$A$2:$A$500,0)),"")</f>
        <v>2</v>
      </c>
      <c r="M79" s="20">
        <f ca="1">IFERROR(INDEX('Track Results Calc'!N$2:N$500,MATCH($A79,'Track Results Calc'!$A$2:$A$500,0)),"")</f>
        <v>5</v>
      </c>
      <c r="N79" s="20" t="str">
        <f t="shared" ca="1" si="13"/>
        <v>Jessica Barrett (T) 01:18.0</v>
      </c>
    </row>
    <row r="80" spans="1:14" x14ac:dyDescent="0.25">
      <c r="A80" t="str">
        <f t="shared" si="9"/>
        <v>OneU13Girls5 LapsB3</v>
      </c>
      <c r="B80" t="str">
        <f t="shared" si="10"/>
        <v>One</v>
      </c>
      <c r="C80" t="s">
        <v>87</v>
      </c>
      <c r="D80" t="s">
        <v>46</v>
      </c>
      <c r="E80" t="s">
        <v>86</v>
      </c>
      <c r="F80" t="str">
        <f t="shared" si="11"/>
        <v>5 Laps</v>
      </c>
      <c r="G80" t="s">
        <v>232</v>
      </c>
      <c r="H80">
        <f t="shared" si="12"/>
        <v>3</v>
      </c>
      <c r="I80" s="20" t="str">
        <f ca="1">IFERROR(INDEX('Track Results Calc'!K$2:K$500,MATCH($A80,'Track Results Calc'!$A$2:$A$500,0)),"")</f>
        <v>Hallie Bunn</v>
      </c>
      <c r="J80" s="20" t="str">
        <f ca="1">IFERROR(INDEX('Track Results Calc'!E$2:E$500,MATCH($A80,'Track Results Calc'!$A$2:$A$500,0)),"")</f>
        <v>Wenlock</v>
      </c>
      <c r="K80" s="59">
        <f ca="1">IFERROR(INDEX('Track Results Calc'!L$2:L$500,MATCH($A80,'Track Results Calc'!$A$2:$A$500,0)),"")</f>
        <v>9.2824074074074076E-4</v>
      </c>
      <c r="L80" s="20">
        <f ca="1">IFERROR(INDEX('Track Results Calc'!M$2:M$500,MATCH($A80,'Track Results Calc'!$A$2:$A$500,0)),"")</f>
        <v>3</v>
      </c>
      <c r="M80" s="20">
        <f ca="1">IFERROR(INDEX('Track Results Calc'!N$2:N$500,MATCH($A80,'Track Results Calc'!$A$2:$A$500,0)),"")</f>
        <v>3</v>
      </c>
      <c r="N80" s="20" t="str">
        <f t="shared" ca="1" si="13"/>
        <v>Hallie Bunn (W) 01:20.2</v>
      </c>
    </row>
    <row r="81" spans="1:14" x14ac:dyDescent="0.25">
      <c r="A81" t="str">
        <f t="shared" si="9"/>
        <v>OneU13Girls5 LapsB4</v>
      </c>
      <c r="B81" t="str">
        <f t="shared" si="10"/>
        <v>One</v>
      </c>
      <c r="C81" t="s">
        <v>87</v>
      </c>
      <c r="D81" t="s">
        <v>46</v>
      </c>
      <c r="E81" t="s">
        <v>86</v>
      </c>
      <c r="F81" t="str">
        <f t="shared" si="11"/>
        <v>5 Laps</v>
      </c>
      <c r="G81" t="s">
        <v>232</v>
      </c>
      <c r="H81">
        <f t="shared" si="12"/>
        <v>4</v>
      </c>
      <c r="I81" s="20" t="str">
        <f ca="1">IFERROR(INDEX('Track Results Calc'!K$2:K$500,MATCH($A81,'Track Results Calc'!$A$2:$A$500,0)),"")</f>
        <v/>
      </c>
      <c r="J81" s="20" t="str">
        <f ca="1">IFERROR(INDEX('Track Results Calc'!E$2:E$500,MATCH($A81,'Track Results Calc'!$A$2:$A$500,0)),"")</f>
        <v/>
      </c>
      <c r="K81" s="59" t="str">
        <f ca="1">IFERROR(INDEX('Track Results Calc'!L$2:L$500,MATCH($A81,'Track Results Calc'!$A$2:$A$500,0)),"")</f>
        <v/>
      </c>
      <c r="L81" s="20" t="str">
        <f ca="1">IFERROR(INDEX('Track Results Calc'!M$2:M$500,MATCH($A81,'Track Results Calc'!$A$2:$A$500,0)),"")</f>
        <v/>
      </c>
      <c r="M81" s="20" t="str">
        <f ca="1">IFERROR(INDEX('Track Results Calc'!N$2:N$500,MATCH($A81,'Track Results Calc'!$A$2:$A$500,0)),"")</f>
        <v/>
      </c>
      <c r="N81" s="20" t="str">
        <f t="shared" ca="1" si="13"/>
        <v/>
      </c>
    </row>
    <row r="82" spans="1:14" x14ac:dyDescent="0.25">
      <c r="A82" s="123" t="str">
        <f t="shared" si="9"/>
        <v>OneU13Girls4x2 RelayA1</v>
      </c>
      <c r="B82" s="123" t="str">
        <f t="shared" si="10"/>
        <v>One</v>
      </c>
      <c r="C82" s="123" t="s">
        <v>87</v>
      </c>
      <c r="D82" s="123" t="s">
        <v>46</v>
      </c>
      <c r="E82" s="123" t="s">
        <v>96</v>
      </c>
      <c r="F82" s="123" t="str">
        <f t="shared" si="11"/>
        <v>4x2 Relay</v>
      </c>
      <c r="G82" s="123" t="s">
        <v>228</v>
      </c>
      <c r="H82" s="123">
        <f t="shared" si="12"/>
        <v>1</v>
      </c>
      <c r="I82" s="30" t="str">
        <f ca="1">IFERROR(INDEX('Track Results Calc'!K$2:K$500,MATCH($A82,'Track Results Calc'!$A$2:$A$500,0)),"")</f>
        <v>TelfordU13Girls</v>
      </c>
      <c r="J82" s="30" t="str">
        <f ca="1">IFERROR(INDEX('Track Results Calc'!E$2:E$500,MATCH($A82,'Track Results Calc'!$A$2:$A$500,0)),"")</f>
        <v>Telford</v>
      </c>
      <c r="K82" s="118">
        <f ca="1">IFERROR(INDEX('Track Results Calc'!L$2:L$500,MATCH($A82,'Track Results Calc'!$A$2:$A$500,0)),"")</f>
        <v>1.1782407407407408E-3</v>
      </c>
      <c r="L82" s="30">
        <f ca="1">IFERROR(INDEX('Track Results Calc'!M$2:M$500,MATCH($A82,'Track Results Calc'!$A$2:$A$500,0)),"")</f>
        <v>1</v>
      </c>
      <c r="M82" s="30">
        <f ca="1">IFERROR(INDEX('Track Results Calc'!N$2:N$500,MATCH($A82,'Track Results Calc'!$A$2:$A$500,0)),"")</f>
        <v>8</v>
      </c>
      <c r="N82" s="30" t="str">
        <f t="shared" ca="1" si="13"/>
        <v>TelfordU13Girls (T) 01:41.8</v>
      </c>
    </row>
    <row r="83" spans="1:14" x14ac:dyDescent="0.25">
      <c r="A83" t="str">
        <f t="shared" si="9"/>
        <v>OneU13Girls4x2 RelayA2</v>
      </c>
      <c r="B83" t="str">
        <f t="shared" si="10"/>
        <v>One</v>
      </c>
      <c r="C83" t="s">
        <v>87</v>
      </c>
      <c r="D83" t="s">
        <v>46</v>
      </c>
      <c r="E83" t="s">
        <v>96</v>
      </c>
      <c r="F83" t="str">
        <f t="shared" si="11"/>
        <v>4x2 Relay</v>
      </c>
      <c r="G83" t="s">
        <v>228</v>
      </c>
      <c r="H83">
        <f t="shared" si="12"/>
        <v>2</v>
      </c>
      <c r="I83" s="20" t="str">
        <f ca="1">IFERROR(INDEX('Track Results Calc'!K$2:K$500,MATCH($A83,'Track Results Calc'!$A$2:$A$500,0)),"")</f>
        <v>OswestryU13Girls</v>
      </c>
      <c r="J83" s="20" t="str">
        <f ca="1">IFERROR(INDEX('Track Results Calc'!E$2:E$500,MATCH($A83,'Track Results Calc'!$A$2:$A$500,0)),"")</f>
        <v>Oswestry</v>
      </c>
      <c r="K83" s="59">
        <f ca="1">IFERROR(INDEX('Track Results Calc'!L$2:L$500,MATCH($A83,'Track Results Calc'!$A$2:$A$500,0)),"")</f>
        <v>1.2060185185185186E-3</v>
      </c>
      <c r="L83" s="20">
        <f ca="1">IFERROR(INDEX('Track Results Calc'!M$2:M$500,MATCH($A83,'Track Results Calc'!$A$2:$A$500,0)),"")</f>
        <v>2</v>
      </c>
      <c r="M83" s="20">
        <f ca="1">IFERROR(INDEX('Track Results Calc'!N$2:N$500,MATCH($A83,'Track Results Calc'!$A$2:$A$500,0)),"")</f>
        <v>6</v>
      </c>
      <c r="N83" s="20" t="str">
        <f t="shared" ca="1" si="13"/>
        <v>OswestryU13Girls (O) 01:44.2</v>
      </c>
    </row>
    <row r="84" spans="1:14" x14ac:dyDescent="0.25">
      <c r="A84" t="str">
        <f t="shared" si="9"/>
        <v>OneU13Girls4x2 RelayA3</v>
      </c>
      <c r="B84" t="str">
        <f t="shared" si="10"/>
        <v>One</v>
      </c>
      <c r="C84" t="s">
        <v>87</v>
      </c>
      <c r="D84" t="s">
        <v>46</v>
      </c>
      <c r="E84" t="s">
        <v>96</v>
      </c>
      <c r="F84" t="str">
        <f t="shared" si="11"/>
        <v>4x2 Relay</v>
      </c>
      <c r="G84" t="s">
        <v>228</v>
      </c>
      <c r="H84">
        <f t="shared" si="12"/>
        <v>3</v>
      </c>
      <c r="I84" s="20" t="str">
        <f ca="1">IFERROR(INDEX('Track Results Calc'!K$2:K$500,MATCH($A84,'Track Results Calc'!$A$2:$A$500,0)),"")</f>
        <v/>
      </c>
      <c r="J84" s="20" t="str">
        <f ca="1">IFERROR(INDEX('Track Results Calc'!E$2:E$500,MATCH($A84,'Track Results Calc'!$A$2:$A$500,0)),"")</f>
        <v/>
      </c>
      <c r="K84" s="59" t="str">
        <f ca="1">IFERROR(INDEX('Track Results Calc'!L$2:L$500,MATCH($A84,'Track Results Calc'!$A$2:$A$500,0)),"")</f>
        <v/>
      </c>
      <c r="L84" s="20" t="str">
        <f ca="1">IFERROR(INDEX('Track Results Calc'!M$2:M$500,MATCH($A84,'Track Results Calc'!$A$2:$A$500,0)),"")</f>
        <v/>
      </c>
      <c r="M84" s="20" t="str">
        <f ca="1">IFERROR(INDEX('Track Results Calc'!N$2:N$500,MATCH($A84,'Track Results Calc'!$A$2:$A$500,0)),"")</f>
        <v/>
      </c>
      <c r="N84" s="20" t="str">
        <f t="shared" ca="1" si="13"/>
        <v/>
      </c>
    </row>
    <row r="85" spans="1:14" x14ac:dyDescent="0.25">
      <c r="A85" s="49" t="str">
        <f t="shared" si="9"/>
        <v>OneU13Girls4x2 RelayA4</v>
      </c>
      <c r="B85" s="49" t="str">
        <f t="shared" si="10"/>
        <v>One</v>
      </c>
      <c r="C85" s="49" t="s">
        <v>87</v>
      </c>
      <c r="D85" s="49" t="s">
        <v>46</v>
      </c>
      <c r="E85" s="49" t="s">
        <v>96</v>
      </c>
      <c r="F85" s="49" t="str">
        <f t="shared" si="11"/>
        <v>4x2 Relay</v>
      </c>
      <c r="G85" s="49" t="s">
        <v>228</v>
      </c>
      <c r="H85" s="49">
        <f t="shared" si="12"/>
        <v>4</v>
      </c>
      <c r="I85" s="32" t="str">
        <f ca="1">IFERROR(INDEX('Track Results Calc'!K$2:K$500,MATCH($A85,'Track Results Calc'!$A$2:$A$500,0)),"")</f>
        <v/>
      </c>
      <c r="J85" s="32" t="str">
        <f ca="1">IFERROR(INDEX('Track Results Calc'!E$2:E$500,MATCH($A85,'Track Results Calc'!$A$2:$A$500,0)),"")</f>
        <v/>
      </c>
      <c r="K85" s="60" t="str">
        <f ca="1">IFERROR(INDEX('Track Results Calc'!L$2:L$500,MATCH($A85,'Track Results Calc'!$A$2:$A$500,0)),"")</f>
        <v/>
      </c>
      <c r="L85" s="32" t="str">
        <f ca="1">IFERROR(INDEX('Track Results Calc'!M$2:M$500,MATCH($A85,'Track Results Calc'!$A$2:$A$500,0)),"")</f>
        <v/>
      </c>
      <c r="M85" s="32" t="str">
        <f ca="1">IFERROR(INDEX('Track Results Calc'!N$2:N$500,MATCH($A85,'Track Results Calc'!$A$2:$A$500,0)),"")</f>
        <v/>
      </c>
      <c r="N85" s="32" t="str">
        <f t="shared" ca="1" si="13"/>
        <v/>
      </c>
    </row>
    <row r="86" spans="1:14" x14ac:dyDescent="0.25">
      <c r="A86" t="str">
        <f t="shared" si="9"/>
        <v>OneU13Boys2 LapsA1</v>
      </c>
      <c r="B86" t="str">
        <f t="shared" si="10"/>
        <v>One</v>
      </c>
      <c r="C86" t="s">
        <v>87</v>
      </c>
      <c r="D86" t="s">
        <v>62</v>
      </c>
      <c r="E86" t="s">
        <v>80</v>
      </c>
      <c r="F86" t="str">
        <f t="shared" si="11"/>
        <v>2 Laps</v>
      </c>
      <c r="G86" t="s">
        <v>228</v>
      </c>
      <c r="H86">
        <f t="shared" si="12"/>
        <v>1</v>
      </c>
      <c r="I86" s="20" t="str">
        <f ca="1">IFERROR(INDEX('Track Results Calc'!K$2:K$500,MATCH($A86,'Track Results Calc'!$A$2:$A$500,0)),"")</f>
        <v>Archie Cooper</v>
      </c>
      <c r="J86" s="20" t="str">
        <f ca="1">IFERROR(INDEX('Track Results Calc'!E$2:E$500,MATCH($A86,'Track Results Calc'!$A$2:$A$500,0)),"")</f>
        <v>Shrewsbury</v>
      </c>
      <c r="K86" s="59">
        <f ca="1">IFERROR(INDEX('Track Results Calc'!L$2:L$500,MATCH($A86,'Track Results Calc'!$A$2:$A$500,0)),"")</f>
        <v>2.8356481481481478E-4</v>
      </c>
      <c r="L86" s="20">
        <f ca="1">IFERROR(INDEX('Track Results Calc'!M$2:M$500,MATCH($A86,'Track Results Calc'!$A$2:$A$500,0)),"")</f>
        <v>1</v>
      </c>
      <c r="M86" s="20">
        <f ca="1">IFERROR(INDEX('Track Results Calc'!N$2:N$500,MATCH($A86,'Track Results Calc'!$A$2:$A$500,0)),"")</f>
        <v>8</v>
      </c>
      <c r="N86" s="20" t="str">
        <f t="shared" ca="1" si="13"/>
        <v>Archie Cooper (S) 00:24.5</v>
      </c>
    </row>
    <row r="87" spans="1:14" x14ac:dyDescent="0.25">
      <c r="A87" t="str">
        <f t="shared" si="9"/>
        <v>OneU13Boys2 LapsA2</v>
      </c>
      <c r="B87" t="str">
        <f t="shared" si="10"/>
        <v>One</v>
      </c>
      <c r="C87" t="s">
        <v>87</v>
      </c>
      <c r="D87" t="s">
        <v>62</v>
      </c>
      <c r="E87" t="s">
        <v>80</v>
      </c>
      <c r="F87" t="str">
        <f t="shared" si="11"/>
        <v>2 Laps</v>
      </c>
      <c r="G87" t="s">
        <v>228</v>
      </c>
      <c r="H87">
        <f t="shared" si="12"/>
        <v>2</v>
      </c>
      <c r="I87" s="20" t="str">
        <f ca="1">IFERROR(INDEX('Track Results Calc'!K$2:K$500,MATCH($A87,'Track Results Calc'!$A$2:$A$500,0)),"")</f>
        <v>Owen Hart</v>
      </c>
      <c r="J87" s="20" t="str">
        <f ca="1">IFERROR(INDEX('Track Results Calc'!E$2:E$500,MATCH($A87,'Track Results Calc'!$A$2:$A$500,0)),"")</f>
        <v>Wenlock</v>
      </c>
      <c r="K87" s="59">
        <f ca="1">IFERROR(INDEX('Track Results Calc'!L$2:L$500,MATCH($A87,'Track Results Calc'!$A$2:$A$500,0)),"")</f>
        <v>2.8935185185185189E-4</v>
      </c>
      <c r="L87" s="20">
        <f ca="1">IFERROR(INDEX('Track Results Calc'!M$2:M$500,MATCH($A87,'Track Results Calc'!$A$2:$A$500,0)),"")</f>
        <v>2</v>
      </c>
      <c r="M87" s="20">
        <f ca="1">IFERROR(INDEX('Track Results Calc'!N$2:N$500,MATCH($A87,'Track Results Calc'!$A$2:$A$500,0)),"")</f>
        <v>6</v>
      </c>
      <c r="N87" s="20" t="str">
        <f t="shared" ca="1" si="13"/>
        <v>Owen Hart (W) 00:25.0</v>
      </c>
    </row>
    <row r="88" spans="1:14" x14ac:dyDescent="0.25">
      <c r="A88" t="str">
        <f t="shared" si="9"/>
        <v>OneU13Boys2 LapsA3</v>
      </c>
      <c r="B88" t="str">
        <f t="shared" si="10"/>
        <v>One</v>
      </c>
      <c r="C88" t="s">
        <v>87</v>
      </c>
      <c r="D88" t="s">
        <v>62</v>
      </c>
      <c r="E88" t="s">
        <v>80</v>
      </c>
      <c r="F88" t="str">
        <f t="shared" si="11"/>
        <v>2 Laps</v>
      </c>
      <c r="G88" t="s">
        <v>228</v>
      </c>
      <c r="H88">
        <f t="shared" si="12"/>
        <v>3</v>
      </c>
      <c r="I88" s="20" t="str">
        <f ca="1">IFERROR(INDEX('Track Results Calc'!K$2:K$500,MATCH($A88,'Track Results Calc'!$A$2:$A$500,0)),"")</f>
        <v>Harley Gordon</v>
      </c>
      <c r="J88" s="20" t="str">
        <f ca="1">IFERROR(INDEX('Track Results Calc'!E$2:E$500,MATCH($A88,'Track Results Calc'!$A$2:$A$500,0)),"")</f>
        <v>Telford</v>
      </c>
      <c r="K88" s="59">
        <f ca="1">IFERROR(INDEX('Track Results Calc'!L$2:L$500,MATCH($A88,'Track Results Calc'!$A$2:$A$500,0)),"")</f>
        <v>2.9745370370370369E-4</v>
      </c>
      <c r="L88" s="20">
        <f ca="1">IFERROR(INDEX('Track Results Calc'!M$2:M$500,MATCH($A88,'Track Results Calc'!$A$2:$A$500,0)),"")</f>
        <v>3</v>
      </c>
      <c r="M88" s="20">
        <f ca="1">IFERROR(INDEX('Track Results Calc'!N$2:N$500,MATCH($A88,'Track Results Calc'!$A$2:$A$500,0)),"")</f>
        <v>4</v>
      </c>
      <c r="N88" s="20" t="str">
        <f t="shared" ca="1" si="13"/>
        <v>Harley Gordon (T) 00:25.7</v>
      </c>
    </row>
    <row r="89" spans="1:14" x14ac:dyDescent="0.25">
      <c r="A89" t="str">
        <f t="shared" si="9"/>
        <v>OneU13Boys2 LapsA4</v>
      </c>
      <c r="B89" t="str">
        <f t="shared" si="10"/>
        <v>One</v>
      </c>
      <c r="C89" t="s">
        <v>87</v>
      </c>
      <c r="D89" t="s">
        <v>62</v>
      </c>
      <c r="E89" t="s">
        <v>80</v>
      </c>
      <c r="F89" t="str">
        <f t="shared" si="11"/>
        <v>2 Laps</v>
      </c>
      <c r="G89" t="s">
        <v>228</v>
      </c>
      <c r="H89">
        <f t="shared" si="12"/>
        <v>4</v>
      </c>
      <c r="I89" s="20" t="str">
        <f ca="1">IFERROR(INDEX('Track Results Calc'!K$2:K$500,MATCH($A89,'Track Results Calc'!$A$2:$A$500,0)),"")</f>
        <v>Dylan Grimley</v>
      </c>
      <c r="J89" s="20" t="str">
        <f ca="1">IFERROR(INDEX('Track Results Calc'!E$2:E$500,MATCH($A89,'Track Results Calc'!$A$2:$A$500,0)),"")</f>
        <v>Oswestry</v>
      </c>
      <c r="K89" s="59">
        <f ca="1">IFERROR(INDEX('Track Results Calc'!L$2:L$500,MATCH($A89,'Track Results Calc'!$A$2:$A$500,0)),"")</f>
        <v>3.1944444444444446E-4</v>
      </c>
      <c r="L89" s="20">
        <f ca="1">IFERROR(INDEX('Track Results Calc'!M$2:M$500,MATCH($A89,'Track Results Calc'!$A$2:$A$500,0)),"")</f>
        <v>4</v>
      </c>
      <c r="M89" s="20">
        <f ca="1">IFERROR(INDEX('Track Results Calc'!N$2:N$500,MATCH($A89,'Track Results Calc'!$A$2:$A$500,0)),"")</f>
        <v>2</v>
      </c>
      <c r="N89" s="20" t="str">
        <f t="shared" ca="1" si="13"/>
        <v>Dylan Grimley (O) 00:27.6</v>
      </c>
    </row>
    <row r="90" spans="1:14" x14ac:dyDescent="0.25">
      <c r="A90" t="str">
        <f t="shared" si="9"/>
        <v>OneU13Boys2 LapsB1</v>
      </c>
      <c r="B90" t="str">
        <f t="shared" si="10"/>
        <v>One</v>
      </c>
      <c r="C90" t="s">
        <v>87</v>
      </c>
      <c r="D90" t="s">
        <v>62</v>
      </c>
      <c r="E90" t="s">
        <v>80</v>
      </c>
      <c r="F90" t="str">
        <f t="shared" si="11"/>
        <v>2 Laps</v>
      </c>
      <c r="G90" t="s">
        <v>232</v>
      </c>
      <c r="H90">
        <f t="shared" si="12"/>
        <v>1</v>
      </c>
      <c r="I90" s="20" t="str">
        <f ca="1">IFERROR(INDEX('Track Results Calc'!K$2:K$500,MATCH($A90,'Track Results Calc'!$A$2:$A$500,0)),"")</f>
        <v>Ethan Duffner</v>
      </c>
      <c r="J90" s="20" t="str">
        <f ca="1">IFERROR(INDEX('Track Results Calc'!E$2:E$500,MATCH($A90,'Track Results Calc'!$A$2:$A$500,0)),"")</f>
        <v>Shrewsbury</v>
      </c>
      <c r="K90" s="59">
        <f ca="1">IFERROR(INDEX('Track Results Calc'!L$2:L$500,MATCH($A90,'Track Results Calc'!$A$2:$A$500,0)),"")</f>
        <v>3.1365740740740741E-4</v>
      </c>
      <c r="L90" s="20">
        <f ca="1">IFERROR(INDEX('Track Results Calc'!M$2:M$500,MATCH($A90,'Track Results Calc'!$A$2:$A$500,0)),"")</f>
        <v>1</v>
      </c>
      <c r="M90" s="20">
        <f ca="1">IFERROR(INDEX('Track Results Calc'!N$2:N$500,MATCH($A90,'Track Results Calc'!$A$2:$A$500,0)),"")</f>
        <v>7</v>
      </c>
      <c r="N90" s="20" t="str">
        <f t="shared" ca="1" si="13"/>
        <v>Ethan Duffner (S) 00:27.1</v>
      </c>
    </row>
    <row r="91" spans="1:14" x14ac:dyDescent="0.25">
      <c r="A91" t="str">
        <f t="shared" si="9"/>
        <v>OneU13Boys2 LapsB2</v>
      </c>
      <c r="B91" t="str">
        <f t="shared" si="10"/>
        <v>One</v>
      </c>
      <c r="C91" t="s">
        <v>87</v>
      </c>
      <c r="D91" t="s">
        <v>62</v>
      </c>
      <c r="E91" t="s">
        <v>80</v>
      </c>
      <c r="F91" t="str">
        <f t="shared" si="11"/>
        <v>2 Laps</v>
      </c>
      <c r="G91" t="s">
        <v>232</v>
      </c>
      <c r="H91">
        <f t="shared" si="12"/>
        <v>2</v>
      </c>
      <c r="I91" s="20" t="str">
        <f ca="1">IFERROR(INDEX('Track Results Calc'!K$2:K$500,MATCH($A91,'Track Results Calc'!$A$2:$A$500,0)),"")</f>
        <v>Thomas Broom</v>
      </c>
      <c r="J91" s="20" t="str">
        <f ca="1">IFERROR(INDEX('Track Results Calc'!E$2:E$500,MATCH($A91,'Track Results Calc'!$A$2:$A$500,0)),"")</f>
        <v>Wenlock</v>
      </c>
      <c r="K91" s="59">
        <f ca="1">IFERROR(INDEX('Track Results Calc'!L$2:L$500,MATCH($A91,'Track Results Calc'!$A$2:$A$500,0)),"")</f>
        <v>3.1828703703703701E-4</v>
      </c>
      <c r="L91" s="20">
        <f ca="1">IFERROR(INDEX('Track Results Calc'!M$2:M$500,MATCH($A91,'Track Results Calc'!$A$2:$A$500,0)),"")</f>
        <v>2</v>
      </c>
      <c r="M91" s="20">
        <f ca="1">IFERROR(INDEX('Track Results Calc'!N$2:N$500,MATCH($A91,'Track Results Calc'!$A$2:$A$500,0)),"")</f>
        <v>5</v>
      </c>
      <c r="N91" s="20" t="str">
        <f t="shared" ca="1" si="13"/>
        <v>Thomas Broom (W) 00:27.5</v>
      </c>
    </row>
    <row r="92" spans="1:14" x14ac:dyDescent="0.25">
      <c r="A92" t="str">
        <f t="shared" si="9"/>
        <v>OneU13Boys2 LapsB3</v>
      </c>
      <c r="B92" t="str">
        <f t="shared" si="10"/>
        <v>One</v>
      </c>
      <c r="C92" t="s">
        <v>87</v>
      </c>
      <c r="D92" t="s">
        <v>62</v>
      </c>
      <c r="E92" t="s">
        <v>80</v>
      </c>
      <c r="F92" t="str">
        <f t="shared" si="11"/>
        <v>2 Laps</v>
      </c>
      <c r="G92" t="s">
        <v>232</v>
      </c>
      <c r="H92">
        <f t="shared" si="12"/>
        <v>3</v>
      </c>
      <c r="I92" s="20" t="str">
        <f ca="1">IFERROR(INDEX('Track Results Calc'!K$2:K$500,MATCH($A92,'Track Results Calc'!$A$2:$A$500,0)),"")</f>
        <v>Dominic Sandland</v>
      </c>
      <c r="J92" s="20" t="str">
        <f ca="1">IFERROR(INDEX('Track Results Calc'!E$2:E$500,MATCH($A92,'Track Results Calc'!$A$2:$A$500,0)),"")</f>
        <v>Telford</v>
      </c>
      <c r="K92" s="59">
        <f ca="1">IFERROR(INDEX('Track Results Calc'!L$2:L$500,MATCH($A92,'Track Results Calc'!$A$2:$A$500,0)),"")</f>
        <v>3.2407407407407406E-4</v>
      </c>
      <c r="L92" s="20">
        <f ca="1">IFERROR(INDEX('Track Results Calc'!M$2:M$500,MATCH($A92,'Track Results Calc'!$A$2:$A$500,0)),"")</f>
        <v>3</v>
      </c>
      <c r="M92" s="20">
        <f ca="1">IFERROR(INDEX('Track Results Calc'!N$2:N$500,MATCH($A92,'Track Results Calc'!$A$2:$A$500,0)),"")</f>
        <v>3</v>
      </c>
      <c r="N92" s="20" t="str">
        <f t="shared" ca="1" si="13"/>
        <v>Dominic Sandland (T) 00:28.0</v>
      </c>
    </row>
    <row r="93" spans="1:14" x14ac:dyDescent="0.25">
      <c r="A93" t="str">
        <f t="shared" si="9"/>
        <v>OneU13Boys2 LapsB4</v>
      </c>
      <c r="B93" t="str">
        <f t="shared" si="10"/>
        <v>One</v>
      </c>
      <c r="C93" t="s">
        <v>87</v>
      </c>
      <c r="D93" t="s">
        <v>62</v>
      </c>
      <c r="E93" t="s">
        <v>80</v>
      </c>
      <c r="F93" t="str">
        <f t="shared" si="11"/>
        <v>2 Laps</v>
      </c>
      <c r="G93" t="s">
        <v>232</v>
      </c>
      <c r="H93">
        <f t="shared" si="12"/>
        <v>4</v>
      </c>
      <c r="I93" s="20" t="str">
        <f ca="1">IFERROR(INDEX('Track Results Calc'!K$2:K$500,MATCH($A93,'Track Results Calc'!$A$2:$A$500,0)),"")</f>
        <v/>
      </c>
      <c r="J93" s="20" t="str">
        <f ca="1">IFERROR(INDEX('Track Results Calc'!E$2:E$500,MATCH($A93,'Track Results Calc'!$A$2:$A$500,0)),"")</f>
        <v/>
      </c>
      <c r="K93" s="59" t="str">
        <f ca="1">IFERROR(INDEX('Track Results Calc'!L$2:L$500,MATCH($A93,'Track Results Calc'!$A$2:$A$500,0)),"")</f>
        <v/>
      </c>
      <c r="L93" s="20" t="str">
        <f ca="1">IFERROR(INDEX('Track Results Calc'!M$2:M$500,MATCH($A93,'Track Results Calc'!$A$2:$A$500,0)),"")</f>
        <v/>
      </c>
      <c r="M93" s="20" t="str">
        <f ca="1">IFERROR(INDEX('Track Results Calc'!N$2:N$500,MATCH($A93,'Track Results Calc'!$A$2:$A$500,0)),"")</f>
        <v/>
      </c>
      <c r="N93" s="20" t="str">
        <f t="shared" ca="1" si="13"/>
        <v/>
      </c>
    </row>
    <row r="94" spans="1:14" x14ac:dyDescent="0.25">
      <c r="A94" s="123" t="str">
        <f t="shared" si="9"/>
        <v>OneU13Boys3 LapsA1</v>
      </c>
      <c r="B94" s="123" t="str">
        <f t="shared" si="10"/>
        <v>One</v>
      </c>
      <c r="C94" s="123" t="s">
        <v>87</v>
      </c>
      <c r="D94" s="123" t="s">
        <v>62</v>
      </c>
      <c r="E94" s="123" t="s">
        <v>83</v>
      </c>
      <c r="F94" s="123" t="str">
        <f t="shared" si="11"/>
        <v>3 Laps</v>
      </c>
      <c r="G94" s="123" t="s">
        <v>228</v>
      </c>
      <c r="H94" s="123">
        <f t="shared" si="12"/>
        <v>1</v>
      </c>
      <c r="I94" s="30" t="str">
        <f ca="1">IFERROR(INDEX('Track Results Calc'!K$2:K$500,MATCH($A94,'Track Results Calc'!$A$2:$A$500,0)),"")</f>
        <v>Sion Williams</v>
      </c>
      <c r="J94" s="30" t="str">
        <f ca="1">IFERROR(INDEX('Track Results Calc'!E$2:E$500,MATCH($A94,'Track Results Calc'!$A$2:$A$500,0)),"")</f>
        <v>Wenlock</v>
      </c>
      <c r="K94" s="118">
        <f ca="1">IFERROR(INDEX('Track Results Calc'!L$2:L$500,MATCH($A94,'Track Results Calc'!$A$2:$A$500,0)),"")</f>
        <v>4.5601851851851852E-4</v>
      </c>
      <c r="L94" s="30">
        <f ca="1">IFERROR(INDEX('Track Results Calc'!M$2:M$500,MATCH($A94,'Track Results Calc'!$A$2:$A$500,0)),"")</f>
        <v>1</v>
      </c>
      <c r="M94" s="30">
        <f ca="1">IFERROR(INDEX('Track Results Calc'!N$2:N$500,MATCH($A94,'Track Results Calc'!$A$2:$A$500,0)),"")</f>
        <v>8</v>
      </c>
      <c r="N94" s="30" t="str">
        <f t="shared" ca="1" si="13"/>
        <v>Sion Williams (W) 00:39.4</v>
      </c>
    </row>
    <row r="95" spans="1:14" x14ac:dyDescent="0.25">
      <c r="A95" t="str">
        <f t="shared" si="9"/>
        <v>OneU13Boys3 LapsA2</v>
      </c>
      <c r="B95" t="str">
        <f t="shared" si="10"/>
        <v>One</v>
      </c>
      <c r="C95" t="s">
        <v>87</v>
      </c>
      <c r="D95" t="s">
        <v>62</v>
      </c>
      <c r="E95" t="s">
        <v>83</v>
      </c>
      <c r="F95" t="str">
        <f t="shared" si="11"/>
        <v>3 Laps</v>
      </c>
      <c r="G95" t="s">
        <v>228</v>
      </c>
      <c r="H95">
        <f t="shared" si="12"/>
        <v>2</v>
      </c>
      <c r="I95" s="20" t="str">
        <f ca="1">IFERROR(INDEX('Track Results Calc'!K$2:K$500,MATCH($A95,'Track Results Calc'!$A$2:$A$500,0)),"")</f>
        <v>Zach Hatch</v>
      </c>
      <c r="J95" s="20" t="str">
        <f ca="1">IFERROR(INDEX('Track Results Calc'!E$2:E$500,MATCH($A95,'Track Results Calc'!$A$2:$A$500,0)),"")</f>
        <v>Telford</v>
      </c>
      <c r="K95" s="59">
        <f ca="1">IFERROR(INDEX('Track Results Calc'!L$2:L$500,MATCH($A95,'Track Results Calc'!$A$2:$A$500,0)),"")</f>
        <v>5.023148148148147E-4</v>
      </c>
      <c r="L95" s="20">
        <f ca="1">IFERROR(INDEX('Track Results Calc'!M$2:M$500,MATCH($A95,'Track Results Calc'!$A$2:$A$500,0)),"")</f>
        <v>2</v>
      </c>
      <c r="M95" s="20">
        <f ca="1">IFERROR(INDEX('Track Results Calc'!N$2:N$500,MATCH($A95,'Track Results Calc'!$A$2:$A$500,0)),"")</f>
        <v>6</v>
      </c>
      <c r="N95" s="20" t="str">
        <f t="shared" ca="1" si="13"/>
        <v>Zach Hatch (T) 00:43.4</v>
      </c>
    </row>
    <row r="96" spans="1:14" x14ac:dyDescent="0.25">
      <c r="A96" t="str">
        <f t="shared" si="9"/>
        <v>OneU13Boys3 LapsA3</v>
      </c>
      <c r="B96" t="str">
        <f t="shared" si="10"/>
        <v>One</v>
      </c>
      <c r="C96" t="s">
        <v>87</v>
      </c>
      <c r="D96" t="s">
        <v>62</v>
      </c>
      <c r="E96" t="s">
        <v>83</v>
      </c>
      <c r="F96" t="str">
        <f t="shared" si="11"/>
        <v>3 Laps</v>
      </c>
      <c r="G96" t="s">
        <v>228</v>
      </c>
      <c r="H96">
        <f t="shared" si="12"/>
        <v>3</v>
      </c>
      <c r="I96" s="20" t="str">
        <f ca="1">IFERROR(INDEX('Track Results Calc'!K$2:K$500,MATCH($A96,'Track Results Calc'!$A$2:$A$500,0)),"")</f>
        <v>Ethan Duffner</v>
      </c>
      <c r="J96" s="20" t="str">
        <f ca="1">IFERROR(INDEX('Track Results Calc'!E$2:E$500,MATCH($A96,'Track Results Calc'!$A$2:$A$500,0)),"")</f>
        <v>Shrewsbury</v>
      </c>
      <c r="K96" s="59">
        <f ca="1">IFERROR(INDEX('Track Results Calc'!L$2:L$500,MATCH($A96,'Track Results Calc'!$A$2:$A$500,0)),"")</f>
        <v>5.1388888888888892E-4</v>
      </c>
      <c r="L96" s="20">
        <f ca="1">IFERROR(INDEX('Track Results Calc'!M$2:M$500,MATCH($A96,'Track Results Calc'!$A$2:$A$500,0)),"")</f>
        <v>3</v>
      </c>
      <c r="M96" s="20">
        <f ca="1">IFERROR(INDEX('Track Results Calc'!N$2:N$500,MATCH($A96,'Track Results Calc'!$A$2:$A$500,0)),"")</f>
        <v>4</v>
      </c>
      <c r="N96" s="20" t="str">
        <f t="shared" ca="1" si="13"/>
        <v>Ethan Duffner (S) 00:44.4</v>
      </c>
    </row>
    <row r="97" spans="1:14" x14ac:dyDescent="0.25">
      <c r="A97" t="str">
        <f t="shared" si="9"/>
        <v>OneU13Boys3 LapsA4</v>
      </c>
      <c r="B97" t="str">
        <f t="shared" si="10"/>
        <v>One</v>
      </c>
      <c r="C97" t="s">
        <v>87</v>
      </c>
      <c r="D97" t="s">
        <v>62</v>
      </c>
      <c r="E97" t="s">
        <v>83</v>
      </c>
      <c r="F97" t="str">
        <f t="shared" si="11"/>
        <v>3 Laps</v>
      </c>
      <c r="G97" t="s">
        <v>228</v>
      </c>
      <c r="H97">
        <f t="shared" si="12"/>
        <v>4</v>
      </c>
      <c r="I97" s="20" t="str">
        <f ca="1">IFERROR(INDEX('Track Results Calc'!K$2:K$500,MATCH($A97,'Track Results Calc'!$A$2:$A$500,0)),"")</f>
        <v/>
      </c>
      <c r="J97" s="20" t="str">
        <f ca="1">IFERROR(INDEX('Track Results Calc'!E$2:E$500,MATCH($A97,'Track Results Calc'!$A$2:$A$500,0)),"")</f>
        <v/>
      </c>
      <c r="K97" s="59" t="str">
        <f ca="1">IFERROR(INDEX('Track Results Calc'!L$2:L$500,MATCH($A97,'Track Results Calc'!$A$2:$A$500,0)),"")</f>
        <v/>
      </c>
      <c r="L97" s="20" t="str">
        <f ca="1">IFERROR(INDEX('Track Results Calc'!M$2:M$500,MATCH($A97,'Track Results Calc'!$A$2:$A$500,0)),"")</f>
        <v/>
      </c>
      <c r="M97" s="20" t="str">
        <f ca="1">IFERROR(INDEX('Track Results Calc'!N$2:N$500,MATCH($A97,'Track Results Calc'!$A$2:$A$500,0)),"")</f>
        <v/>
      </c>
      <c r="N97" s="20" t="str">
        <f t="shared" ca="1" si="13"/>
        <v/>
      </c>
    </row>
    <row r="98" spans="1:14" x14ac:dyDescent="0.25">
      <c r="A98" t="str">
        <f t="shared" ref="A98:A129" si="14">B98&amp;C98&amp;D98&amp;F98&amp;G98&amp;H98</f>
        <v>OneU13Boys3 LapsB1</v>
      </c>
      <c r="B98" t="str">
        <f t="shared" ref="B98:B129" si="15">Match_number</f>
        <v>One</v>
      </c>
      <c r="C98" t="s">
        <v>87</v>
      </c>
      <c r="D98" t="s">
        <v>62</v>
      </c>
      <c r="E98" t="s">
        <v>83</v>
      </c>
      <c r="F98" t="str">
        <f t="shared" ref="F98:F129" si="16">INDEX(All_events,MATCH(E98,Events_list,0),MATCH(C98 &amp;" "&amp;D98,Age_list,0))</f>
        <v>3 Laps</v>
      </c>
      <c r="G98" t="s">
        <v>232</v>
      </c>
      <c r="H98">
        <f t="shared" ref="H98:H129" si="17">IF(G98&amp;F98&amp;E98&amp;D98&amp;C98&amp;B98=G97&amp;F97&amp;E97&amp;D97&amp;C97&amp;B97,H97+1,1)</f>
        <v>1</v>
      </c>
      <c r="I98" s="20" t="str">
        <f ca="1">IFERROR(INDEX('Track Results Calc'!K$2:K$500,MATCH($A98,'Track Results Calc'!$A$2:$A$500,0)),"")</f>
        <v>Archie Cooper</v>
      </c>
      <c r="J98" s="20" t="str">
        <f ca="1">IFERROR(INDEX('Track Results Calc'!E$2:E$500,MATCH($A98,'Track Results Calc'!$A$2:$A$500,0)),"")</f>
        <v>Shrewsbury</v>
      </c>
      <c r="K98" s="59">
        <f ca="1">IFERROR(INDEX('Track Results Calc'!L$2:L$500,MATCH($A98,'Track Results Calc'!$A$2:$A$500,0)),"")</f>
        <v>4.6180555555555553E-4</v>
      </c>
      <c r="L98" s="20">
        <f ca="1">IFERROR(INDEX('Track Results Calc'!M$2:M$500,MATCH($A98,'Track Results Calc'!$A$2:$A$500,0)),"")</f>
        <v>1</v>
      </c>
      <c r="M98" s="20">
        <f ca="1">IFERROR(INDEX('Track Results Calc'!N$2:N$500,MATCH($A98,'Track Results Calc'!$A$2:$A$500,0)),"")</f>
        <v>7</v>
      </c>
      <c r="N98" s="20" t="str">
        <f t="shared" ca="1" si="13"/>
        <v>Archie Cooper (S) 00:39.9</v>
      </c>
    </row>
    <row r="99" spans="1:14" x14ac:dyDescent="0.25">
      <c r="A99" t="str">
        <f t="shared" si="14"/>
        <v>OneU13Boys3 LapsB2</v>
      </c>
      <c r="B99" t="str">
        <f t="shared" si="15"/>
        <v>One</v>
      </c>
      <c r="C99" t="s">
        <v>87</v>
      </c>
      <c r="D99" t="s">
        <v>62</v>
      </c>
      <c r="E99" t="s">
        <v>83</v>
      </c>
      <c r="F99" t="str">
        <f t="shared" si="16"/>
        <v>3 Laps</v>
      </c>
      <c r="G99" t="s">
        <v>232</v>
      </c>
      <c r="H99">
        <f t="shared" si="17"/>
        <v>2</v>
      </c>
      <c r="I99" s="20" t="str">
        <f ca="1">IFERROR(INDEX('Track Results Calc'!K$2:K$500,MATCH($A99,'Track Results Calc'!$A$2:$A$500,0)),"")</f>
        <v>Jack Hughes</v>
      </c>
      <c r="J99" s="20" t="str">
        <f ca="1">IFERROR(INDEX('Track Results Calc'!E$2:E$500,MATCH($A99,'Track Results Calc'!$A$2:$A$500,0)),"")</f>
        <v>Telford</v>
      </c>
      <c r="K99" s="59">
        <f ca="1">IFERROR(INDEX('Track Results Calc'!L$2:L$500,MATCH($A99,'Track Results Calc'!$A$2:$A$500,0)),"")</f>
        <v>4.8726851851851855E-4</v>
      </c>
      <c r="L99" s="20">
        <f ca="1">IFERROR(INDEX('Track Results Calc'!M$2:M$500,MATCH($A99,'Track Results Calc'!$A$2:$A$500,0)),"")</f>
        <v>2</v>
      </c>
      <c r="M99" s="20">
        <f ca="1">IFERROR(INDEX('Track Results Calc'!N$2:N$500,MATCH($A99,'Track Results Calc'!$A$2:$A$500,0)),"")</f>
        <v>5</v>
      </c>
      <c r="N99" s="20" t="str">
        <f t="shared" ca="1" si="13"/>
        <v>Jack Hughes (T) 00:42.1</v>
      </c>
    </row>
    <row r="100" spans="1:14" x14ac:dyDescent="0.25">
      <c r="A100" t="str">
        <f t="shared" si="14"/>
        <v>OneU13Boys3 LapsB3</v>
      </c>
      <c r="B100" t="str">
        <f t="shared" si="15"/>
        <v>One</v>
      </c>
      <c r="C100" t="s">
        <v>87</v>
      </c>
      <c r="D100" t="s">
        <v>62</v>
      </c>
      <c r="E100" t="s">
        <v>83</v>
      </c>
      <c r="F100" t="str">
        <f t="shared" si="16"/>
        <v>3 Laps</v>
      </c>
      <c r="G100" t="s">
        <v>232</v>
      </c>
      <c r="H100">
        <f t="shared" si="17"/>
        <v>3</v>
      </c>
      <c r="I100" s="20" t="str">
        <f ca="1">IFERROR(INDEX('Track Results Calc'!K$2:K$500,MATCH($A100,'Track Results Calc'!$A$2:$A$500,0)),"")</f>
        <v>Thomas Broom</v>
      </c>
      <c r="J100" s="20" t="str">
        <f ca="1">IFERROR(INDEX('Track Results Calc'!E$2:E$500,MATCH($A100,'Track Results Calc'!$A$2:$A$500,0)),"")</f>
        <v>Wenlock</v>
      </c>
      <c r="K100" s="59">
        <f ca="1">IFERROR(INDEX('Track Results Calc'!L$2:L$500,MATCH($A100,'Track Results Calc'!$A$2:$A$500,0)),"")</f>
        <v>4.9768518518518521E-4</v>
      </c>
      <c r="L100" s="20">
        <f ca="1">IFERROR(INDEX('Track Results Calc'!M$2:M$500,MATCH($A100,'Track Results Calc'!$A$2:$A$500,0)),"")</f>
        <v>3</v>
      </c>
      <c r="M100" s="20">
        <f ca="1">IFERROR(INDEX('Track Results Calc'!N$2:N$500,MATCH($A100,'Track Results Calc'!$A$2:$A$500,0)),"")</f>
        <v>3</v>
      </c>
      <c r="N100" s="20" t="str">
        <f t="shared" ca="1" si="13"/>
        <v>Thomas Broom (W) 00:43.0</v>
      </c>
    </row>
    <row r="101" spans="1:14" x14ac:dyDescent="0.25">
      <c r="A101" s="49" t="str">
        <f t="shared" si="14"/>
        <v>OneU13Boys3 LapsB4</v>
      </c>
      <c r="B101" s="49" t="str">
        <f t="shared" si="15"/>
        <v>One</v>
      </c>
      <c r="C101" s="49" t="s">
        <v>87</v>
      </c>
      <c r="D101" s="49" t="s">
        <v>62</v>
      </c>
      <c r="E101" s="49" t="s">
        <v>83</v>
      </c>
      <c r="F101" s="49" t="str">
        <f t="shared" si="16"/>
        <v>3 Laps</v>
      </c>
      <c r="G101" s="49" t="s">
        <v>232</v>
      </c>
      <c r="H101" s="49">
        <f t="shared" si="17"/>
        <v>4</v>
      </c>
      <c r="I101" s="32" t="str">
        <f ca="1">IFERROR(INDEX('Track Results Calc'!K$2:K$500,MATCH($A101,'Track Results Calc'!$A$2:$A$500,0)),"")</f>
        <v/>
      </c>
      <c r="J101" s="32" t="str">
        <f ca="1">IFERROR(INDEX('Track Results Calc'!E$2:E$500,MATCH($A101,'Track Results Calc'!$A$2:$A$500,0)),"")</f>
        <v/>
      </c>
      <c r="K101" s="60" t="str">
        <f ca="1">IFERROR(INDEX('Track Results Calc'!L$2:L$500,MATCH($A101,'Track Results Calc'!$A$2:$A$500,0)),"")</f>
        <v/>
      </c>
      <c r="L101" s="32" t="str">
        <f ca="1">IFERROR(INDEX('Track Results Calc'!M$2:M$500,MATCH($A101,'Track Results Calc'!$A$2:$A$500,0)),"")</f>
        <v/>
      </c>
      <c r="M101" s="32" t="str">
        <f ca="1">IFERROR(INDEX('Track Results Calc'!N$2:N$500,MATCH($A101,'Track Results Calc'!$A$2:$A$500,0)),"")</f>
        <v/>
      </c>
      <c r="N101" s="32" t="str">
        <f t="shared" ca="1" si="13"/>
        <v/>
      </c>
    </row>
    <row r="102" spans="1:14" x14ac:dyDescent="0.25">
      <c r="A102" t="str">
        <f t="shared" si="14"/>
        <v>OneU13Boys5 LapsA1</v>
      </c>
      <c r="B102" t="str">
        <f t="shared" si="15"/>
        <v>One</v>
      </c>
      <c r="C102" t="s">
        <v>87</v>
      </c>
      <c r="D102" t="s">
        <v>62</v>
      </c>
      <c r="E102" t="s">
        <v>86</v>
      </c>
      <c r="F102" t="str">
        <f t="shared" si="16"/>
        <v>5 Laps</v>
      </c>
      <c r="G102" t="s">
        <v>228</v>
      </c>
      <c r="H102">
        <f t="shared" si="17"/>
        <v>1</v>
      </c>
      <c r="I102" s="20" t="str">
        <f ca="1">IFERROR(INDEX('Track Results Calc'!K$2:K$500,MATCH($A102,'Track Results Calc'!$A$2:$A$500,0)),"")</f>
        <v>Cody Sandland</v>
      </c>
      <c r="J102" s="20" t="str">
        <f ca="1">IFERROR(INDEX('Track Results Calc'!E$2:E$500,MATCH($A102,'Track Results Calc'!$A$2:$A$500,0)),"")</f>
        <v>Telford</v>
      </c>
      <c r="K102" s="59">
        <f ca="1">IFERROR(INDEX('Track Results Calc'!L$2:L$500,MATCH($A102,'Track Results Calc'!$A$2:$A$500,0)),"")</f>
        <v>7.7777777777777784E-4</v>
      </c>
      <c r="L102" s="20">
        <f ca="1">IFERROR(INDEX('Track Results Calc'!M$2:M$500,MATCH($A102,'Track Results Calc'!$A$2:$A$500,0)),"")</f>
        <v>1</v>
      </c>
      <c r="M102" s="20">
        <f ca="1">IFERROR(INDEX('Track Results Calc'!N$2:N$500,MATCH($A102,'Track Results Calc'!$A$2:$A$500,0)),"")</f>
        <v>8</v>
      </c>
      <c r="N102" s="20" t="str">
        <f t="shared" ca="1" si="13"/>
        <v>Cody Sandland (T) 01:07.2</v>
      </c>
    </row>
    <row r="103" spans="1:14" x14ac:dyDescent="0.25">
      <c r="A103" t="str">
        <f t="shared" si="14"/>
        <v>OneU13Boys5 LapsA2</v>
      </c>
      <c r="B103" t="str">
        <f t="shared" si="15"/>
        <v>One</v>
      </c>
      <c r="C103" t="s">
        <v>87</v>
      </c>
      <c r="D103" t="s">
        <v>62</v>
      </c>
      <c r="E103" t="s">
        <v>86</v>
      </c>
      <c r="F103" t="str">
        <f t="shared" si="16"/>
        <v>5 Laps</v>
      </c>
      <c r="G103" t="s">
        <v>228</v>
      </c>
      <c r="H103">
        <f t="shared" si="17"/>
        <v>2</v>
      </c>
      <c r="I103" s="20" t="str">
        <f ca="1">IFERROR(INDEX('Track Results Calc'!K$2:K$500,MATCH($A103,'Track Results Calc'!$A$2:$A$500,0)),"")</f>
        <v>Owen Hart</v>
      </c>
      <c r="J103" s="20" t="str">
        <f ca="1">IFERROR(INDEX('Track Results Calc'!E$2:E$500,MATCH($A103,'Track Results Calc'!$A$2:$A$500,0)),"")</f>
        <v>Wenlock</v>
      </c>
      <c r="K103" s="59">
        <f ca="1">IFERROR(INDEX('Track Results Calc'!L$2:L$500,MATCH($A103,'Track Results Calc'!$A$2:$A$500,0)),"")</f>
        <v>9.0393518518518525E-4</v>
      </c>
      <c r="L103" s="20">
        <f ca="1">IFERROR(INDEX('Track Results Calc'!M$2:M$500,MATCH($A103,'Track Results Calc'!$A$2:$A$500,0)),"")</f>
        <v>2</v>
      </c>
      <c r="M103" s="20">
        <f ca="1">IFERROR(INDEX('Track Results Calc'!N$2:N$500,MATCH($A103,'Track Results Calc'!$A$2:$A$500,0)),"")</f>
        <v>6</v>
      </c>
      <c r="N103" s="20" t="str">
        <f t="shared" ca="1" si="13"/>
        <v>Owen Hart (W) 01:18.1</v>
      </c>
    </row>
    <row r="104" spans="1:14" x14ac:dyDescent="0.25">
      <c r="A104" t="str">
        <f t="shared" si="14"/>
        <v>OneU13Boys5 LapsA3</v>
      </c>
      <c r="B104" t="str">
        <f t="shared" si="15"/>
        <v>One</v>
      </c>
      <c r="C104" t="s">
        <v>87</v>
      </c>
      <c r="D104" t="s">
        <v>62</v>
      </c>
      <c r="E104" t="s">
        <v>86</v>
      </c>
      <c r="F104" t="str">
        <f t="shared" si="16"/>
        <v>5 Laps</v>
      </c>
      <c r="G104" t="s">
        <v>228</v>
      </c>
      <c r="H104">
        <f t="shared" si="17"/>
        <v>3</v>
      </c>
      <c r="I104" s="20" t="str">
        <f ca="1">IFERROR(INDEX('Track Results Calc'!K$2:K$500,MATCH($A104,'Track Results Calc'!$A$2:$A$500,0)),"")</f>
        <v>Dylan Grimley</v>
      </c>
      <c r="J104" s="20" t="str">
        <f ca="1">IFERROR(INDEX('Track Results Calc'!E$2:E$500,MATCH($A104,'Track Results Calc'!$A$2:$A$500,0)),"")</f>
        <v>Oswestry</v>
      </c>
      <c r="K104" s="59">
        <f ca="1">IFERROR(INDEX('Track Results Calc'!L$2:L$500,MATCH($A104,'Track Results Calc'!$A$2:$A$500,0)),"")</f>
        <v>9.5833333333333328E-4</v>
      </c>
      <c r="L104" s="20">
        <f ca="1">IFERROR(INDEX('Track Results Calc'!M$2:M$500,MATCH($A104,'Track Results Calc'!$A$2:$A$500,0)),"")</f>
        <v>3</v>
      </c>
      <c r="M104" s="20">
        <f ca="1">IFERROR(INDEX('Track Results Calc'!N$2:N$500,MATCH($A104,'Track Results Calc'!$A$2:$A$500,0)),"")</f>
        <v>4</v>
      </c>
      <c r="N104" s="20" t="str">
        <f t="shared" ca="1" si="13"/>
        <v>Dylan Grimley (O) 01:22.8</v>
      </c>
    </row>
    <row r="105" spans="1:14" x14ac:dyDescent="0.25">
      <c r="A105" t="str">
        <f t="shared" si="14"/>
        <v>OneU13Boys5 LapsA4</v>
      </c>
      <c r="B105" t="str">
        <f t="shared" si="15"/>
        <v>One</v>
      </c>
      <c r="C105" t="s">
        <v>87</v>
      </c>
      <c r="D105" t="s">
        <v>62</v>
      </c>
      <c r="E105" t="s">
        <v>86</v>
      </c>
      <c r="F105" t="str">
        <f t="shared" si="16"/>
        <v>5 Laps</v>
      </c>
      <c r="G105" t="s">
        <v>228</v>
      </c>
      <c r="H105">
        <f t="shared" si="17"/>
        <v>4</v>
      </c>
      <c r="I105" s="20" t="str">
        <f ca="1">IFERROR(INDEX('Track Results Calc'!K$2:K$500,MATCH($A105,'Track Results Calc'!$A$2:$A$500,0)),"")</f>
        <v/>
      </c>
      <c r="J105" s="20" t="str">
        <f ca="1">IFERROR(INDEX('Track Results Calc'!E$2:E$500,MATCH($A105,'Track Results Calc'!$A$2:$A$500,0)),"")</f>
        <v/>
      </c>
      <c r="K105" s="59" t="str">
        <f ca="1">IFERROR(INDEX('Track Results Calc'!L$2:L$500,MATCH($A105,'Track Results Calc'!$A$2:$A$500,0)),"")</f>
        <v/>
      </c>
      <c r="L105" s="20" t="str">
        <f ca="1">IFERROR(INDEX('Track Results Calc'!M$2:M$500,MATCH($A105,'Track Results Calc'!$A$2:$A$500,0)),"")</f>
        <v/>
      </c>
      <c r="M105" s="20" t="str">
        <f ca="1">IFERROR(INDEX('Track Results Calc'!N$2:N$500,MATCH($A105,'Track Results Calc'!$A$2:$A$500,0)),"")</f>
        <v/>
      </c>
      <c r="N105" s="20" t="str">
        <f t="shared" ca="1" si="13"/>
        <v/>
      </c>
    </row>
    <row r="106" spans="1:14" x14ac:dyDescent="0.25">
      <c r="A106" t="str">
        <f t="shared" si="14"/>
        <v>OneU13Boys5 LapsB1</v>
      </c>
      <c r="B106" t="str">
        <f t="shared" si="15"/>
        <v>One</v>
      </c>
      <c r="C106" t="s">
        <v>87</v>
      </c>
      <c r="D106" t="s">
        <v>62</v>
      </c>
      <c r="E106" t="s">
        <v>86</v>
      </c>
      <c r="F106" t="str">
        <f t="shared" si="16"/>
        <v>5 Laps</v>
      </c>
      <c r="G106" t="s">
        <v>232</v>
      </c>
      <c r="H106">
        <f t="shared" si="17"/>
        <v>1</v>
      </c>
      <c r="I106" s="20" t="str">
        <f ca="1">IFERROR(INDEX('Track Results Calc'!K$2:K$500,MATCH($A106,'Track Results Calc'!$A$2:$A$500,0)),"")</f>
        <v>Sion Williams</v>
      </c>
      <c r="J106" s="20" t="str">
        <f ca="1">IFERROR(INDEX('Track Results Calc'!E$2:E$500,MATCH($A106,'Track Results Calc'!$A$2:$A$500,0)),"")</f>
        <v>Wenlock</v>
      </c>
      <c r="K106" s="59">
        <f ca="1">IFERROR(INDEX('Track Results Calc'!L$2:L$500,MATCH($A106,'Track Results Calc'!$A$2:$A$500,0)),"")</f>
        <v>8.8541666666666662E-4</v>
      </c>
      <c r="L106" s="20">
        <f ca="1">IFERROR(INDEX('Track Results Calc'!M$2:M$500,MATCH($A106,'Track Results Calc'!$A$2:$A$500,0)),"")</f>
        <v>1</v>
      </c>
      <c r="M106" s="20">
        <f ca="1">IFERROR(INDEX('Track Results Calc'!N$2:N$500,MATCH($A106,'Track Results Calc'!$A$2:$A$500,0)),"")</f>
        <v>7</v>
      </c>
      <c r="N106" s="20" t="str">
        <f t="shared" ca="1" si="13"/>
        <v>Sion Williams (W) 01:16.5</v>
      </c>
    </row>
    <row r="107" spans="1:14" x14ac:dyDescent="0.25">
      <c r="A107" t="str">
        <f t="shared" si="14"/>
        <v>OneU13Boys5 LapsB2</v>
      </c>
      <c r="B107" t="str">
        <f t="shared" si="15"/>
        <v>One</v>
      </c>
      <c r="C107" t="s">
        <v>87</v>
      </c>
      <c r="D107" t="s">
        <v>62</v>
      </c>
      <c r="E107" t="s">
        <v>86</v>
      </c>
      <c r="F107" t="str">
        <f t="shared" si="16"/>
        <v>5 Laps</v>
      </c>
      <c r="G107" t="s">
        <v>232</v>
      </c>
      <c r="H107">
        <f t="shared" si="17"/>
        <v>2</v>
      </c>
      <c r="I107" s="20" t="str">
        <f ca="1">IFERROR(INDEX('Track Results Calc'!K$2:K$500,MATCH($A107,'Track Results Calc'!$A$2:$A$500,0)),"")</f>
        <v/>
      </c>
      <c r="J107" s="20" t="str">
        <f ca="1">IFERROR(INDEX('Track Results Calc'!E$2:E$500,MATCH($A107,'Track Results Calc'!$A$2:$A$500,0)),"")</f>
        <v/>
      </c>
      <c r="K107" s="59" t="str">
        <f ca="1">IFERROR(INDEX('Track Results Calc'!L$2:L$500,MATCH($A107,'Track Results Calc'!$A$2:$A$500,0)),"")</f>
        <v/>
      </c>
      <c r="L107" s="20" t="str">
        <f ca="1">IFERROR(INDEX('Track Results Calc'!M$2:M$500,MATCH($A107,'Track Results Calc'!$A$2:$A$500,0)),"")</f>
        <v/>
      </c>
      <c r="M107" s="20" t="str">
        <f ca="1">IFERROR(INDEX('Track Results Calc'!N$2:N$500,MATCH($A107,'Track Results Calc'!$A$2:$A$500,0)),"")</f>
        <v/>
      </c>
      <c r="N107" s="20" t="str">
        <f t="shared" ca="1" si="13"/>
        <v/>
      </c>
    </row>
    <row r="108" spans="1:14" x14ac:dyDescent="0.25">
      <c r="A108" t="str">
        <f t="shared" si="14"/>
        <v>OneU13Boys5 LapsB3</v>
      </c>
      <c r="B108" t="str">
        <f t="shared" si="15"/>
        <v>One</v>
      </c>
      <c r="C108" t="s">
        <v>87</v>
      </c>
      <c r="D108" t="s">
        <v>62</v>
      </c>
      <c r="E108" t="s">
        <v>86</v>
      </c>
      <c r="F108" t="str">
        <f t="shared" si="16"/>
        <v>5 Laps</v>
      </c>
      <c r="G108" t="s">
        <v>232</v>
      </c>
      <c r="H108">
        <f t="shared" si="17"/>
        <v>3</v>
      </c>
      <c r="I108" s="20" t="str">
        <f ca="1">IFERROR(INDEX('Track Results Calc'!K$2:K$500,MATCH($A108,'Track Results Calc'!$A$2:$A$500,0)),"")</f>
        <v/>
      </c>
      <c r="J108" s="20" t="str">
        <f ca="1">IFERROR(INDEX('Track Results Calc'!E$2:E$500,MATCH($A108,'Track Results Calc'!$A$2:$A$500,0)),"")</f>
        <v/>
      </c>
      <c r="K108" s="59" t="str">
        <f ca="1">IFERROR(INDEX('Track Results Calc'!L$2:L$500,MATCH($A108,'Track Results Calc'!$A$2:$A$500,0)),"")</f>
        <v/>
      </c>
      <c r="L108" s="20" t="str">
        <f ca="1">IFERROR(INDEX('Track Results Calc'!M$2:M$500,MATCH($A108,'Track Results Calc'!$A$2:$A$500,0)),"")</f>
        <v/>
      </c>
      <c r="M108" s="20" t="str">
        <f ca="1">IFERROR(INDEX('Track Results Calc'!N$2:N$500,MATCH($A108,'Track Results Calc'!$A$2:$A$500,0)),"")</f>
        <v/>
      </c>
      <c r="N108" s="20" t="str">
        <f t="shared" ca="1" si="13"/>
        <v/>
      </c>
    </row>
    <row r="109" spans="1:14" x14ac:dyDescent="0.25">
      <c r="A109" t="str">
        <f t="shared" si="14"/>
        <v>OneU13Boys5 LapsB4</v>
      </c>
      <c r="B109" t="str">
        <f t="shared" si="15"/>
        <v>One</v>
      </c>
      <c r="C109" t="s">
        <v>87</v>
      </c>
      <c r="D109" t="s">
        <v>62</v>
      </c>
      <c r="E109" t="s">
        <v>86</v>
      </c>
      <c r="F109" t="str">
        <f t="shared" si="16"/>
        <v>5 Laps</v>
      </c>
      <c r="G109" t="s">
        <v>232</v>
      </c>
      <c r="H109">
        <f t="shared" si="17"/>
        <v>4</v>
      </c>
      <c r="I109" s="20" t="str">
        <f ca="1">IFERROR(INDEX('Track Results Calc'!K$2:K$500,MATCH($A109,'Track Results Calc'!$A$2:$A$500,0)),"")</f>
        <v/>
      </c>
      <c r="J109" s="20" t="str">
        <f ca="1">IFERROR(INDEX('Track Results Calc'!E$2:E$500,MATCH($A109,'Track Results Calc'!$A$2:$A$500,0)),"")</f>
        <v/>
      </c>
      <c r="K109" s="59" t="str">
        <f ca="1">IFERROR(INDEX('Track Results Calc'!L$2:L$500,MATCH($A109,'Track Results Calc'!$A$2:$A$500,0)),"")</f>
        <v/>
      </c>
      <c r="L109" s="20" t="str">
        <f ca="1">IFERROR(INDEX('Track Results Calc'!M$2:M$500,MATCH($A109,'Track Results Calc'!$A$2:$A$500,0)),"")</f>
        <v/>
      </c>
      <c r="M109" s="20" t="str">
        <f ca="1">IFERROR(INDEX('Track Results Calc'!N$2:N$500,MATCH($A109,'Track Results Calc'!$A$2:$A$500,0)),"")</f>
        <v/>
      </c>
      <c r="N109" s="20" t="str">
        <f t="shared" ca="1" si="13"/>
        <v/>
      </c>
    </row>
    <row r="110" spans="1:14" x14ac:dyDescent="0.25">
      <c r="A110" s="123" t="str">
        <f t="shared" si="14"/>
        <v>OneU13Boys4x2 RelayA1</v>
      </c>
      <c r="B110" s="123" t="str">
        <f t="shared" si="15"/>
        <v>One</v>
      </c>
      <c r="C110" s="123" t="s">
        <v>87</v>
      </c>
      <c r="D110" s="123" t="s">
        <v>62</v>
      </c>
      <c r="E110" s="123" t="s">
        <v>96</v>
      </c>
      <c r="F110" s="123" t="str">
        <f t="shared" si="16"/>
        <v>4x2 Relay</v>
      </c>
      <c r="G110" s="123" t="s">
        <v>228</v>
      </c>
      <c r="H110" s="123">
        <f t="shared" si="17"/>
        <v>1</v>
      </c>
      <c r="I110" s="30" t="str">
        <f ca="1">IFERROR(INDEX('Track Results Calc'!K$2:K$500,MATCH($A110,'Track Results Calc'!$A$2:$A$500,0)),"")</f>
        <v>TelfordU13Boys</v>
      </c>
      <c r="J110" s="30" t="str">
        <f ca="1">IFERROR(INDEX('Track Results Calc'!E$2:E$500,MATCH($A110,'Track Results Calc'!$A$2:$A$500,0)),"")</f>
        <v>Telford</v>
      </c>
      <c r="K110" s="118">
        <f ca="1">IFERROR(INDEX('Track Results Calc'!L$2:L$500,MATCH($A110,'Track Results Calc'!$A$2:$A$500,0)),"")</f>
        <v>1.1886574074074074E-3</v>
      </c>
      <c r="L110" s="30">
        <f ca="1">IFERROR(INDEX('Track Results Calc'!M$2:M$500,MATCH($A110,'Track Results Calc'!$A$2:$A$500,0)),"")</f>
        <v>1</v>
      </c>
      <c r="M110" s="30">
        <f ca="1">IFERROR(INDEX('Track Results Calc'!N$2:N$500,MATCH($A110,'Track Results Calc'!$A$2:$A$500,0)),"")</f>
        <v>8</v>
      </c>
      <c r="N110" s="30" t="str">
        <f t="shared" ca="1" si="13"/>
        <v>TelfordU13Boys (T) 01:42.7</v>
      </c>
    </row>
    <row r="111" spans="1:14" x14ac:dyDescent="0.25">
      <c r="A111" t="str">
        <f t="shared" si="14"/>
        <v>OneU13Boys4x2 RelayA2</v>
      </c>
      <c r="B111" t="str">
        <f t="shared" si="15"/>
        <v>One</v>
      </c>
      <c r="C111" t="s">
        <v>87</v>
      </c>
      <c r="D111" t="s">
        <v>62</v>
      </c>
      <c r="E111" t="s">
        <v>96</v>
      </c>
      <c r="F111" t="str">
        <f t="shared" si="16"/>
        <v>4x2 Relay</v>
      </c>
      <c r="G111" t="s">
        <v>228</v>
      </c>
      <c r="H111">
        <f t="shared" si="17"/>
        <v>2</v>
      </c>
      <c r="I111" s="20" t="str">
        <f ca="1">IFERROR(INDEX('Track Results Calc'!K$2:K$500,MATCH($A111,'Track Results Calc'!$A$2:$A$500,0)),"")</f>
        <v/>
      </c>
      <c r="J111" s="20" t="str">
        <f ca="1">IFERROR(INDEX('Track Results Calc'!E$2:E$500,MATCH($A111,'Track Results Calc'!$A$2:$A$500,0)),"")</f>
        <v/>
      </c>
      <c r="K111" s="59" t="str">
        <f ca="1">IFERROR(INDEX('Track Results Calc'!L$2:L$500,MATCH($A111,'Track Results Calc'!$A$2:$A$500,0)),"")</f>
        <v/>
      </c>
      <c r="L111" s="20" t="str">
        <f ca="1">IFERROR(INDEX('Track Results Calc'!M$2:M$500,MATCH($A111,'Track Results Calc'!$A$2:$A$500,0)),"")</f>
        <v/>
      </c>
      <c r="M111" s="20" t="str">
        <f ca="1">IFERROR(INDEX('Track Results Calc'!N$2:N$500,MATCH($A111,'Track Results Calc'!$A$2:$A$500,0)),"")</f>
        <v/>
      </c>
      <c r="N111" s="20" t="str">
        <f t="shared" ca="1" si="13"/>
        <v/>
      </c>
    </row>
    <row r="112" spans="1:14" x14ac:dyDescent="0.25">
      <c r="A112" t="str">
        <f t="shared" si="14"/>
        <v>OneU13Boys4x2 RelayA3</v>
      </c>
      <c r="B112" t="str">
        <f t="shared" si="15"/>
        <v>One</v>
      </c>
      <c r="C112" t="s">
        <v>87</v>
      </c>
      <c r="D112" t="s">
        <v>62</v>
      </c>
      <c r="E112" t="s">
        <v>96</v>
      </c>
      <c r="F112" t="str">
        <f t="shared" si="16"/>
        <v>4x2 Relay</v>
      </c>
      <c r="G112" t="s">
        <v>228</v>
      </c>
      <c r="H112">
        <f t="shared" si="17"/>
        <v>3</v>
      </c>
      <c r="I112" s="20" t="str">
        <f ca="1">IFERROR(INDEX('Track Results Calc'!K$2:K$500,MATCH($A112,'Track Results Calc'!$A$2:$A$500,0)),"")</f>
        <v/>
      </c>
      <c r="J112" s="20" t="str">
        <f ca="1">IFERROR(INDEX('Track Results Calc'!E$2:E$500,MATCH($A112,'Track Results Calc'!$A$2:$A$500,0)),"")</f>
        <v/>
      </c>
      <c r="K112" s="59" t="str">
        <f ca="1">IFERROR(INDEX('Track Results Calc'!L$2:L$500,MATCH($A112,'Track Results Calc'!$A$2:$A$500,0)),"")</f>
        <v/>
      </c>
      <c r="L112" s="20" t="str">
        <f ca="1">IFERROR(INDEX('Track Results Calc'!M$2:M$500,MATCH($A112,'Track Results Calc'!$A$2:$A$500,0)),"")</f>
        <v/>
      </c>
      <c r="M112" s="20" t="str">
        <f ca="1">IFERROR(INDEX('Track Results Calc'!N$2:N$500,MATCH($A112,'Track Results Calc'!$A$2:$A$500,0)),"")</f>
        <v/>
      </c>
      <c r="N112" s="20" t="str">
        <f t="shared" ca="1" si="13"/>
        <v/>
      </c>
    </row>
    <row r="113" spans="1:14" x14ac:dyDescent="0.25">
      <c r="A113" s="49" t="str">
        <f t="shared" si="14"/>
        <v>OneU13Boys4x2 RelayA4</v>
      </c>
      <c r="B113" s="49" t="str">
        <f t="shared" si="15"/>
        <v>One</v>
      </c>
      <c r="C113" s="49" t="s">
        <v>87</v>
      </c>
      <c r="D113" s="49" t="s">
        <v>62</v>
      </c>
      <c r="E113" s="49" t="s">
        <v>96</v>
      </c>
      <c r="F113" s="49" t="str">
        <f t="shared" si="16"/>
        <v>4x2 Relay</v>
      </c>
      <c r="G113" s="49" t="s">
        <v>228</v>
      </c>
      <c r="H113" s="49">
        <f t="shared" si="17"/>
        <v>4</v>
      </c>
      <c r="I113" s="32" t="str">
        <f ca="1">IFERROR(INDEX('Track Results Calc'!K$2:K$500,MATCH($A113,'Track Results Calc'!$A$2:$A$500,0)),"")</f>
        <v/>
      </c>
      <c r="J113" s="32" t="str">
        <f ca="1">IFERROR(INDEX('Track Results Calc'!E$2:E$500,MATCH($A113,'Track Results Calc'!$A$2:$A$500,0)),"")</f>
        <v/>
      </c>
      <c r="K113" s="60" t="str">
        <f ca="1">IFERROR(INDEX('Track Results Calc'!L$2:L$500,MATCH($A113,'Track Results Calc'!$A$2:$A$500,0)),"")</f>
        <v/>
      </c>
      <c r="L113" s="32" t="str">
        <f ca="1">IFERROR(INDEX('Track Results Calc'!M$2:M$500,MATCH($A113,'Track Results Calc'!$A$2:$A$500,0)),"")</f>
        <v/>
      </c>
      <c r="M113" s="32" t="str">
        <f ca="1">IFERROR(INDEX('Track Results Calc'!N$2:N$500,MATCH($A113,'Track Results Calc'!$A$2:$A$500,0)),"")</f>
        <v/>
      </c>
      <c r="N113" s="32" t="str">
        <f t="shared" ca="1" si="13"/>
        <v/>
      </c>
    </row>
    <row r="114" spans="1:14" x14ac:dyDescent="0.25">
      <c r="A114" t="str">
        <f t="shared" si="14"/>
        <v>OneU15Girls2 LapsA1</v>
      </c>
      <c r="B114" t="str">
        <f t="shared" si="15"/>
        <v>One</v>
      </c>
      <c r="C114" t="s">
        <v>145</v>
      </c>
      <c r="D114" t="s">
        <v>46</v>
      </c>
      <c r="E114" t="s">
        <v>80</v>
      </c>
      <c r="F114" t="str">
        <f t="shared" si="16"/>
        <v>2 Laps</v>
      </c>
      <c r="G114" t="s">
        <v>228</v>
      </c>
      <c r="H114">
        <f t="shared" si="17"/>
        <v>1</v>
      </c>
      <c r="I114" s="20" t="str">
        <f ca="1">IFERROR(INDEX('Track Results Calc'!K$2:K$500,MATCH($A114,'Track Results Calc'!$A$2:$A$500,0)),"")</f>
        <v>Kadisha Nwachukwa</v>
      </c>
      <c r="J114" s="20" t="str">
        <f ca="1">IFERROR(INDEX('Track Results Calc'!E$2:E$500,MATCH($A114,'Track Results Calc'!$A$2:$A$500,0)),"")</f>
        <v>Telford</v>
      </c>
      <c r="K114" s="59">
        <f ca="1">IFERROR(INDEX('Track Results Calc'!L$2:L$500,MATCH($A114,'Track Results Calc'!$A$2:$A$500,0)),"")</f>
        <v>2.6851851851851852E-4</v>
      </c>
      <c r="L114" s="20">
        <f ca="1">IFERROR(INDEX('Track Results Calc'!M$2:M$500,MATCH($A114,'Track Results Calc'!$A$2:$A$500,0)),"")</f>
        <v>1</v>
      </c>
      <c r="M114" s="20">
        <f ca="1">IFERROR(INDEX('Track Results Calc'!N$2:N$500,MATCH($A114,'Track Results Calc'!$A$2:$A$500,0)),"")</f>
        <v>8</v>
      </c>
      <c r="N114" s="20" t="str">
        <f t="shared" ca="1" si="13"/>
        <v>Kadisha Nwachukwa (T) 00:23.2</v>
      </c>
    </row>
    <row r="115" spans="1:14" x14ac:dyDescent="0.25">
      <c r="A115" t="str">
        <f t="shared" si="14"/>
        <v>OneU15Girls2 LapsA2</v>
      </c>
      <c r="B115" t="str">
        <f t="shared" si="15"/>
        <v>One</v>
      </c>
      <c r="C115" t="s">
        <v>145</v>
      </c>
      <c r="D115" t="s">
        <v>46</v>
      </c>
      <c r="E115" t="s">
        <v>80</v>
      </c>
      <c r="F115" t="str">
        <f t="shared" si="16"/>
        <v>2 Laps</v>
      </c>
      <c r="G115" t="s">
        <v>228</v>
      </c>
      <c r="H115">
        <f t="shared" si="17"/>
        <v>2</v>
      </c>
      <c r="I115" s="20" t="str">
        <f ca="1">IFERROR(INDEX('Track Results Calc'!K$2:K$500,MATCH($A115,'Track Results Calc'!$A$2:$A$500,0)),"")</f>
        <v>Sydney Purchase</v>
      </c>
      <c r="J115" s="20" t="str">
        <f ca="1">IFERROR(INDEX('Track Results Calc'!E$2:E$500,MATCH($A115,'Track Results Calc'!$A$2:$A$500,0)),"")</f>
        <v>Wenlock</v>
      </c>
      <c r="K115" s="59">
        <f ca="1">IFERROR(INDEX('Track Results Calc'!L$2:L$500,MATCH($A115,'Track Results Calc'!$A$2:$A$500,0)),"")</f>
        <v>2.7199074074074072E-4</v>
      </c>
      <c r="L115" s="20">
        <f ca="1">IFERROR(INDEX('Track Results Calc'!M$2:M$500,MATCH($A115,'Track Results Calc'!$A$2:$A$500,0)),"")</f>
        <v>2</v>
      </c>
      <c r="M115" s="20">
        <f ca="1">IFERROR(INDEX('Track Results Calc'!N$2:N$500,MATCH($A115,'Track Results Calc'!$A$2:$A$500,0)),"")</f>
        <v>6</v>
      </c>
      <c r="N115" s="20" t="str">
        <f t="shared" ca="1" si="13"/>
        <v>Sydney Purchase (W) 00:23.5</v>
      </c>
    </row>
    <row r="116" spans="1:14" x14ac:dyDescent="0.25">
      <c r="A116" t="str">
        <f t="shared" si="14"/>
        <v>OneU15Girls2 LapsA3</v>
      </c>
      <c r="B116" t="str">
        <f t="shared" si="15"/>
        <v>One</v>
      </c>
      <c r="C116" t="s">
        <v>145</v>
      </c>
      <c r="D116" t="s">
        <v>46</v>
      </c>
      <c r="E116" t="s">
        <v>80</v>
      </c>
      <c r="F116" t="str">
        <f t="shared" si="16"/>
        <v>2 Laps</v>
      </c>
      <c r="G116" t="s">
        <v>228</v>
      </c>
      <c r="H116">
        <f t="shared" si="17"/>
        <v>3</v>
      </c>
      <c r="I116" s="20" t="str">
        <f ca="1">IFERROR(INDEX('Track Results Calc'!K$2:K$500,MATCH($A116,'Track Results Calc'!$A$2:$A$500,0)),"")</f>
        <v>Lily Bowen</v>
      </c>
      <c r="J116" s="20" t="str">
        <f ca="1">IFERROR(INDEX('Track Results Calc'!E$2:E$500,MATCH($A116,'Track Results Calc'!$A$2:$A$500,0)),"")</f>
        <v>Oswestry</v>
      </c>
      <c r="K116" s="59">
        <f ca="1">IFERROR(INDEX('Track Results Calc'!L$2:L$500,MATCH($A116,'Track Results Calc'!$A$2:$A$500,0)),"")</f>
        <v>2.8703703703703703E-4</v>
      </c>
      <c r="L116" s="20">
        <f ca="1">IFERROR(INDEX('Track Results Calc'!M$2:M$500,MATCH($A116,'Track Results Calc'!$A$2:$A$500,0)),"")</f>
        <v>3</v>
      </c>
      <c r="M116" s="20">
        <f ca="1">IFERROR(INDEX('Track Results Calc'!N$2:N$500,MATCH($A116,'Track Results Calc'!$A$2:$A$500,0)),"")</f>
        <v>4</v>
      </c>
      <c r="N116" s="20" t="str">
        <f t="shared" ca="1" si="13"/>
        <v>Lily Bowen (O) 00:24.8</v>
      </c>
    </row>
    <row r="117" spans="1:14" x14ac:dyDescent="0.25">
      <c r="A117" t="str">
        <f t="shared" si="14"/>
        <v>OneU15Girls2 LapsA4</v>
      </c>
      <c r="B117" t="str">
        <f t="shared" si="15"/>
        <v>One</v>
      </c>
      <c r="C117" t="s">
        <v>145</v>
      </c>
      <c r="D117" t="s">
        <v>46</v>
      </c>
      <c r="E117" t="s">
        <v>80</v>
      </c>
      <c r="F117" t="str">
        <f t="shared" si="16"/>
        <v>2 Laps</v>
      </c>
      <c r="G117" t="s">
        <v>228</v>
      </c>
      <c r="H117">
        <f t="shared" si="17"/>
        <v>4</v>
      </c>
      <c r="I117" s="20" t="str">
        <f ca="1">IFERROR(INDEX('Track Results Calc'!K$2:K$500,MATCH($A117,'Track Results Calc'!$A$2:$A$500,0)),"")</f>
        <v/>
      </c>
      <c r="J117" s="20" t="str">
        <f ca="1">IFERROR(INDEX('Track Results Calc'!E$2:E$500,MATCH($A117,'Track Results Calc'!$A$2:$A$500,0)),"")</f>
        <v/>
      </c>
      <c r="K117" s="59" t="str">
        <f ca="1">IFERROR(INDEX('Track Results Calc'!L$2:L$500,MATCH($A117,'Track Results Calc'!$A$2:$A$500,0)),"")</f>
        <v/>
      </c>
      <c r="L117" s="20" t="str">
        <f ca="1">IFERROR(INDEX('Track Results Calc'!M$2:M$500,MATCH($A117,'Track Results Calc'!$A$2:$A$500,0)),"")</f>
        <v/>
      </c>
      <c r="M117" s="20" t="str">
        <f ca="1">IFERROR(INDEX('Track Results Calc'!N$2:N$500,MATCH($A117,'Track Results Calc'!$A$2:$A$500,0)),"")</f>
        <v/>
      </c>
      <c r="N117" s="20" t="str">
        <f t="shared" ca="1" si="13"/>
        <v/>
      </c>
    </row>
    <row r="118" spans="1:14" x14ac:dyDescent="0.25">
      <c r="A118" t="str">
        <f t="shared" si="14"/>
        <v>OneU15Girls2 LapsB1</v>
      </c>
      <c r="B118" t="str">
        <f t="shared" si="15"/>
        <v>One</v>
      </c>
      <c r="C118" t="s">
        <v>145</v>
      </c>
      <c r="D118" t="s">
        <v>46</v>
      </c>
      <c r="E118" t="s">
        <v>80</v>
      </c>
      <c r="F118" t="str">
        <f t="shared" si="16"/>
        <v>2 Laps</v>
      </c>
      <c r="G118" t="s">
        <v>232</v>
      </c>
      <c r="H118">
        <f t="shared" si="17"/>
        <v>1</v>
      </c>
      <c r="I118" s="20" t="str">
        <f ca="1">IFERROR(INDEX('Track Results Calc'!K$2:K$500,MATCH($A118,'Track Results Calc'!$A$2:$A$500,0)),"")</f>
        <v>Poppy Ashworth</v>
      </c>
      <c r="J118" s="20" t="str">
        <f ca="1">IFERROR(INDEX('Track Results Calc'!E$2:E$500,MATCH($A118,'Track Results Calc'!$A$2:$A$500,0)),"")</f>
        <v>Oswestry</v>
      </c>
      <c r="K118" s="59">
        <f ca="1">IFERROR(INDEX('Track Results Calc'!L$2:L$500,MATCH($A118,'Track Results Calc'!$A$2:$A$500,0)),"")</f>
        <v>3.0902777777777781E-4</v>
      </c>
      <c r="L118" s="20">
        <f ca="1">IFERROR(INDEX('Track Results Calc'!M$2:M$500,MATCH($A118,'Track Results Calc'!$A$2:$A$500,0)),"")</f>
        <v>1</v>
      </c>
      <c r="M118" s="20">
        <f ca="1">IFERROR(INDEX('Track Results Calc'!N$2:N$500,MATCH($A118,'Track Results Calc'!$A$2:$A$500,0)),"")</f>
        <v>7</v>
      </c>
      <c r="N118" s="20" t="str">
        <f t="shared" ca="1" si="13"/>
        <v>Poppy Ashworth (O) 00:26.7</v>
      </c>
    </row>
    <row r="119" spans="1:14" x14ac:dyDescent="0.25">
      <c r="A119" t="str">
        <f t="shared" si="14"/>
        <v>OneU15Girls2 LapsB2</v>
      </c>
      <c r="B119" t="str">
        <f t="shared" si="15"/>
        <v>One</v>
      </c>
      <c r="C119" t="s">
        <v>145</v>
      </c>
      <c r="D119" t="s">
        <v>46</v>
      </c>
      <c r="E119" t="s">
        <v>80</v>
      </c>
      <c r="F119" t="str">
        <f t="shared" si="16"/>
        <v>2 Laps</v>
      </c>
      <c r="G119" t="s">
        <v>232</v>
      </c>
      <c r="H119">
        <f t="shared" si="17"/>
        <v>2</v>
      </c>
      <c r="I119" s="20" t="str">
        <f ca="1">IFERROR(INDEX('Track Results Calc'!K$2:K$500,MATCH($A119,'Track Results Calc'!$A$2:$A$500,0)),"")</f>
        <v>Amelia Berzina</v>
      </c>
      <c r="J119" s="20" t="str">
        <f ca="1">IFERROR(INDEX('Track Results Calc'!E$2:E$500,MATCH($A119,'Track Results Calc'!$A$2:$A$500,0)),"")</f>
        <v>Telford</v>
      </c>
      <c r="K119" s="59">
        <f ca="1">IFERROR(INDEX('Track Results Calc'!L$2:L$500,MATCH($A119,'Track Results Calc'!$A$2:$A$500,0)),"")</f>
        <v>3.1018518518518521E-4</v>
      </c>
      <c r="L119" s="20">
        <f ca="1">IFERROR(INDEX('Track Results Calc'!M$2:M$500,MATCH($A119,'Track Results Calc'!$A$2:$A$500,0)),"")</f>
        <v>2</v>
      </c>
      <c r="M119" s="20">
        <f ca="1">IFERROR(INDEX('Track Results Calc'!N$2:N$500,MATCH($A119,'Track Results Calc'!$A$2:$A$500,0)),"")</f>
        <v>5</v>
      </c>
      <c r="N119" s="20" t="str">
        <f t="shared" ca="1" si="13"/>
        <v>Amelia Berzina (T) 00:26.8</v>
      </c>
    </row>
    <row r="120" spans="1:14" x14ac:dyDescent="0.25">
      <c r="A120" t="str">
        <f t="shared" si="14"/>
        <v>OneU15Girls2 LapsB3</v>
      </c>
      <c r="B120" t="str">
        <f t="shared" si="15"/>
        <v>One</v>
      </c>
      <c r="C120" t="s">
        <v>145</v>
      </c>
      <c r="D120" t="s">
        <v>46</v>
      </c>
      <c r="E120" t="s">
        <v>80</v>
      </c>
      <c r="F120" t="str">
        <f t="shared" si="16"/>
        <v>2 Laps</v>
      </c>
      <c r="G120" t="s">
        <v>232</v>
      </c>
      <c r="H120">
        <f t="shared" si="17"/>
        <v>3</v>
      </c>
      <c r="I120" s="20" t="str">
        <f ca="1">IFERROR(INDEX('Track Results Calc'!K$2:K$500,MATCH($A120,'Track Results Calc'!$A$2:$A$500,0)),"")</f>
        <v/>
      </c>
      <c r="J120" s="20" t="str">
        <f ca="1">IFERROR(INDEX('Track Results Calc'!E$2:E$500,MATCH($A120,'Track Results Calc'!$A$2:$A$500,0)),"")</f>
        <v/>
      </c>
      <c r="K120" s="59" t="str">
        <f ca="1">IFERROR(INDEX('Track Results Calc'!L$2:L$500,MATCH($A120,'Track Results Calc'!$A$2:$A$500,0)),"")</f>
        <v/>
      </c>
      <c r="L120" s="20" t="str">
        <f ca="1">IFERROR(INDEX('Track Results Calc'!M$2:M$500,MATCH($A120,'Track Results Calc'!$A$2:$A$500,0)),"")</f>
        <v/>
      </c>
      <c r="M120" s="20" t="str">
        <f ca="1">IFERROR(INDEX('Track Results Calc'!N$2:N$500,MATCH($A120,'Track Results Calc'!$A$2:$A$500,0)),"")</f>
        <v/>
      </c>
      <c r="N120" s="20" t="str">
        <f t="shared" ca="1" si="13"/>
        <v/>
      </c>
    </row>
    <row r="121" spans="1:14" x14ac:dyDescent="0.25">
      <c r="A121" t="str">
        <f t="shared" si="14"/>
        <v>OneU15Girls2 LapsB4</v>
      </c>
      <c r="B121" t="str">
        <f t="shared" si="15"/>
        <v>One</v>
      </c>
      <c r="C121" t="s">
        <v>145</v>
      </c>
      <c r="D121" t="s">
        <v>46</v>
      </c>
      <c r="E121" t="s">
        <v>80</v>
      </c>
      <c r="F121" t="str">
        <f t="shared" si="16"/>
        <v>2 Laps</v>
      </c>
      <c r="G121" t="s">
        <v>232</v>
      </c>
      <c r="H121">
        <f t="shared" si="17"/>
        <v>4</v>
      </c>
      <c r="I121" s="20" t="str">
        <f ca="1">IFERROR(INDEX('Track Results Calc'!K$2:K$500,MATCH($A121,'Track Results Calc'!$A$2:$A$500,0)),"")</f>
        <v/>
      </c>
      <c r="J121" s="20" t="str">
        <f ca="1">IFERROR(INDEX('Track Results Calc'!E$2:E$500,MATCH($A121,'Track Results Calc'!$A$2:$A$500,0)),"")</f>
        <v/>
      </c>
      <c r="K121" s="59" t="str">
        <f ca="1">IFERROR(INDEX('Track Results Calc'!L$2:L$500,MATCH($A121,'Track Results Calc'!$A$2:$A$500,0)),"")</f>
        <v/>
      </c>
      <c r="L121" s="20" t="str">
        <f ca="1">IFERROR(INDEX('Track Results Calc'!M$2:M$500,MATCH($A121,'Track Results Calc'!$A$2:$A$500,0)),"")</f>
        <v/>
      </c>
      <c r="M121" s="20" t="str">
        <f ca="1">IFERROR(INDEX('Track Results Calc'!N$2:N$500,MATCH($A121,'Track Results Calc'!$A$2:$A$500,0)),"")</f>
        <v/>
      </c>
      <c r="N121" s="20" t="str">
        <f t="shared" ca="1" si="13"/>
        <v/>
      </c>
    </row>
    <row r="122" spans="1:14" x14ac:dyDescent="0.25">
      <c r="A122" s="123" t="str">
        <f t="shared" si="14"/>
        <v>OneU15Girls3 LapsA1</v>
      </c>
      <c r="B122" s="123" t="str">
        <f t="shared" si="15"/>
        <v>One</v>
      </c>
      <c r="C122" s="123" t="s">
        <v>145</v>
      </c>
      <c r="D122" s="123" t="s">
        <v>46</v>
      </c>
      <c r="E122" s="123" t="s">
        <v>83</v>
      </c>
      <c r="F122" s="123" t="str">
        <f t="shared" si="16"/>
        <v>3 Laps</v>
      </c>
      <c r="G122" s="123" t="s">
        <v>228</v>
      </c>
      <c r="H122" s="123">
        <f t="shared" si="17"/>
        <v>1</v>
      </c>
      <c r="I122" s="30" t="str">
        <f ca="1">IFERROR(INDEX('Track Results Calc'!K$2:K$500,MATCH($A122,'Track Results Calc'!$A$2:$A$500,0)),"")</f>
        <v>Sydney Purchase</v>
      </c>
      <c r="J122" s="30" t="str">
        <f ca="1">IFERROR(INDEX('Track Results Calc'!E$2:E$500,MATCH($A122,'Track Results Calc'!$A$2:$A$500,0)),"")</f>
        <v>Wenlock</v>
      </c>
      <c r="K122" s="118">
        <f ca="1">IFERROR(INDEX('Track Results Calc'!L$2:L$500,MATCH($A122,'Track Results Calc'!$A$2:$A$500,0)),"")</f>
        <v>4.4560185185185192E-4</v>
      </c>
      <c r="L122" s="30">
        <f ca="1">IFERROR(INDEX('Track Results Calc'!M$2:M$500,MATCH($A122,'Track Results Calc'!$A$2:$A$500,0)),"")</f>
        <v>1</v>
      </c>
      <c r="M122" s="30">
        <f ca="1">IFERROR(INDEX('Track Results Calc'!N$2:N$500,MATCH($A122,'Track Results Calc'!$A$2:$A$500,0)),"")</f>
        <v>8</v>
      </c>
      <c r="N122" s="30" t="str">
        <f t="shared" ca="1" si="13"/>
        <v>Sydney Purchase (W) 00:38.5</v>
      </c>
    </row>
    <row r="123" spans="1:14" x14ac:dyDescent="0.25">
      <c r="A123" t="str">
        <f t="shared" si="14"/>
        <v>OneU15Girls3 LapsA2</v>
      </c>
      <c r="B123" t="str">
        <f t="shared" si="15"/>
        <v>One</v>
      </c>
      <c r="C123" t="s">
        <v>145</v>
      </c>
      <c r="D123" t="s">
        <v>46</v>
      </c>
      <c r="E123" t="s">
        <v>83</v>
      </c>
      <c r="F123" t="str">
        <f t="shared" si="16"/>
        <v>3 Laps</v>
      </c>
      <c r="G123" t="s">
        <v>228</v>
      </c>
      <c r="H123">
        <f t="shared" si="17"/>
        <v>2</v>
      </c>
      <c r="I123" s="20" t="str">
        <f ca="1">IFERROR(INDEX('Track Results Calc'!K$2:K$500,MATCH($A123,'Track Results Calc'!$A$2:$A$500,0)),"")</f>
        <v>Poppy Ashworth</v>
      </c>
      <c r="J123" s="20" t="str">
        <f ca="1">IFERROR(INDEX('Track Results Calc'!E$2:E$500,MATCH($A123,'Track Results Calc'!$A$2:$A$500,0)),"")</f>
        <v>Oswestry</v>
      </c>
      <c r="K123" s="59">
        <f ca="1">IFERROR(INDEX('Track Results Calc'!L$2:L$500,MATCH($A123,'Track Results Calc'!$A$2:$A$500,0)),"")</f>
        <v>4.7569444444444444E-4</v>
      </c>
      <c r="L123" s="20">
        <f ca="1">IFERROR(INDEX('Track Results Calc'!M$2:M$500,MATCH($A123,'Track Results Calc'!$A$2:$A$500,0)),"")</f>
        <v>2</v>
      </c>
      <c r="M123" s="20">
        <f ca="1">IFERROR(INDEX('Track Results Calc'!N$2:N$500,MATCH($A123,'Track Results Calc'!$A$2:$A$500,0)),"")</f>
        <v>6</v>
      </c>
      <c r="N123" s="20" t="str">
        <f t="shared" ca="1" si="13"/>
        <v>Poppy Ashworth (O) 00:41.1</v>
      </c>
    </row>
    <row r="124" spans="1:14" x14ac:dyDescent="0.25">
      <c r="A124" t="str">
        <f t="shared" si="14"/>
        <v>OneU15Girls3 LapsA3</v>
      </c>
      <c r="B124" t="str">
        <f t="shared" si="15"/>
        <v>One</v>
      </c>
      <c r="C124" t="s">
        <v>145</v>
      </c>
      <c r="D124" t="s">
        <v>46</v>
      </c>
      <c r="E124" t="s">
        <v>83</v>
      </c>
      <c r="F124" t="str">
        <f t="shared" si="16"/>
        <v>3 Laps</v>
      </c>
      <c r="G124" t="s">
        <v>228</v>
      </c>
      <c r="H124">
        <f t="shared" si="17"/>
        <v>3</v>
      </c>
      <c r="I124" s="20" t="str">
        <f ca="1">IFERROR(INDEX('Track Results Calc'!K$2:K$500,MATCH($A124,'Track Results Calc'!$A$2:$A$500,0)),"")</f>
        <v>Nayella Simo</v>
      </c>
      <c r="J124" s="20" t="str">
        <f ca="1">IFERROR(INDEX('Track Results Calc'!E$2:E$500,MATCH($A124,'Track Results Calc'!$A$2:$A$500,0)),"")</f>
        <v>Telford</v>
      </c>
      <c r="K124" s="59">
        <f ca="1">IFERROR(INDEX('Track Results Calc'!L$2:L$500,MATCH($A124,'Track Results Calc'!$A$2:$A$500,0)),"")</f>
        <v>5.011574074074073E-4</v>
      </c>
      <c r="L124" s="20">
        <f ca="1">IFERROR(INDEX('Track Results Calc'!M$2:M$500,MATCH($A124,'Track Results Calc'!$A$2:$A$500,0)),"")</f>
        <v>3</v>
      </c>
      <c r="M124" s="20">
        <f ca="1">IFERROR(INDEX('Track Results Calc'!N$2:N$500,MATCH($A124,'Track Results Calc'!$A$2:$A$500,0)),"")</f>
        <v>4</v>
      </c>
      <c r="N124" s="20" t="str">
        <f t="shared" ca="1" si="13"/>
        <v>Nayella Simo (T) 00:43.3</v>
      </c>
    </row>
    <row r="125" spans="1:14" x14ac:dyDescent="0.25">
      <c r="A125" t="str">
        <f t="shared" si="14"/>
        <v>OneU15Girls3 LapsA4</v>
      </c>
      <c r="B125" t="str">
        <f t="shared" si="15"/>
        <v>One</v>
      </c>
      <c r="C125" t="s">
        <v>145</v>
      </c>
      <c r="D125" t="s">
        <v>46</v>
      </c>
      <c r="E125" t="s">
        <v>83</v>
      </c>
      <c r="F125" t="str">
        <f t="shared" si="16"/>
        <v>3 Laps</v>
      </c>
      <c r="G125" t="s">
        <v>228</v>
      </c>
      <c r="H125">
        <f t="shared" si="17"/>
        <v>4</v>
      </c>
      <c r="I125" s="20" t="str">
        <f ca="1">IFERROR(INDEX('Track Results Calc'!K$2:K$500,MATCH($A125,'Track Results Calc'!$A$2:$A$500,0)),"")</f>
        <v/>
      </c>
      <c r="J125" s="20" t="str">
        <f ca="1">IFERROR(INDEX('Track Results Calc'!E$2:E$500,MATCH($A125,'Track Results Calc'!$A$2:$A$500,0)),"")</f>
        <v/>
      </c>
      <c r="K125" s="59" t="str">
        <f ca="1">IFERROR(INDEX('Track Results Calc'!L$2:L$500,MATCH($A125,'Track Results Calc'!$A$2:$A$500,0)),"")</f>
        <v/>
      </c>
      <c r="L125" s="20" t="str">
        <f ca="1">IFERROR(INDEX('Track Results Calc'!M$2:M$500,MATCH($A125,'Track Results Calc'!$A$2:$A$500,0)),"")</f>
        <v/>
      </c>
      <c r="M125" s="20" t="str">
        <f ca="1">IFERROR(INDEX('Track Results Calc'!N$2:N$500,MATCH($A125,'Track Results Calc'!$A$2:$A$500,0)),"")</f>
        <v/>
      </c>
      <c r="N125" s="20" t="str">
        <f t="shared" ca="1" si="13"/>
        <v/>
      </c>
    </row>
    <row r="126" spans="1:14" x14ac:dyDescent="0.25">
      <c r="A126" t="str">
        <f t="shared" si="14"/>
        <v>OneU15Girls3 LapsB1</v>
      </c>
      <c r="B126" t="str">
        <f t="shared" si="15"/>
        <v>One</v>
      </c>
      <c r="C126" t="s">
        <v>145</v>
      </c>
      <c r="D126" t="s">
        <v>46</v>
      </c>
      <c r="E126" t="s">
        <v>83</v>
      </c>
      <c r="F126" t="str">
        <f t="shared" si="16"/>
        <v>3 Laps</v>
      </c>
      <c r="G126" t="s">
        <v>232</v>
      </c>
      <c r="H126">
        <f t="shared" si="17"/>
        <v>1</v>
      </c>
      <c r="I126" s="20" t="str">
        <f ca="1">IFERROR(INDEX('Track Results Calc'!K$2:K$500,MATCH($A126,'Track Results Calc'!$A$2:$A$500,0)),"")</f>
        <v>Chizua Ude</v>
      </c>
      <c r="J126" s="20" t="str">
        <f ca="1">IFERROR(INDEX('Track Results Calc'!E$2:E$500,MATCH($A126,'Track Results Calc'!$A$2:$A$500,0)),"")</f>
        <v>Telford</v>
      </c>
      <c r="K126" s="59">
        <f ca="1">IFERROR(INDEX('Track Results Calc'!L$2:L$500,MATCH($A126,'Track Results Calc'!$A$2:$A$500,0)),"")</f>
        <v>4.8726851851851855E-4</v>
      </c>
      <c r="L126" s="20">
        <f ca="1">IFERROR(INDEX('Track Results Calc'!M$2:M$500,MATCH($A126,'Track Results Calc'!$A$2:$A$500,0)),"")</f>
        <v>1</v>
      </c>
      <c r="M126" s="20">
        <f ca="1">IFERROR(INDEX('Track Results Calc'!N$2:N$500,MATCH($A126,'Track Results Calc'!$A$2:$A$500,0)),"")</f>
        <v>7</v>
      </c>
      <c r="N126" s="20" t="str">
        <f t="shared" ca="1" si="13"/>
        <v>Chizua Ude (T) 00:42.1</v>
      </c>
    </row>
    <row r="127" spans="1:14" x14ac:dyDescent="0.25">
      <c r="A127" t="str">
        <f t="shared" si="14"/>
        <v>OneU15Girls3 LapsB2</v>
      </c>
      <c r="B127" t="str">
        <f t="shared" si="15"/>
        <v>One</v>
      </c>
      <c r="C127" t="s">
        <v>145</v>
      </c>
      <c r="D127" t="s">
        <v>46</v>
      </c>
      <c r="E127" t="s">
        <v>83</v>
      </c>
      <c r="F127" t="str">
        <f t="shared" si="16"/>
        <v>3 Laps</v>
      </c>
      <c r="G127" t="s">
        <v>232</v>
      </c>
      <c r="H127">
        <f t="shared" si="17"/>
        <v>2</v>
      </c>
      <c r="I127" s="20" t="str">
        <f ca="1">IFERROR(INDEX('Track Results Calc'!K$2:K$500,MATCH($A127,'Track Results Calc'!$A$2:$A$500,0)),"")</f>
        <v>Erin Woolcock</v>
      </c>
      <c r="J127" s="20" t="str">
        <f ca="1">IFERROR(INDEX('Track Results Calc'!E$2:E$500,MATCH($A127,'Track Results Calc'!$A$2:$A$500,0)),"")</f>
        <v>Oswestry</v>
      </c>
      <c r="K127" s="59">
        <f ca="1">IFERROR(INDEX('Track Results Calc'!L$2:L$500,MATCH($A127,'Track Results Calc'!$A$2:$A$500,0)),"")</f>
        <v>8.1018518518518516E-4</v>
      </c>
      <c r="L127" s="20">
        <f ca="1">IFERROR(INDEX('Track Results Calc'!M$2:M$500,MATCH($A127,'Track Results Calc'!$A$2:$A$500,0)),"")</f>
        <v>2</v>
      </c>
      <c r="M127" s="20">
        <f ca="1">IFERROR(INDEX('Track Results Calc'!N$2:N$500,MATCH($A127,'Track Results Calc'!$A$2:$A$500,0)),"")</f>
        <v>5</v>
      </c>
      <c r="N127" s="20" t="str">
        <f t="shared" ca="1" si="13"/>
        <v>Erin Woolcock (O) 01:10.0</v>
      </c>
    </row>
    <row r="128" spans="1:14" x14ac:dyDescent="0.25">
      <c r="A128" t="str">
        <f t="shared" si="14"/>
        <v>OneU15Girls3 LapsB3</v>
      </c>
      <c r="B128" t="str">
        <f t="shared" si="15"/>
        <v>One</v>
      </c>
      <c r="C128" t="s">
        <v>145</v>
      </c>
      <c r="D128" t="s">
        <v>46</v>
      </c>
      <c r="E128" t="s">
        <v>83</v>
      </c>
      <c r="F128" t="str">
        <f t="shared" si="16"/>
        <v>3 Laps</v>
      </c>
      <c r="G128" t="s">
        <v>232</v>
      </c>
      <c r="H128">
        <f t="shared" si="17"/>
        <v>3</v>
      </c>
      <c r="I128" s="20" t="str">
        <f ca="1">IFERROR(INDEX('Track Results Calc'!K$2:K$500,MATCH($A128,'Track Results Calc'!$A$2:$A$500,0)),"")</f>
        <v/>
      </c>
      <c r="J128" s="20" t="str">
        <f ca="1">IFERROR(INDEX('Track Results Calc'!E$2:E$500,MATCH($A128,'Track Results Calc'!$A$2:$A$500,0)),"")</f>
        <v/>
      </c>
      <c r="K128" s="59" t="str">
        <f ca="1">IFERROR(INDEX('Track Results Calc'!L$2:L$500,MATCH($A128,'Track Results Calc'!$A$2:$A$500,0)),"")</f>
        <v/>
      </c>
      <c r="L128" s="20" t="str">
        <f ca="1">IFERROR(INDEX('Track Results Calc'!M$2:M$500,MATCH($A128,'Track Results Calc'!$A$2:$A$500,0)),"")</f>
        <v/>
      </c>
      <c r="M128" s="20" t="str">
        <f ca="1">IFERROR(INDEX('Track Results Calc'!N$2:N$500,MATCH($A128,'Track Results Calc'!$A$2:$A$500,0)),"")</f>
        <v/>
      </c>
      <c r="N128" s="20" t="str">
        <f t="shared" ca="1" si="13"/>
        <v/>
      </c>
    </row>
    <row r="129" spans="1:14" x14ac:dyDescent="0.25">
      <c r="A129" s="49" t="str">
        <f t="shared" si="14"/>
        <v>OneU15Girls3 LapsB4</v>
      </c>
      <c r="B129" s="49" t="str">
        <f t="shared" si="15"/>
        <v>One</v>
      </c>
      <c r="C129" s="49" t="s">
        <v>145</v>
      </c>
      <c r="D129" s="49" t="s">
        <v>46</v>
      </c>
      <c r="E129" s="49" t="s">
        <v>83</v>
      </c>
      <c r="F129" s="49" t="str">
        <f t="shared" si="16"/>
        <v>3 Laps</v>
      </c>
      <c r="G129" s="49" t="s">
        <v>232</v>
      </c>
      <c r="H129" s="49">
        <f t="shared" si="17"/>
        <v>4</v>
      </c>
      <c r="I129" s="32" t="str">
        <f ca="1">IFERROR(INDEX('Track Results Calc'!K$2:K$500,MATCH($A129,'Track Results Calc'!$A$2:$A$500,0)),"")</f>
        <v/>
      </c>
      <c r="J129" s="32" t="str">
        <f ca="1">IFERROR(INDEX('Track Results Calc'!E$2:E$500,MATCH($A129,'Track Results Calc'!$A$2:$A$500,0)),"")</f>
        <v/>
      </c>
      <c r="K129" s="60" t="str">
        <f ca="1">IFERROR(INDEX('Track Results Calc'!L$2:L$500,MATCH($A129,'Track Results Calc'!$A$2:$A$500,0)),"")</f>
        <v/>
      </c>
      <c r="L129" s="32" t="str">
        <f ca="1">IFERROR(INDEX('Track Results Calc'!M$2:M$500,MATCH($A129,'Track Results Calc'!$A$2:$A$500,0)),"")</f>
        <v/>
      </c>
      <c r="M129" s="32" t="str">
        <f ca="1">IFERROR(INDEX('Track Results Calc'!N$2:N$500,MATCH($A129,'Track Results Calc'!$A$2:$A$500,0)),"")</f>
        <v/>
      </c>
      <c r="N129" s="32" t="str">
        <f t="shared" ca="1" si="13"/>
        <v/>
      </c>
    </row>
    <row r="130" spans="1:14" x14ac:dyDescent="0.25">
      <c r="A130" t="str">
        <f t="shared" ref="A130:A161" si="18">B130&amp;C130&amp;D130&amp;F130&amp;G130&amp;H130</f>
        <v>OneU15Girls5 LapsA1</v>
      </c>
      <c r="B130" t="str">
        <f t="shared" ref="B130:B161" si="19">Match_number</f>
        <v>One</v>
      </c>
      <c r="C130" t="s">
        <v>145</v>
      </c>
      <c r="D130" t="s">
        <v>46</v>
      </c>
      <c r="E130" t="s">
        <v>86</v>
      </c>
      <c r="F130" t="str">
        <f t="shared" ref="F130:F161" si="20">INDEX(All_events,MATCH(E130,Events_list,0),MATCH(C130 &amp;" "&amp;D130,Age_list,0))</f>
        <v>5 Laps</v>
      </c>
      <c r="G130" t="s">
        <v>228</v>
      </c>
      <c r="H130">
        <f t="shared" ref="H130:H161" si="21">IF(G130&amp;F130&amp;E130&amp;D130&amp;C130&amp;B130=G129&amp;F129&amp;E129&amp;D129&amp;C129&amp;B129,H129+1,1)</f>
        <v>1</v>
      </c>
      <c r="I130" s="20" t="str">
        <f ca="1">IFERROR(INDEX('Track Results Calc'!K$2:K$500,MATCH($A130,'Track Results Calc'!$A$2:$A$500,0)),"")</f>
        <v>Sydney Purchase</v>
      </c>
      <c r="J130" s="20" t="str">
        <f ca="1">IFERROR(INDEX('Track Results Calc'!E$2:E$500,MATCH($A130,'Track Results Calc'!$A$2:$A$500,0)),"")</f>
        <v>Wenlock</v>
      </c>
      <c r="K130" s="59">
        <f ca="1">IFERROR(INDEX('Track Results Calc'!L$2:L$500,MATCH($A130,'Track Results Calc'!$A$2:$A$500,0)),"")</f>
        <v>8.0324074074074076E-4</v>
      </c>
      <c r="L130" s="20">
        <f ca="1">IFERROR(INDEX('Track Results Calc'!M$2:M$500,MATCH($A130,'Track Results Calc'!$A$2:$A$500,0)),"")</f>
        <v>1</v>
      </c>
      <c r="M130" s="20">
        <f ca="1">IFERROR(INDEX('Track Results Calc'!N$2:N$500,MATCH($A130,'Track Results Calc'!$A$2:$A$500,0)),"")</f>
        <v>8</v>
      </c>
      <c r="N130" s="20" t="str">
        <f t="shared" ca="1" si="13"/>
        <v>Sydney Purchase (W) 01:09.4</v>
      </c>
    </row>
    <row r="131" spans="1:14" x14ac:dyDescent="0.25">
      <c r="A131" t="str">
        <f t="shared" si="18"/>
        <v>OneU15Girls5 LapsA2</v>
      </c>
      <c r="B131" t="str">
        <f t="shared" si="19"/>
        <v>One</v>
      </c>
      <c r="C131" t="s">
        <v>145</v>
      </c>
      <c r="D131" t="s">
        <v>46</v>
      </c>
      <c r="E131" t="s">
        <v>86</v>
      </c>
      <c r="F131" t="str">
        <f t="shared" si="20"/>
        <v>5 Laps</v>
      </c>
      <c r="G131" t="s">
        <v>228</v>
      </c>
      <c r="H131">
        <f t="shared" si="21"/>
        <v>2</v>
      </c>
      <c r="I131" s="20" t="str">
        <f ca="1">IFERROR(INDEX('Track Results Calc'!K$2:K$500,MATCH($A131,'Track Results Calc'!$A$2:$A$500,0)),"")</f>
        <v>Erin Woolcock</v>
      </c>
      <c r="J131" s="20" t="str">
        <f ca="1">IFERROR(INDEX('Track Results Calc'!E$2:E$500,MATCH($A131,'Track Results Calc'!$A$2:$A$500,0)),"")</f>
        <v>Oswestry</v>
      </c>
      <c r="K131" s="59">
        <f ca="1">IFERROR(INDEX('Track Results Calc'!L$2:L$500,MATCH($A131,'Track Results Calc'!$A$2:$A$500,0)),"")</f>
        <v>8.1018518518518516E-4</v>
      </c>
      <c r="L131" s="20">
        <f ca="1">IFERROR(INDEX('Track Results Calc'!M$2:M$500,MATCH($A131,'Track Results Calc'!$A$2:$A$500,0)),"")</f>
        <v>2</v>
      </c>
      <c r="M131" s="20">
        <f ca="1">IFERROR(INDEX('Track Results Calc'!N$2:N$500,MATCH($A131,'Track Results Calc'!$A$2:$A$500,0)),"")</f>
        <v>6</v>
      </c>
      <c r="N131" s="20" t="str">
        <f t="shared" ref="N131:N169" ca="1" si="22">IF(LEN(TRIM(I131))=0,"",I131&amp;" "&amp; "(" &amp; LEFT(J131,1) &amp;") " &amp;TEXT(K131,"mm:ss.0"))</f>
        <v>Erin Woolcock (O) 01:10.0</v>
      </c>
    </row>
    <row r="132" spans="1:14" x14ac:dyDescent="0.25">
      <c r="A132" t="str">
        <f t="shared" si="18"/>
        <v>OneU15Girls5 LapsA3</v>
      </c>
      <c r="B132" t="str">
        <f t="shared" si="19"/>
        <v>One</v>
      </c>
      <c r="C132" t="s">
        <v>145</v>
      </c>
      <c r="D132" t="s">
        <v>46</v>
      </c>
      <c r="E132" t="s">
        <v>86</v>
      </c>
      <c r="F132" t="str">
        <f t="shared" si="20"/>
        <v>5 Laps</v>
      </c>
      <c r="G132" t="s">
        <v>228</v>
      </c>
      <c r="H132">
        <f t="shared" si="21"/>
        <v>3</v>
      </c>
      <c r="I132" s="20" t="str">
        <f ca="1">IFERROR(INDEX('Track Results Calc'!K$2:K$500,MATCH($A132,'Track Results Calc'!$A$2:$A$500,0)),"")</f>
        <v>Chizua Ude</v>
      </c>
      <c r="J132" s="20" t="str">
        <f ca="1">IFERROR(INDEX('Track Results Calc'!E$2:E$500,MATCH($A132,'Track Results Calc'!$A$2:$A$500,0)),"")</f>
        <v>Telford</v>
      </c>
      <c r="K132" s="59">
        <f ca="1">IFERROR(INDEX('Track Results Calc'!L$2:L$500,MATCH($A132,'Track Results Calc'!$A$2:$A$500,0)),"")</f>
        <v>8.3564814814814819E-4</v>
      </c>
      <c r="L132" s="20">
        <f ca="1">IFERROR(INDEX('Track Results Calc'!M$2:M$500,MATCH($A132,'Track Results Calc'!$A$2:$A$500,0)),"")</f>
        <v>3</v>
      </c>
      <c r="M132" s="20">
        <f ca="1">IFERROR(INDEX('Track Results Calc'!N$2:N$500,MATCH($A132,'Track Results Calc'!$A$2:$A$500,0)),"")</f>
        <v>4</v>
      </c>
      <c r="N132" s="20" t="str">
        <f t="shared" ca="1" si="22"/>
        <v>Chizua Ude (T) 01:12.2</v>
      </c>
    </row>
    <row r="133" spans="1:14" x14ac:dyDescent="0.25">
      <c r="A133" t="str">
        <f t="shared" si="18"/>
        <v>OneU15Girls5 LapsA4</v>
      </c>
      <c r="B133" t="str">
        <f t="shared" si="19"/>
        <v>One</v>
      </c>
      <c r="C133" t="s">
        <v>145</v>
      </c>
      <c r="D133" t="s">
        <v>46</v>
      </c>
      <c r="E133" t="s">
        <v>86</v>
      </c>
      <c r="F133" t="str">
        <f t="shared" si="20"/>
        <v>5 Laps</v>
      </c>
      <c r="G133" t="s">
        <v>228</v>
      </c>
      <c r="H133">
        <f t="shared" si="21"/>
        <v>4</v>
      </c>
      <c r="I133" s="20" t="str">
        <f ca="1">IFERROR(INDEX('Track Results Calc'!K$2:K$500,MATCH($A133,'Track Results Calc'!$A$2:$A$500,0)),"")</f>
        <v/>
      </c>
      <c r="J133" s="20" t="str">
        <f ca="1">IFERROR(INDEX('Track Results Calc'!E$2:E$500,MATCH($A133,'Track Results Calc'!$A$2:$A$500,0)),"")</f>
        <v/>
      </c>
      <c r="K133" s="59" t="str">
        <f ca="1">IFERROR(INDEX('Track Results Calc'!L$2:L$500,MATCH($A133,'Track Results Calc'!$A$2:$A$500,0)),"")</f>
        <v/>
      </c>
      <c r="L133" s="20" t="str">
        <f ca="1">IFERROR(INDEX('Track Results Calc'!M$2:M$500,MATCH($A133,'Track Results Calc'!$A$2:$A$500,0)),"")</f>
        <v/>
      </c>
      <c r="M133" s="20" t="str">
        <f ca="1">IFERROR(INDEX('Track Results Calc'!N$2:N$500,MATCH($A133,'Track Results Calc'!$A$2:$A$500,0)),"")</f>
        <v/>
      </c>
      <c r="N133" s="20" t="str">
        <f t="shared" ca="1" si="22"/>
        <v/>
      </c>
    </row>
    <row r="134" spans="1:14" x14ac:dyDescent="0.25">
      <c r="A134" t="str">
        <f t="shared" si="18"/>
        <v>OneU15Girls5 LapsB1</v>
      </c>
      <c r="B134" t="str">
        <f t="shared" si="19"/>
        <v>One</v>
      </c>
      <c r="C134" t="s">
        <v>145</v>
      </c>
      <c r="D134" t="s">
        <v>46</v>
      </c>
      <c r="E134" t="s">
        <v>86</v>
      </c>
      <c r="F134" t="str">
        <f t="shared" si="20"/>
        <v>5 Laps</v>
      </c>
      <c r="G134" t="s">
        <v>232</v>
      </c>
      <c r="H134">
        <f t="shared" si="21"/>
        <v>1</v>
      </c>
      <c r="I134" s="20" t="str">
        <f ca="1">IFERROR(INDEX('Track Results Calc'!K$2:K$500,MATCH($A134,'Track Results Calc'!$A$2:$A$500,0)),"")</f>
        <v>Kadisha Nwachukwa</v>
      </c>
      <c r="J134" s="20" t="str">
        <f ca="1">IFERROR(INDEX('Track Results Calc'!E$2:E$500,MATCH($A134,'Track Results Calc'!$A$2:$A$500,0)),"")</f>
        <v>Telford</v>
      </c>
      <c r="K134" s="59">
        <f ca="1">IFERROR(INDEX('Track Results Calc'!L$2:L$500,MATCH($A134,'Track Results Calc'!$A$2:$A$500,0)),"")</f>
        <v>8.1828703703703696E-4</v>
      </c>
      <c r="L134" s="20">
        <f ca="1">IFERROR(INDEX('Track Results Calc'!M$2:M$500,MATCH($A134,'Track Results Calc'!$A$2:$A$500,0)),"")</f>
        <v>1</v>
      </c>
      <c r="M134" s="20">
        <f ca="1">IFERROR(INDEX('Track Results Calc'!N$2:N$500,MATCH($A134,'Track Results Calc'!$A$2:$A$500,0)),"")</f>
        <v>7</v>
      </c>
      <c r="N134" s="20" t="str">
        <f t="shared" ca="1" si="22"/>
        <v>Kadisha Nwachukwa (T) 01:10.7</v>
      </c>
    </row>
    <row r="135" spans="1:14" x14ac:dyDescent="0.25">
      <c r="A135" t="str">
        <f t="shared" si="18"/>
        <v>OneU15Girls5 LapsB2</v>
      </c>
      <c r="B135" t="str">
        <f t="shared" si="19"/>
        <v>One</v>
      </c>
      <c r="C135" t="s">
        <v>145</v>
      </c>
      <c r="D135" t="s">
        <v>46</v>
      </c>
      <c r="E135" t="s">
        <v>86</v>
      </c>
      <c r="F135" t="str">
        <f t="shared" si="20"/>
        <v>5 Laps</v>
      </c>
      <c r="G135" t="s">
        <v>232</v>
      </c>
      <c r="H135">
        <f t="shared" si="21"/>
        <v>2</v>
      </c>
      <c r="I135" s="20" t="str">
        <f ca="1">IFERROR(INDEX('Track Results Calc'!K$2:K$500,MATCH($A135,'Track Results Calc'!$A$2:$A$500,0)),"")</f>
        <v>Jodie Addinall</v>
      </c>
      <c r="J135" s="20" t="str">
        <f ca="1">IFERROR(INDEX('Track Results Calc'!E$2:E$500,MATCH($A135,'Track Results Calc'!$A$2:$A$500,0)),"")</f>
        <v>Oswestry</v>
      </c>
      <c r="K135" s="59">
        <f ca="1">IFERROR(INDEX('Track Results Calc'!L$2:L$500,MATCH($A135,'Track Results Calc'!$A$2:$A$500,0)),"")</f>
        <v>8.4143518518518519E-4</v>
      </c>
      <c r="L135" s="20">
        <f ca="1">IFERROR(INDEX('Track Results Calc'!M$2:M$500,MATCH($A135,'Track Results Calc'!$A$2:$A$500,0)),"")</f>
        <v>2</v>
      </c>
      <c r="M135" s="20">
        <f ca="1">IFERROR(INDEX('Track Results Calc'!N$2:N$500,MATCH($A135,'Track Results Calc'!$A$2:$A$500,0)),"")</f>
        <v>5</v>
      </c>
      <c r="N135" s="20" t="str">
        <f t="shared" ca="1" si="22"/>
        <v>Jodie Addinall (O) 01:12.7</v>
      </c>
    </row>
    <row r="136" spans="1:14" x14ac:dyDescent="0.25">
      <c r="A136" t="str">
        <f t="shared" si="18"/>
        <v>OneU15Girls5 LapsB3</v>
      </c>
      <c r="B136" t="str">
        <f t="shared" si="19"/>
        <v>One</v>
      </c>
      <c r="C136" t="s">
        <v>145</v>
      </c>
      <c r="D136" t="s">
        <v>46</v>
      </c>
      <c r="E136" t="s">
        <v>86</v>
      </c>
      <c r="F136" t="str">
        <f t="shared" si="20"/>
        <v>5 Laps</v>
      </c>
      <c r="G136" t="s">
        <v>232</v>
      </c>
      <c r="H136">
        <f t="shared" si="21"/>
        <v>3</v>
      </c>
      <c r="I136" s="20" t="str">
        <f ca="1">IFERROR(INDEX('Track Results Calc'!K$2:K$500,MATCH($A136,'Track Results Calc'!$A$2:$A$500,0)),"")</f>
        <v/>
      </c>
      <c r="J136" s="20" t="str">
        <f ca="1">IFERROR(INDEX('Track Results Calc'!E$2:E$500,MATCH($A136,'Track Results Calc'!$A$2:$A$500,0)),"")</f>
        <v/>
      </c>
      <c r="K136" s="59" t="str">
        <f ca="1">IFERROR(INDEX('Track Results Calc'!L$2:L$500,MATCH($A136,'Track Results Calc'!$A$2:$A$500,0)),"")</f>
        <v/>
      </c>
      <c r="L136" s="20" t="str">
        <f ca="1">IFERROR(INDEX('Track Results Calc'!M$2:M$500,MATCH($A136,'Track Results Calc'!$A$2:$A$500,0)),"")</f>
        <v/>
      </c>
      <c r="M136" s="20" t="str">
        <f ca="1">IFERROR(INDEX('Track Results Calc'!N$2:N$500,MATCH($A136,'Track Results Calc'!$A$2:$A$500,0)),"")</f>
        <v/>
      </c>
      <c r="N136" s="20" t="str">
        <f t="shared" ca="1" si="22"/>
        <v/>
      </c>
    </row>
    <row r="137" spans="1:14" x14ac:dyDescent="0.25">
      <c r="A137" t="str">
        <f t="shared" si="18"/>
        <v>OneU15Girls5 LapsB4</v>
      </c>
      <c r="B137" t="str">
        <f t="shared" si="19"/>
        <v>One</v>
      </c>
      <c r="C137" t="s">
        <v>145</v>
      </c>
      <c r="D137" t="s">
        <v>46</v>
      </c>
      <c r="E137" t="s">
        <v>86</v>
      </c>
      <c r="F137" t="str">
        <f t="shared" si="20"/>
        <v>5 Laps</v>
      </c>
      <c r="G137" t="s">
        <v>232</v>
      </c>
      <c r="H137">
        <f t="shared" si="21"/>
        <v>4</v>
      </c>
      <c r="I137" s="20" t="str">
        <f ca="1">IFERROR(INDEX('Track Results Calc'!K$2:K$500,MATCH($A137,'Track Results Calc'!$A$2:$A$500,0)),"")</f>
        <v/>
      </c>
      <c r="J137" s="20" t="str">
        <f ca="1">IFERROR(INDEX('Track Results Calc'!E$2:E$500,MATCH($A137,'Track Results Calc'!$A$2:$A$500,0)),"")</f>
        <v/>
      </c>
      <c r="K137" s="59" t="str">
        <f ca="1">IFERROR(INDEX('Track Results Calc'!L$2:L$500,MATCH($A137,'Track Results Calc'!$A$2:$A$500,0)),"")</f>
        <v/>
      </c>
      <c r="L137" s="20" t="str">
        <f ca="1">IFERROR(INDEX('Track Results Calc'!M$2:M$500,MATCH($A137,'Track Results Calc'!$A$2:$A$500,0)),"")</f>
        <v/>
      </c>
      <c r="M137" s="20" t="str">
        <f ca="1">IFERROR(INDEX('Track Results Calc'!N$2:N$500,MATCH($A137,'Track Results Calc'!$A$2:$A$500,0)),"")</f>
        <v/>
      </c>
      <c r="N137" s="20" t="str">
        <f t="shared" ca="1" si="22"/>
        <v/>
      </c>
    </row>
    <row r="138" spans="1:14" x14ac:dyDescent="0.25">
      <c r="A138" s="123" t="str">
        <f t="shared" si="18"/>
        <v>OneU15Girls4x2 RelayA1</v>
      </c>
      <c r="B138" s="123" t="str">
        <f t="shared" si="19"/>
        <v>One</v>
      </c>
      <c r="C138" s="123" t="s">
        <v>145</v>
      </c>
      <c r="D138" s="123" t="s">
        <v>46</v>
      </c>
      <c r="E138" s="123" t="s">
        <v>96</v>
      </c>
      <c r="F138" s="123" t="str">
        <f t="shared" si="20"/>
        <v>4x2 Relay</v>
      </c>
      <c r="G138" s="123" t="s">
        <v>228</v>
      </c>
      <c r="H138" s="123">
        <f t="shared" si="21"/>
        <v>1</v>
      </c>
      <c r="I138" s="30" t="str">
        <f ca="1">IFERROR(INDEX('Track Results Calc'!K$2:K$500,MATCH($A138,'Track Results Calc'!$A$2:$A$500,0)),"")</f>
        <v>OswestryU15Girls</v>
      </c>
      <c r="J138" s="30" t="str">
        <f ca="1">IFERROR(INDEX('Track Results Calc'!E$2:E$500,MATCH($A138,'Track Results Calc'!$A$2:$A$500,0)),"")</f>
        <v>Oswestry</v>
      </c>
      <c r="K138" s="118">
        <f ca="1">IFERROR(INDEX('Track Results Calc'!L$2:L$500,MATCH($A138,'Track Results Calc'!$A$2:$A$500,0)),"")</f>
        <v>1.170138888888889E-3</v>
      </c>
      <c r="L138" s="30">
        <f ca="1">IFERROR(INDEX('Track Results Calc'!M$2:M$500,MATCH($A138,'Track Results Calc'!$A$2:$A$500,0)),"")</f>
        <v>1</v>
      </c>
      <c r="M138" s="30">
        <f ca="1">IFERROR(INDEX('Track Results Calc'!N$2:N$500,MATCH($A138,'Track Results Calc'!$A$2:$A$500,0)),"")</f>
        <v>8</v>
      </c>
      <c r="N138" s="30" t="str">
        <f t="shared" ca="1" si="22"/>
        <v>OswestryU15Girls (O) 01:41.1</v>
      </c>
    </row>
    <row r="139" spans="1:14" x14ac:dyDescent="0.25">
      <c r="A139" t="str">
        <f t="shared" si="18"/>
        <v>OneU15Girls4x2 RelayA2</v>
      </c>
      <c r="B139" t="str">
        <f t="shared" si="19"/>
        <v>One</v>
      </c>
      <c r="C139" t="s">
        <v>145</v>
      </c>
      <c r="D139" t="s">
        <v>46</v>
      </c>
      <c r="E139" t="s">
        <v>96</v>
      </c>
      <c r="F139" t="str">
        <f t="shared" si="20"/>
        <v>4x2 Relay</v>
      </c>
      <c r="G139" t="s">
        <v>228</v>
      </c>
      <c r="H139">
        <f t="shared" si="21"/>
        <v>2</v>
      </c>
      <c r="I139" s="20" t="str">
        <f ca="1">IFERROR(INDEX('Track Results Calc'!K$2:K$500,MATCH($A139,'Track Results Calc'!$A$2:$A$500,0)),"")</f>
        <v>TelfordU15Girls</v>
      </c>
      <c r="J139" s="20" t="str">
        <f ca="1">IFERROR(INDEX('Track Results Calc'!E$2:E$500,MATCH($A139,'Track Results Calc'!$A$2:$A$500,0)),"")</f>
        <v>Telford</v>
      </c>
      <c r="K139" s="59">
        <f ca="1">IFERROR(INDEX('Track Results Calc'!L$2:L$500,MATCH($A139,'Track Results Calc'!$A$2:$A$500,0)),"")</f>
        <v>1.1967592592592592E-3</v>
      </c>
      <c r="L139" s="20">
        <f ca="1">IFERROR(INDEX('Track Results Calc'!M$2:M$500,MATCH($A139,'Track Results Calc'!$A$2:$A$500,0)),"")</f>
        <v>2</v>
      </c>
      <c r="M139" s="20">
        <f ca="1">IFERROR(INDEX('Track Results Calc'!N$2:N$500,MATCH($A139,'Track Results Calc'!$A$2:$A$500,0)),"")</f>
        <v>6</v>
      </c>
      <c r="N139" s="20" t="str">
        <f t="shared" ca="1" si="22"/>
        <v>TelfordU15Girls (T) 01:43.4</v>
      </c>
    </row>
    <row r="140" spans="1:14" x14ac:dyDescent="0.25">
      <c r="A140" t="str">
        <f t="shared" si="18"/>
        <v>OneU15Girls4x2 RelayA3</v>
      </c>
      <c r="B140" t="str">
        <f t="shared" si="19"/>
        <v>One</v>
      </c>
      <c r="C140" t="s">
        <v>145</v>
      </c>
      <c r="D140" t="s">
        <v>46</v>
      </c>
      <c r="E140" t="s">
        <v>96</v>
      </c>
      <c r="F140" t="str">
        <f t="shared" si="20"/>
        <v>4x2 Relay</v>
      </c>
      <c r="G140" t="s">
        <v>228</v>
      </c>
      <c r="H140">
        <f t="shared" si="21"/>
        <v>3</v>
      </c>
      <c r="I140" s="20" t="str">
        <f ca="1">IFERROR(INDEX('Track Results Calc'!K$2:K$500,MATCH($A140,'Track Results Calc'!$A$2:$A$500,0)),"")</f>
        <v/>
      </c>
      <c r="J140" s="20" t="str">
        <f ca="1">IFERROR(INDEX('Track Results Calc'!E$2:E$500,MATCH($A140,'Track Results Calc'!$A$2:$A$500,0)),"")</f>
        <v/>
      </c>
      <c r="K140" s="59" t="str">
        <f ca="1">IFERROR(INDEX('Track Results Calc'!L$2:L$500,MATCH($A140,'Track Results Calc'!$A$2:$A$500,0)),"")</f>
        <v/>
      </c>
      <c r="L140" s="20" t="str">
        <f ca="1">IFERROR(INDEX('Track Results Calc'!M$2:M$500,MATCH($A140,'Track Results Calc'!$A$2:$A$500,0)),"")</f>
        <v/>
      </c>
      <c r="M140" s="20" t="str">
        <f ca="1">IFERROR(INDEX('Track Results Calc'!N$2:N$500,MATCH($A140,'Track Results Calc'!$A$2:$A$500,0)),"")</f>
        <v/>
      </c>
      <c r="N140" s="20" t="str">
        <f t="shared" ca="1" si="22"/>
        <v/>
      </c>
    </row>
    <row r="141" spans="1:14" x14ac:dyDescent="0.25">
      <c r="A141" s="49" t="str">
        <f t="shared" si="18"/>
        <v>OneU15Girls4x2 RelayA4</v>
      </c>
      <c r="B141" s="49" t="str">
        <f t="shared" si="19"/>
        <v>One</v>
      </c>
      <c r="C141" s="49" t="s">
        <v>145</v>
      </c>
      <c r="D141" s="49" t="s">
        <v>46</v>
      </c>
      <c r="E141" s="49" t="s">
        <v>96</v>
      </c>
      <c r="F141" s="49" t="str">
        <f t="shared" si="20"/>
        <v>4x2 Relay</v>
      </c>
      <c r="G141" s="49" t="s">
        <v>228</v>
      </c>
      <c r="H141" s="49">
        <f t="shared" si="21"/>
        <v>4</v>
      </c>
      <c r="I141" s="32" t="str">
        <f ca="1">IFERROR(INDEX('Track Results Calc'!K$2:K$500,MATCH($A141,'Track Results Calc'!$A$2:$A$500,0)),"")</f>
        <v/>
      </c>
      <c r="J141" s="32" t="str">
        <f ca="1">IFERROR(INDEX('Track Results Calc'!E$2:E$500,MATCH($A141,'Track Results Calc'!$A$2:$A$500,0)),"")</f>
        <v/>
      </c>
      <c r="K141" s="60" t="str">
        <f ca="1">IFERROR(INDEX('Track Results Calc'!L$2:L$500,MATCH($A141,'Track Results Calc'!$A$2:$A$500,0)),"")</f>
        <v/>
      </c>
      <c r="L141" s="32" t="str">
        <f ca="1">IFERROR(INDEX('Track Results Calc'!M$2:M$500,MATCH($A141,'Track Results Calc'!$A$2:$A$500,0)),"")</f>
        <v/>
      </c>
      <c r="M141" s="32" t="str">
        <f ca="1">IFERROR(INDEX('Track Results Calc'!N$2:N$500,MATCH($A141,'Track Results Calc'!$A$2:$A$500,0)),"")</f>
        <v/>
      </c>
      <c r="N141" s="32" t="str">
        <f t="shared" ca="1" si="22"/>
        <v/>
      </c>
    </row>
    <row r="142" spans="1:14" x14ac:dyDescent="0.25">
      <c r="A142" t="str">
        <f t="shared" si="18"/>
        <v>OneU15Boys2 LapsA1</v>
      </c>
      <c r="B142" t="str">
        <f t="shared" si="19"/>
        <v>One</v>
      </c>
      <c r="C142" t="s">
        <v>145</v>
      </c>
      <c r="D142" t="s">
        <v>62</v>
      </c>
      <c r="E142" t="s">
        <v>80</v>
      </c>
      <c r="F142" t="str">
        <f t="shared" si="20"/>
        <v>2 Laps</v>
      </c>
      <c r="G142" t="s">
        <v>228</v>
      </c>
      <c r="H142">
        <f t="shared" si="21"/>
        <v>1</v>
      </c>
      <c r="I142" s="20" t="str">
        <f ca="1">IFERROR(INDEX('Track Results Calc'!K$2:K$500,MATCH($A142,'Track Results Calc'!$A$2:$A$500,0)),"")</f>
        <v>Harry Tidridge</v>
      </c>
      <c r="J142" s="20" t="str">
        <f ca="1">IFERROR(INDEX('Track Results Calc'!E$2:E$500,MATCH($A142,'Track Results Calc'!$A$2:$A$500,0)),"")</f>
        <v>Oswestry</v>
      </c>
      <c r="K142" s="59">
        <f ca="1">IFERROR(INDEX('Track Results Calc'!L$2:L$500,MATCH($A142,'Track Results Calc'!$A$2:$A$500,0)),"")</f>
        <v>2.6736111111111112E-4</v>
      </c>
      <c r="L142" s="20">
        <f ca="1">IFERROR(INDEX('Track Results Calc'!M$2:M$500,MATCH($A142,'Track Results Calc'!$A$2:$A$500,0)),"")</f>
        <v>1</v>
      </c>
      <c r="M142" s="20">
        <f ca="1">IFERROR(INDEX('Track Results Calc'!N$2:N$500,MATCH($A142,'Track Results Calc'!$A$2:$A$500,0)),"")</f>
        <v>8</v>
      </c>
      <c r="N142" s="20" t="str">
        <f t="shared" ca="1" si="22"/>
        <v>Harry Tidridge (O) 00:23.1</v>
      </c>
    </row>
    <row r="143" spans="1:14" x14ac:dyDescent="0.25">
      <c r="A143" t="str">
        <f t="shared" si="18"/>
        <v>OneU15Boys2 LapsA2</v>
      </c>
      <c r="B143" t="str">
        <f t="shared" si="19"/>
        <v>One</v>
      </c>
      <c r="C143" t="s">
        <v>145</v>
      </c>
      <c r="D143" t="s">
        <v>62</v>
      </c>
      <c r="E143" t="s">
        <v>80</v>
      </c>
      <c r="F143" t="str">
        <f t="shared" si="20"/>
        <v>2 Laps</v>
      </c>
      <c r="G143" t="s">
        <v>228</v>
      </c>
      <c r="H143">
        <f t="shared" si="21"/>
        <v>2</v>
      </c>
      <c r="I143" s="20" t="str">
        <f ca="1">IFERROR(INDEX('Track Results Calc'!K$2:K$500,MATCH($A143,'Track Results Calc'!$A$2:$A$500,0)),"")</f>
        <v>Lucas Steer</v>
      </c>
      <c r="J143" s="20" t="str">
        <f ca="1">IFERROR(INDEX('Track Results Calc'!E$2:E$500,MATCH($A143,'Track Results Calc'!$A$2:$A$500,0)),"")</f>
        <v>Telford</v>
      </c>
      <c r="K143" s="59">
        <f ca="1">IFERROR(INDEX('Track Results Calc'!L$2:L$500,MATCH($A143,'Track Results Calc'!$A$2:$A$500,0)),"")</f>
        <v>2.9513888888888889E-4</v>
      </c>
      <c r="L143" s="20">
        <f ca="1">IFERROR(INDEX('Track Results Calc'!M$2:M$500,MATCH($A143,'Track Results Calc'!$A$2:$A$500,0)),"")</f>
        <v>2</v>
      </c>
      <c r="M143" s="20">
        <f ca="1">IFERROR(INDEX('Track Results Calc'!N$2:N$500,MATCH($A143,'Track Results Calc'!$A$2:$A$500,0)),"")</f>
        <v>6</v>
      </c>
      <c r="N143" s="20" t="str">
        <f t="shared" ca="1" si="22"/>
        <v>Lucas Steer (T) 00:25.5</v>
      </c>
    </row>
    <row r="144" spans="1:14" x14ac:dyDescent="0.25">
      <c r="A144" t="str">
        <f t="shared" si="18"/>
        <v>OneU15Boys2 LapsA3</v>
      </c>
      <c r="B144" t="str">
        <f t="shared" si="19"/>
        <v>One</v>
      </c>
      <c r="C144" t="s">
        <v>145</v>
      </c>
      <c r="D144" t="s">
        <v>62</v>
      </c>
      <c r="E144" t="s">
        <v>80</v>
      </c>
      <c r="F144" t="str">
        <f t="shared" si="20"/>
        <v>2 Laps</v>
      </c>
      <c r="G144" t="s">
        <v>228</v>
      </c>
      <c r="H144">
        <f t="shared" si="21"/>
        <v>3</v>
      </c>
      <c r="I144" s="20" t="str">
        <f ca="1">IFERROR(INDEX('Track Results Calc'!K$2:K$500,MATCH($A144,'Track Results Calc'!$A$2:$A$500,0)),"")</f>
        <v>Toby Aston</v>
      </c>
      <c r="J144" s="20" t="str">
        <f ca="1">IFERROR(INDEX('Track Results Calc'!E$2:E$500,MATCH($A144,'Track Results Calc'!$A$2:$A$500,0)),"")</f>
        <v>Shrewsbury</v>
      </c>
      <c r="K144" s="59">
        <f ca="1">IFERROR(INDEX('Track Results Calc'!L$2:L$500,MATCH($A144,'Track Results Calc'!$A$2:$A$500,0)),"")</f>
        <v>2.9861111111111109E-4</v>
      </c>
      <c r="L144" s="20">
        <f ca="1">IFERROR(INDEX('Track Results Calc'!M$2:M$500,MATCH($A144,'Track Results Calc'!$A$2:$A$500,0)),"")</f>
        <v>3</v>
      </c>
      <c r="M144" s="20">
        <f ca="1">IFERROR(INDEX('Track Results Calc'!N$2:N$500,MATCH($A144,'Track Results Calc'!$A$2:$A$500,0)),"")</f>
        <v>4</v>
      </c>
      <c r="N144" s="20" t="str">
        <f t="shared" ca="1" si="22"/>
        <v>Toby Aston (S) 00:25.8</v>
      </c>
    </row>
    <row r="145" spans="1:14" x14ac:dyDescent="0.25">
      <c r="A145" t="str">
        <f t="shared" si="18"/>
        <v>OneU15Boys2 LapsA4</v>
      </c>
      <c r="B145" t="str">
        <f t="shared" si="19"/>
        <v>One</v>
      </c>
      <c r="C145" t="s">
        <v>145</v>
      </c>
      <c r="D145" t="s">
        <v>62</v>
      </c>
      <c r="E145" t="s">
        <v>80</v>
      </c>
      <c r="F145" t="str">
        <f t="shared" si="20"/>
        <v>2 Laps</v>
      </c>
      <c r="G145" t="s">
        <v>228</v>
      </c>
      <c r="H145">
        <f t="shared" si="21"/>
        <v>4</v>
      </c>
      <c r="I145" s="20" t="str">
        <f ca="1">IFERROR(INDEX('Track Results Calc'!K$2:K$500,MATCH($A145,'Track Results Calc'!$A$2:$A$500,0)),"")</f>
        <v>Zac Winnal</v>
      </c>
      <c r="J145" s="20" t="str">
        <f ca="1">IFERROR(INDEX('Track Results Calc'!E$2:E$500,MATCH($A145,'Track Results Calc'!$A$2:$A$500,0)),"")</f>
        <v>Wenlock</v>
      </c>
      <c r="K145" s="59">
        <f ca="1">IFERROR(INDEX('Track Results Calc'!L$2:L$500,MATCH($A145,'Track Results Calc'!$A$2:$A$500,0)),"")</f>
        <v>2.9976851851851849E-4</v>
      </c>
      <c r="L145" s="20">
        <f ca="1">IFERROR(INDEX('Track Results Calc'!M$2:M$500,MATCH($A145,'Track Results Calc'!$A$2:$A$500,0)),"")</f>
        <v>4</v>
      </c>
      <c r="M145" s="20">
        <f ca="1">IFERROR(INDEX('Track Results Calc'!N$2:N$500,MATCH($A145,'Track Results Calc'!$A$2:$A$500,0)),"")</f>
        <v>2</v>
      </c>
      <c r="N145" s="20" t="str">
        <f t="shared" ca="1" si="22"/>
        <v>Zac Winnal (W) 00:25.9</v>
      </c>
    </row>
    <row r="146" spans="1:14" x14ac:dyDescent="0.25">
      <c r="A146" t="str">
        <f t="shared" si="18"/>
        <v>OneU15Boys2 LapsB1</v>
      </c>
      <c r="B146" t="str">
        <f t="shared" si="19"/>
        <v>One</v>
      </c>
      <c r="C146" t="s">
        <v>145</v>
      </c>
      <c r="D146" t="s">
        <v>62</v>
      </c>
      <c r="E146" t="s">
        <v>80</v>
      </c>
      <c r="F146" t="str">
        <f t="shared" si="20"/>
        <v>2 Laps</v>
      </c>
      <c r="G146" t="s">
        <v>232</v>
      </c>
      <c r="H146">
        <f t="shared" si="21"/>
        <v>1</v>
      </c>
      <c r="I146" s="20" t="str">
        <f ca="1">IFERROR(INDEX('Track Results Calc'!K$2:K$500,MATCH($A146,'Track Results Calc'!$A$2:$A$500,0)),"")</f>
        <v>Ritwik Skariah</v>
      </c>
      <c r="J146" s="20" t="str">
        <f ca="1">IFERROR(INDEX('Track Results Calc'!E$2:E$500,MATCH($A146,'Track Results Calc'!$A$2:$A$500,0)),"")</f>
        <v>Telford</v>
      </c>
      <c r="K146" s="59">
        <f ca="1">IFERROR(INDEX('Track Results Calc'!L$2:L$500,MATCH($A146,'Track Results Calc'!$A$2:$A$500,0)),"")</f>
        <v>2.9976851851851849E-4</v>
      </c>
      <c r="L146" s="20">
        <f ca="1">IFERROR(INDEX('Track Results Calc'!M$2:M$500,MATCH($A146,'Track Results Calc'!$A$2:$A$500,0)),"")</f>
        <v>1</v>
      </c>
      <c r="M146" s="20">
        <f ca="1">IFERROR(INDEX('Track Results Calc'!N$2:N$500,MATCH($A146,'Track Results Calc'!$A$2:$A$500,0)),"")</f>
        <v>7</v>
      </c>
      <c r="N146" s="20" t="str">
        <f t="shared" ca="1" si="22"/>
        <v>Ritwik Skariah (T) 00:25.9</v>
      </c>
    </row>
    <row r="147" spans="1:14" x14ac:dyDescent="0.25">
      <c r="A147" t="str">
        <f t="shared" si="18"/>
        <v>OneU15Boys2 LapsB2</v>
      </c>
      <c r="B147" t="str">
        <f t="shared" si="19"/>
        <v>One</v>
      </c>
      <c r="C147" t="s">
        <v>145</v>
      </c>
      <c r="D147" t="s">
        <v>62</v>
      </c>
      <c r="E147" t="s">
        <v>80</v>
      </c>
      <c r="F147" t="str">
        <f t="shared" si="20"/>
        <v>2 Laps</v>
      </c>
      <c r="G147" t="s">
        <v>232</v>
      </c>
      <c r="H147">
        <f t="shared" si="21"/>
        <v>2</v>
      </c>
      <c r="I147" s="20" t="str">
        <f ca="1">IFERROR(INDEX('Track Results Calc'!K$2:K$500,MATCH($A147,'Track Results Calc'!$A$2:$A$500,0)),"")</f>
        <v/>
      </c>
      <c r="J147" s="20" t="str">
        <f ca="1">IFERROR(INDEX('Track Results Calc'!E$2:E$500,MATCH($A147,'Track Results Calc'!$A$2:$A$500,0)),"")</f>
        <v/>
      </c>
      <c r="K147" s="59" t="str">
        <f ca="1">IFERROR(INDEX('Track Results Calc'!L$2:L$500,MATCH($A147,'Track Results Calc'!$A$2:$A$500,0)),"")</f>
        <v/>
      </c>
      <c r="L147" s="20" t="str">
        <f ca="1">IFERROR(INDEX('Track Results Calc'!M$2:M$500,MATCH($A147,'Track Results Calc'!$A$2:$A$500,0)),"")</f>
        <v/>
      </c>
      <c r="M147" s="20" t="str">
        <f ca="1">IFERROR(INDEX('Track Results Calc'!N$2:N$500,MATCH($A147,'Track Results Calc'!$A$2:$A$500,0)),"")</f>
        <v/>
      </c>
      <c r="N147" s="20" t="str">
        <f t="shared" ca="1" si="22"/>
        <v/>
      </c>
    </row>
    <row r="148" spans="1:14" x14ac:dyDescent="0.25">
      <c r="A148" t="str">
        <f t="shared" si="18"/>
        <v>OneU15Boys2 LapsB3</v>
      </c>
      <c r="B148" t="str">
        <f t="shared" si="19"/>
        <v>One</v>
      </c>
      <c r="C148" t="s">
        <v>145</v>
      </c>
      <c r="D148" t="s">
        <v>62</v>
      </c>
      <c r="E148" t="s">
        <v>80</v>
      </c>
      <c r="F148" t="str">
        <f t="shared" si="20"/>
        <v>2 Laps</v>
      </c>
      <c r="G148" t="s">
        <v>232</v>
      </c>
      <c r="H148">
        <f t="shared" si="21"/>
        <v>3</v>
      </c>
      <c r="I148" s="20" t="str">
        <f ca="1">IFERROR(INDEX('Track Results Calc'!K$2:K$500,MATCH($A148,'Track Results Calc'!$A$2:$A$500,0)),"")</f>
        <v/>
      </c>
      <c r="J148" s="20" t="str">
        <f ca="1">IFERROR(INDEX('Track Results Calc'!E$2:E$500,MATCH($A148,'Track Results Calc'!$A$2:$A$500,0)),"")</f>
        <v/>
      </c>
      <c r="K148" s="59" t="str">
        <f ca="1">IFERROR(INDEX('Track Results Calc'!L$2:L$500,MATCH($A148,'Track Results Calc'!$A$2:$A$500,0)),"")</f>
        <v/>
      </c>
      <c r="L148" s="20" t="str">
        <f ca="1">IFERROR(INDEX('Track Results Calc'!M$2:M$500,MATCH($A148,'Track Results Calc'!$A$2:$A$500,0)),"")</f>
        <v/>
      </c>
      <c r="M148" s="20" t="str">
        <f ca="1">IFERROR(INDEX('Track Results Calc'!N$2:N$500,MATCH($A148,'Track Results Calc'!$A$2:$A$500,0)),"")</f>
        <v/>
      </c>
      <c r="N148" s="20" t="str">
        <f t="shared" ca="1" si="22"/>
        <v/>
      </c>
    </row>
    <row r="149" spans="1:14" x14ac:dyDescent="0.25">
      <c r="A149" t="str">
        <f t="shared" si="18"/>
        <v>OneU15Boys2 LapsB4</v>
      </c>
      <c r="B149" t="str">
        <f t="shared" si="19"/>
        <v>One</v>
      </c>
      <c r="C149" t="s">
        <v>145</v>
      </c>
      <c r="D149" t="s">
        <v>62</v>
      </c>
      <c r="E149" t="s">
        <v>80</v>
      </c>
      <c r="F149" t="str">
        <f t="shared" si="20"/>
        <v>2 Laps</v>
      </c>
      <c r="G149" t="s">
        <v>232</v>
      </c>
      <c r="H149">
        <f t="shared" si="21"/>
        <v>4</v>
      </c>
      <c r="I149" s="20" t="str">
        <f ca="1">IFERROR(INDEX('Track Results Calc'!K$2:K$500,MATCH($A149,'Track Results Calc'!$A$2:$A$500,0)),"")</f>
        <v/>
      </c>
      <c r="J149" s="20" t="str">
        <f ca="1">IFERROR(INDEX('Track Results Calc'!E$2:E$500,MATCH($A149,'Track Results Calc'!$A$2:$A$500,0)),"")</f>
        <v/>
      </c>
      <c r="K149" s="59" t="str">
        <f ca="1">IFERROR(INDEX('Track Results Calc'!L$2:L$500,MATCH($A149,'Track Results Calc'!$A$2:$A$500,0)),"")</f>
        <v/>
      </c>
      <c r="L149" s="20" t="str">
        <f ca="1">IFERROR(INDEX('Track Results Calc'!M$2:M$500,MATCH($A149,'Track Results Calc'!$A$2:$A$500,0)),"")</f>
        <v/>
      </c>
      <c r="M149" s="20" t="str">
        <f ca="1">IFERROR(INDEX('Track Results Calc'!N$2:N$500,MATCH($A149,'Track Results Calc'!$A$2:$A$500,0)),"")</f>
        <v/>
      </c>
      <c r="N149" s="20" t="str">
        <f t="shared" ca="1" si="22"/>
        <v/>
      </c>
    </row>
    <row r="150" spans="1:14" x14ac:dyDescent="0.25">
      <c r="A150" s="123" t="str">
        <f t="shared" si="18"/>
        <v>OneU15Boys3 LapsA1</v>
      </c>
      <c r="B150" s="123" t="str">
        <f t="shared" si="19"/>
        <v>One</v>
      </c>
      <c r="C150" s="123" t="s">
        <v>145</v>
      </c>
      <c r="D150" s="123" t="s">
        <v>62</v>
      </c>
      <c r="E150" s="123" t="s">
        <v>83</v>
      </c>
      <c r="F150" s="123" t="str">
        <f t="shared" si="20"/>
        <v>3 Laps</v>
      </c>
      <c r="G150" s="123" t="s">
        <v>228</v>
      </c>
      <c r="H150" s="123">
        <f t="shared" si="21"/>
        <v>1</v>
      </c>
      <c r="I150" s="30" t="str">
        <f ca="1">IFERROR(INDEX('Track Results Calc'!K$2:K$500,MATCH($A150,'Track Results Calc'!$A$2:$A$500,0)),"")</f>
        <v>Toby Aston</v>
      </c>
      <c r="J150" s="30" t="str">
        <f ca="1">IFERROR(INDEX('Track Results Calc'!E$2:E$500,MATCH($A150,'Track Results Calc'!$A$2:$A$500,0)),"")</f>
        <v>Shrewsbury</v>
      </c>
      <c r="K150" s="118">
        <f ca="1">IFERROR(INDEX('Track Results Calc'!L$2:L$500,MATCH($A150,'Track Results Calc'!$A$2:$A$500,0)),"")</f>
        <v>4.3865740740740736E-4</v>
      </c>
      <c r="L150" s="30">
        <f ca="1">IFERROR(INDEX('Track Results Calc'!M$2:M$500,MATCH($A150,'Track Results Calc'!$A$2:$A$500,0)),"")</f>
        <v>1</v>
      </c>
      <c r="M150" s="30">
        <f ca="1">IFERROR(INDEX('Track Results Calc'!N$2:N$500,MATCH($A150,'Track Results Calc'!$A$2:$A$500,0)),"")</f>
        <v>8</v>
      </c>
      <c r="N150" s="30" t="str">
        <f t="shared" ca="1" si="22"/>
        <v>Toby Aston (S) 00:37.9</v>
      </c>
    </row>
    <row r="151" spans="1:14" x14ac:dyDescent="0.25">
      <c r="A151" t="str">
        <f t="shared" si="18"/>
        <v>OneU15Boys3 LapsA2</v>
      </c>
      <c r="B151" t="str">
        <f t="shared" si="19"/>
        <v>One</v>
      </c>
      <c r="C151" t="s">
        <v>145</v>
      </c>
      <c r="D151" t="s">
        <v>62</v>
      </c>
      <c r="E151" t="s">
        <v>83</v>
      </c>
      <c r="F151" t="str">
        <f t="shared" si="20"/>
        <v>3 Laps</v>
      </c>
      <c r="G151" t="s">
        <v>228</v>
      </c>
      <c r="H151">
        <f t="shared" si="21"/>
        <v>2</v>
      </c>
      <c r="I151" s="20" t="str">
        <f ca="1">IFERROR(INDEX('Track Results Calc'!K$2:K$500,MATCH($A151,'Track Results Calc'!$A$2:$A$500,0)),"")</f>
        <v>Zac Winnal</v>
      </c>
      <c r="J151" s="20" t="str">
        <f ca="1">IFERROR(INDEX('Track Results Calc'!E$2:E$500,MATCH($A151,'Track Results Calc'!$A$2:$A$500,0)),"")</f>
        <v>Wenlock</v>
      </c>
      <c r="K151" s="59">
        <f ca="1">IFERROR(INDEX('Track Results Calc'!L$2:L$500,MATCH($A151,'Track Results Calc'!$A$2:$A$500,0)),"")</f>
        <v>4.6875000000000004E-4</v>
      </c>
      <c r="L151" s="20">
        <f ca="1">IFERROR(INDEX('Track Results Calc'!M$2:M$500,MATCH($A151,'Track Results Calc'!$A$2:$A$500,0)),"")</f>
        <v>2</v>
      </c>
      <c r="M151" s="20">
        <f ca="1">IFERROR(INDEX('Track Results Calc'!N$2:N$500,MATCH($A151,'Track Results Calc'!$A$2:$A$500,0)),"")</f>
        <v>6</v>
      </c>
      <c r="N151" s="20" t="str">
        <f t="shared" ca="1" si="22"/>
        <v>Zac Winnal (W) 00:40.5</v>
      </c>
    </row>
    <row r="152" spans="1:14" x14ac:dyDescent="0.25">
      <c r="A152" t="str">
        <f t="shared" si="18"/>
        <v>OneU15Boys3 LapsA3</v>
      </c>
      <c r="B152" t="str">
        <f t="shared" si="19"/>
        <v>One</v>
      </c>
      <c r="C152" t="s">
        <v>145</v>
      </c>
      <c r="D152" t="s">
        <v>62</v>
      </c>
      <c r="E152" t="s">
        <v>83</v>
      </c>
      <c r="F152" t="str">
        <f t="shared" si="20"/>
        <v>3 Laps</v>
      </c>
      <c r="G152" t="s">
        <v>228</v>
      </c>
      <c r="H152">
        <f t="shared" si="21"/>
        <v>3</v>
      </c>
      <c r="I152" s="20" t="str">
        <f ca="1">IFERROR(INDEX('Track Results Calc'!K$2:K$500,MATCH($A152,'Track Results Calc'!$A$2:$A$500,0)),"")</f>
        <v>William Jones</v>
      </c>
      <c r="J152" s="20" t="str">
        <f ca="1">IFERROR(INDEX('Track Results Calc'!E$2:E$500,MATCH($A152,'Track Results Calc'!$A$2:$A$500,0)),"")</f>
        <v>Oswestry</v>
      </c>
      <c r="K152" s="59">
        <f ca="1">IFERROR(INDEX('Track Results Calc'!L$2:L$500,MATCH($A152,'Track Results Calc'!$A$2:$A$500,0)),"")</f>
        <v>4.8611111111111104E-4</v>
      </c>
      <c r="L152" s="20">
        <f ca="1">IFERROR(INDEX('Track Results Calc'!M$2:M$500,MATCH($A152,'Track Results Calc'!$A$2:$A$500,0)),"")</f>
        <v>3</v>
      </c>
      <c r="M152" s="20">
        <f ca="1">IFERROR(INDEX('Track Results Calc'!N$2:N$500,MATCH($A152,'Track Results Calc'!$A$2:$A$500,0)),"")</f>
        <v>4</v>
      </c>
      <c r="N152" s="20" t="str">
        <f t="shared" ca="1" si="22"/>
        <v>William Jones (O) 00:42.0</v>
      </c>
    </row>
    <row r="153" spans="1:14" x14ac:dyDescent="0.25">
      <c r="A153" t="str">
        <f t="shared" si="18"/>
        <v>OneU15Boys3 LapsA4</v>
      </c>
      <c r="B153" t="str">
        <f t="shared" si="19"/>
        <v>One</v>
      </c>
      <c r="C153" t="s">
        <v>145</v>
      </c>
      <c r="D153" t="s">
        <v>62</v>
      </c>
      <c r="E153" t="s">
        <v>83</v>
      </c>
      <c r="F153" t="str">
        <f t="shared" si="20"/>
        <v>3 Laps</v>
      </c>
      <c r="G153" t="s">
        <v>228</v>
      </c>
      <c r="H153">
        <f t="shared" si="21"/>
        <v>4</v>
      </c>
      <c r="I153" s="20" t="str">
        <f ca="1">IFERROR(INDEX('Track Results Calc'!K$2:K$500,MATCH($A153,'Track Results Calc'!$A$2:$A$500,0)),"")</f>
        <v>Lucas Steer</v>
      </c>
      <c r="J153" s="20" t="str">
        <f ca="1">IFERROR(INDEX('Track Results Calc'!E$2:E$500,MATCH($A153,'Track Results Calc'!$A$2:$A$500,0)),"")</f>
        <v>Telford</v>
      </c>
      <c r="K153" s="59">
        <f ca="1">IFERROR(INDEX('Track Results Calc'!L$2:L$500,MATCH($A153,'Track Results Calc'!$A$2:$A$500,0)),"")</f>
        <v>5.1851851851851853E-4</v>
      </c>
      <c r="L153" s="20">
        <f ca="1">IFERROR(INDEX('Track Results Calc'!M$2:M$500,MATCH($A153,'Track Results Calc'!$A$2:$A$500,0)),"")</f>
        <v>4</v>
      </c>
      <c r="M153" s="20">
        <f ca="1">IFERROR(INDEX('Track Results Calc'!N$2:N$500,MATCH($A153,'Track Results Calc'!$A$2:$A$500,0)),"")</f>
        <v>2</v>
      </c>
      <c r="N153" s="20" t="str">
        <f t="shared" ca="1" si="22"/>
        <v>Lucas Steer (T) 00:44.8</v>
      </c>
    </row>
    <row r="154" spans="1:14" x14ac:dyDescent="0.25">
      <c r="A154" t="str">
        <f t="shared" si="18"/>
        <v>OneU15Boys3 LapsB1</v>
      </c>
      <c r="B154" t="str">
        <f t="shared" si="19"/>
        <v>One</v>
      </c>
      <c r="C154" t="s">
        <v>145</v>
      </c>
      <c r="D154" t="s">
        <v>62</v>
      </c>
      <c r="E154" t="s">
        <v>83</v>
      </c>
      <c r="F154" t="str">
        <f t="shared" si="20"/>
        <v>3 Laps</v>
      </c>
      <c r="G154" t="s">
        <v>232</v>
      </c>
      <c r="H154">
        <f t="shared" si="21"/>
        <v>1</v>
      </c>
      <c r="I154" s="20" t="str">
        <f ca="1">IFERROR(INDEX('Track Results Calc'!K$2:K$500,MATCH($A154,'Track Results Calc'!$A$2:$A$500,0)),"")</f>
        <v>Ritwik Skariah</v>
      </c>
      <c r="J154" s="20" t="str">
        <f ca="1">IFERROR(INDEX('Track Results Calc'!E$2:E$500,MATCH($A154,'Track Results Calc'!$A$2:$A$500,0)),"")</f>
        <v>Telford</v>
      </c>
      <c r="K154" s="59">
        <f ca="1">IFERROR(INDEX('Track Results Calc'!L$2:L$500,MATCH($A154,'Track Results Calc'!$A$2:$A$500,0)),"")</f>
        <v>4.4212962962962961E-4</v>
      </c>
      <c r="L154" s="20">
        <f ca="1">IFERROR(INDEX('Track Results Calc'!M$2:M$500,MATCH($A154,'Track Results Calc'!$A$2:$A$500,0)),"")</f>
        <v>1</v>
      </c>
      <c r="M154" s="20">
        <f ca="1">IFERROR(INDEX('Track Results Calc'!N$2:N$500,MATCH($A154,'Track Results Calc'!$A$2:$A$500,0)),"")</f>
        <v>7</v>
      </c>
      <c r="N154" s="20" t="str">
        <f t="shared" ca="1" si="22"/>
        <v>Ritwik Skariah (T) 00:38.2</v>
      </c>
    </row>
    <row r="155" spans="1:14" x14ac:dyDescent="0.25">
      <c r="A155" t="str">
        <f t="shared" si="18"/>
        <v>OneU15Boys3 LapsB2</v>
      </c>
      <c r="B155" t="str">
        <f t="shared" si="19"/>
        <v>One</v>
      </c>
      <c r="C155" t="s">
        <v>145</v>
      </c>
      <c r="D155" t="s">
        <v>62</v>
      </c>
      <c r="E155" t="s">
        <v>83</v>
      </c>
      <c r="F155" t="str">
        <f t="shared" si="20"/>
        <v>3 Laps</v>
      </c>
      <c r="G155" t="s">
        <v>232</v>
      </c>
      <c r="H155">
        <f t="shared" si="21"/>
        <v>2</v>
      </c>
      <c r="I155" s="20" t="str">
        <f ca="1">IFERROR(INDEX('Track Results Calc'!K$2:K$500,MATCH($A155,'Track Results Calc'!$A$2:$A$500,0)),"")</f>
        <v/>
      </c>
      <c r="J155" s="20" t="str">
        <f ca="1">IFERROR(INDEX('Track Results Calc'!E$2:E$500,MATCH($A155,'Track Results Calc'!$A$2:$A$500,0)),"")</f>
        <v/>
      </c>
      <c r="K155" s="59" t="str">
        <f ca="1">IFERROR(INDEX('Track Results Calc'!L$2:L$500,MATCH($A155,'Track Results Calc'!$A$2:$A$500,0)),"")</f>
        <v/>
      </c>
      <c r="L155" s="20" t="str">
        <f ca="1">IFERROR(INDEX('Track Results Calc'!M$2:M$500,MATCH($A155,'Track Results Calc'!$A$2:$A$500,0)),"")</f>
        <v/>
      </c>
      <c r="M155" s="20" t="str">
        <f ca="1">IFERROR(INDEX('Track Results Calc'!N$2:N$500,MATCH($A155,'Track Results Calc'!$A$2:$A$500,0)),"")</f>
        <v/>
      </c>
      <c r="N155" s="20" t="str">
        <f t="shared" ca="1" si="22"/>
        <v/>
      </c>
    </row>
    <row r="156" spans="1:14" x14ac:dyDescent="0.25">
      <c r="A156" t="str">
        <f t="shared" si="18"/>
        <v>OneU15Boys3 LapsB3</v>
      </c>
      <c r="B156" t="str">
        <f t="shared" si="19"/>
        <v>One</v>
      </c>
      <c r="C156" t="s">
        <v>145</v>
      </c>
      <c r="D156" t="s">
        <v>62</v>
      </c>
      <c r="E156" t="s">
        <v>83</v>
      </c>
      <c r="F156" t="str">
        <f t="shared" si="20"/>
        <v>3 Laps</v>
      </c>
      <c r="G156" t="s">
        <v>232</v>
      </c>
      <c r="H156">
        <f t="shared" si="21"/>
        <v>3</v>
      </c>
      <c r="I156" s="20" t="str">
        <f ca="1">IFERROR(INDEX('Track Results Calc'!K$2:K$500,MATCH($A156,'Track Results Calc'!$A$2:$A$500,0)),"")</f>
        <v/>
      </c>
      <c r="J156" s="20" t="str">
        <f ca="1">IFERROR(INDEX('Track Results Calc'!E$2:E$500,MATCH($A156,'Track Results Calc'!$A$2:$A$500,0)),"")</f>
        <v/>
      </c>
      <c r="K156" s="59" t="str">
        <f ca="1">IFERROR(INDEX('Track Results Calc'!L$2:L$500,MATCH($A156,'Track Results Calc'!$A$2:$A$500,0)),"")</f>
        <v/>
      </c>
      <c r="L156" s="20" t="str">
        <f ca="1">IFERROR(INDEX('Track Results Calc'!M$2:M$500,MATCH($A156,'Track Results Calc'!$A$2:$A$500,0)),"")</f>
        <v/>
      </c>
      <c r="M156" s="20" t="str">
        <f ca="1">IFERROR(INDEX('Track Results Calc'!N$2:N$500,MATCH($A156,'Track Results Calc'!$A$2:$A$500,0)),"")</f>
        <v/>
      </c>
      <c r="N156" s="20" t="str">
        <f t="shared" ca="1" si="22"/>
        <v/>
      </c>
    </row>
    <row r="157" spans="1:14" x14ac:dyDescent="0.25">
      <c r="A157" s="49" t="str">
        <f t="shared" si="18"/>
        <v>OneU15Boys3 LapsB4</v>
      </c>
      <c r="B157" s="49" t="str">
        <f t="shared" si="19"/>
        <v>One</v>
      </c>
      <c r="C157" s="49" t="s">
        <v>145</v>
      </c>
      <c r="D157" s="49" t="s">
        <v>62</v>
      </c>
      <c r="E157" s="49" t="s">
        <v>83</v>
      </c>
      <c r="F157" s="49" t="str">
        <f t="shared" si="20"/>
        <v>3 Laps</v>
      </c>
      <c r="G157" s="49" t="s">
        <v>232</v>
      </c>
      <c r="H157" s="49">
        <f t="shared" si="21"/>
        <v>4</v>
      </c>
      <c r="I157" s="32" t="str">
        <f ca="1">IFERROR(INDEX('Track Results Calc'!K$2:K$500,MATCH($A157,'Track Results Calc'!$A$2:$A$500,0)),"")</f>
        <v/>
      </c>
      <c r="J157" s="32" t="str">
        <f ca="1">IFERROR(INDEX('Track Results Calc'!E$2:E$500,MATCH($A157,'Track Results Calc'!$A$2:$A$500,0)),"")</f>
        <v/>
      </c>
      <c r="K157" s="60" t="str">
        <f ca="1">IFERROR(INDEX('Track Results Calc'!L$2:L$500,MATCH($A157,'Track Results Calc'!$A$2:$A$500,0)),"")</f>
        <v/>
      </c>
      <c r="L157" s="32" t="str">
        <f ca="1">IFERROR(INDEX('Track Results Calc'!M$2:M$500,MATCH($A157,'Track Results Calc'!$A$2:$A$500,0)),"")</f>
        <v/>
      </c>
      <c r="M157" s="32" t="str">
        <f ca="1">IFERROR(INDEX('Track Results Calc'!N$2:N$500,MATCH($A157,'Track Results Calc'!$A$2:$A$500,0)),"")</f>
        <v/>
      </c>
      <c r="N157" s="32" t="str">
        <f t="shared" ca="1" si="22"/>
        <v/>
      </c>
    </row>
    <row r="158" spans="1:14" x14ac:dyDescent="0.25">
      <c r="A158" t="str">
        <f t="shared" si="18"/>
        <v>OneU15Boys5 LapsA1</v>
      </c>
      <c r="B158" t="str">
        <f t="shared" si="19"/>
        <v>One</v>
      </c>
      <c r="C158" t="s">
        <v>145</v>
      </c>
      <c r="D158" t="s">
        <v>62</v>
      </c>
      <c r="E158" t="s">
        <v>86</v>
      </c>
      <c r="F158" t="str">
        <f t="shared" si="20"/>
        <v>5 Laps</v>
      </c>
      <c r="G158" t="s">
        <v>228</v>
      </c>
      <c r="H158">
        <f t="shared" si="21"/>
        <v>1</v>
      </c>
      <c r="I158" s="20" t="str">
        <f ca="1">IFERROR(INDEX('Track Results Calc'!K$2:K$500,MATCH($A158,'Track Results Calc'!$A$2:$A$500,0)),"")</f>
        <v>Harry Tidridge</v>
      </c>
      <c r="J158" s="20" t="str">
        <f ca="1">IFERROR(INDEX('Track Results Calc'!E$2:E$500,MATCH($A158,'Track Results Calc'!$A$2:$A$500,0)),"")</f>
        <v>Oswestry</v>
      </c>
      <c r="K158" s="59">
        <f ca="1">IFERROR(INDEX('Track Results Calc'!L$2:L$500,MATCH($A158,'Track Results Calc'!$A$2:$A$500,0)),"")</f>
        <v>7.4189814814814821E-4</v>
      </c>
      <c r="L158" s="20">
        <f ca="1">IFERROR(INDEX('Track Results Calc'!M$2:M$500,MATCH($A158,'Track Results Calc'!$A$2:$A$500,0)),"")</f>
        <v>1</v>
      </c>
      <c r="M158" s="20">
        <f ca="1">IFERROR(INDEX('Track Results Calc'!N$2:N$500,MATCH($A158,'Track Results Calc'!$A$2:$A$500,0)),"")</f>
        <v>8</v>
      </c>
      <c r="N158" s="20" t="str">
        <f t="shared" ca="1" si="22"/>
        <v>Harry Tidridge (O) 01:04.1</v>
      </c>
    </row>
    <row r="159" spans="1:14" x14ac:dyDescent="0.25">
      <c r="A159" t="str">
        <f t="shared" si="18"/>
        <v>OneU15Boys5 LapsA2</v>
      </c>
      <c r="B159" t="str">
        <f t="shared" si="19"/>
        <v>One</v>
      </c>
      <c r="C159" t="s">
        <v>145</v>
      </c>
      <c r="D159" t="s">
        <v>62</v>
      </c>
      <c r="E159" t="s">
        <v>86</v>
      </c>
      <c r="F159" t="str">
        <f t="shared" si="20"/>
        <v>5 Laps</v>
      </c>
      <c r="G159" t="s">
        <v>228</v>
      </c>
      <c r="H159">
        <f t="shared" si="21"/>
        <v>2</v>
      </c>
      <c r="I159" s="20" t="str">
        <f ca="1">IFERROR(INDEX('Track Results Calc'!K$2:K$500,MATCH($A159,'Track Results Calc'!$A$2:$A$500,0)),"")</f>
        <v/>
      </c>
      <c r="J159" s="20" t="str">
        <f ca="1">IFERROR(INDEX('Track Results Calc'!E$2:E$500,MATCH($A159,'Track Results Calc'!$A$2:$A$500,0)),"")</f>
        <v/>
      </c>
      <c r="K159" s="59" t="str">
        <f ca="1">IFERROR(INDEX('Track Results Calc'!L$2:L$500,MATCH($A159,'Track Results Calc'!$A$2:$A$500,0)),"")</f>
        <v/>
      </c>
      <c r="L159" s="20" t="str">
        <f ca="1">IFERROR(INDEX('Track Results Calc'!M$2:M$500,MATCH($A159,'Track Results Calc'!$A$2:$A$500,0)),"")</f>
        <v/>
      </c>
      <c r="M159" s="20" t="str">
        <f ca="1">IFERROR(INDEX('Track Results Calc'!N$2:N$500,MATCH($A159,'Track Results Calc'!$A$2:$A$500,0)),"")</f>
        <v/>
      </c>
      <c r="N159" s="20" t="str">
        <f t="shared" ca="1" si="22"/>
        <v/>
      </c>
    </row>
    <row r="160" spans="1:14" x14ac:dyDescent="0.25">
      <c r="A160" t="str">
        <f t="shared" si="18"/>
        <v>OneU15Boys5 LapsA3</v>
      </c>
      <c r="B160" t="str">
        <f t="shared" si="19"/>
        <v>One</v>
      </c>
      <c r="C160" t="s">
        <v>145</v>
      </c>
      <c r="D160" t="s">
        <v>62</v>
      </c>
      <c r="E160" t="s">
        <v>86</v>
      </c>
      <c r="F160" t="str">
        <f t="shared" si="20"/>
        <v>5 Laps</v>
      </c>
      <c r="G160" t="s">
        <v>228</v>
      </c>
      <c r="H160">
        <f t="shared" si="21"/>
        <v>3</v>
      </c>
      <c r="I160" s="20" t="str">
        <f ca="1">IFERROR(INDEX('Track Results Calc'!K$2:K$500,MATCH($A160,'Track Results Calc'!$A$2:$A$500,0)),"")</f>
        <v/>
      </c>
      <c r="J160" s="20" t="str">
        <f ca="1">IFERROR(INDEX('Track Results Calc'!E$2:E$500,MATCH($A160,'Track Results Calc'!$A$2:$A$500,0)),"")</f>
        <v/>
      </c>
      <c r="K160" s="59" t="str">
        <f ca="1">IFERROR(INDEX('Track Results Calc'!L$2:L$500,MATCH($A160,'Track Results Calc'!$A$2:$A$500,0)),"")</f>
        <v/>
      </c>
      <c r="L160" s="20" t="str">
        <f ca="1">IFERROR(INDEX('Track Results Calc'!M$2:M$500,MATCH($A160,'Track Results Calc'!$A$2:$A$500,0)),"")</f>
        <v/>
      </c>
      <c r="M160" s="20" t="str">
        <f ca="1">IFERROR(INDEX('Track Results Calc'!N$2:N$500,MATCH($A160,'Track Results Calc'!$A$2:$A$500,0)),"")</f>
        <v/>
      </c>
      <c r="N160" s="20" t="str">
        <f t="shared" ca="1" si="22"/>
        <v/>
      </c>
    </row>
    <row r="161" spans="1:14" x14ac:dyDescent="0.25">
      <c r="A161" t="str">
        <f t="shared" si="18"/>
        <v>OneU15Boys5 LapsA4</v>
      </c>
      <c r="B161" t="str">
        <f t="shared" si="19"/>
        <v>One</v>
      </c>
      <c r="C161" t="s">
        <v>145</v>
      </c>
      <c r="D161" t="s">
        <v>62</v>
      </c>
      <c r="E161" t="s">
        <v>86</v>
      </c>
      <c r="F161" t="str">
        <f t="shared" si="20"/>
        <v>5 Laps</v>
      </c>
      <c r="G161" t="s">
        <v>228</v>
      </c>
      <c r="H161">
        <f t="shared" si="21"/>
        <v>4</v>
      </c>
      <c r="I161" s="20" t="str">
        <f ca="1">IFERROR(INDEX('Track Results Calc'!K$2:K$500,MATCH($A161,'Track Results Calc'!$A$2:$A$500,0)),"")</f>
        <v/>
      </c>
      <c r="J161" s="20" t="str">
        <f ca="1">IFERROR(INDEX('Track Results Calc'!E$2:E$500,MATCH($A161,'Track Results Calc'!$A$2:$A$500,0)),"")</f>
        <v/>
      </c>
      <c r="K161" s="59" t="str">
        <f ca="1">IFERROR(INDEX('Track Results Calc'!L$2:L$500,MATCH($A161,'Track Results Calc'!$A$2:$A$500,0)),"")</f>
        <v/>
      </c>
      <c r="L161" s="20" t="str">
        <f ca="1">IFERROR(INDEX('Track Results Calc'!M$2:M$500,MATCH($A161,'Track Results Calc'!$A$2:$A$500,0)),"")</f>
        <v/>
      </c>
      <c r="M161" s="20" t="str">
        <f ca="1">IFERROR(INDEX('Track Results Calc'!N$2:N$500,MATCH($A161,'Track Results Calc'!$A$2:$A$500,0)),"")</f>
        <v/>
      </c>
      <c r="N161" s="20" t="str">
        <f t="shared" ca="1" si="22"/>
        <v/>
      </c>
    </row>
    <row r="162" spans="1:14" x14ac:dyDescent="0.25">
      <c r="A162" t="str">
        <f t="shared" ref="A162:A169" si="23">B162&amp;C162&amp;D162&amp;F162&amp;G162&amp;H162</f>
        <v>OneU15Boys5 LapsB1</v>
      </c>
      <c r="B162" t="str">
        <f t="shared" ref="B162:B169" si="24">Match_number</f>
        <v>One</v>
      </c>
      <c r="C162" t="s">
        <v>145</v>
      </c>
      <c r="D162" t="s">
        <v>62</v>
      </c>
      <c r="E162" t="s">
        <v>86</v>
      </c>
      <c r="F162" t="str">
        <f t="shared" ref="F162:F169" si="25">INDEX(All_events,MATCH(E162,Events_list,0),MATCH(C162 &amp;" "&amp;D162,Age_list,0))</f>
        <v>5 Laps</v>
      </c>
      <c r="G162" t="s">
        <v>232</v>
      </c>
      <c r="H162">
        <f t="shared" ref="H162:H169" si="26">IF(G162&amp;F162&amp;E162&amp;D162&amp;C162&amp;B162=G161&amp;F161&amp;E161&amp;D161&amp;C161&amp;B161,H161+1,1)</f>
        <v>1</v>
      </c>
      <c r="I162" s="20" t="str">
        <f ca="1">IFERROR(INDEX('Track Results Calc'!K$2:K$500,MATCH($A162,'Track Results Calc'!$A$2:$A$500,0)),"")</f>
        <v>William Jones</v>
      </c>
      <c r="J162" s="20" t="str">
        <f ca="1">IFERROR(INDEX('Track Results Calc'!E$2:E$500,MATCH($A162,'Track Results Calc'!$A$2:$A$500,0)),"")</f>
        <v>Oswestry</v>
      </c>
      <c r="K162" s="59">
        <f ca="1">IFERROR(INDEX('Track Results Calc'!L$2:L$500,MATCH($A162,'Track Results Calc'!$A$2:$A$500,0)),"")</f>
        <v>8.7847222222222233E-4</v>
      </c>
      <c r="L162" s="20">
        <f ca="1">IFERROR(INDEX('Track Results Calc'!M$2:M$500,MATCH($A162,'Track Results Calc'!$A$2:$A$500,0)),"")</f>
        <v>1</v>
      </c>
      <c r="M162" s="20">
        <f ca="1">IFERROR(INDEX('Track Results Calc'!N$2:N$500,MATCH($A162,'Track Results Calc'!$A$2:$A$500,0)),"")</f>
        <v>7</v>
      </c>
      <c r="N162" s="20" t="str">
        <f t="shared" ca="1" si="22"/>
        <v>William Jones (O) 01:15.9</v>
      </c>
    </row>
    <row r="163" spans="1:14" x14ac:dyDescent="0.25">
      <c r="A163" t="str">
        <f t="shared" si="23"/>
        <v>OneU15Boys5 LapsB2</v>
      </c>
      <c r="B163" t="str">
        <f t="shared" si="24"/>
        <v>One</v>
      </c>
      <c r="C163" t="s">
        <v>145</v>
      </c>
      <c r="D163" t="s">
        <v>62</v>
      </c>
      <c r="E163" t="s">
        <v>86</v>
      </c>
      <c r="F163" t="str">
        <f t="shared" si="25"/>
        <v>5 Laps</v>
      </c>
      <c r="G163" t="s">
        <v>232</v>
      </c>
      <c r="H163">
        <f t="shared" si="26"/>
        <v>2</v>
      </c>
      <c r="I163" s="20" t="str">
        <f ca="1">IFERROR(INDEX('Track Results Calc'!K$2:K$500,MATCH($A163,'Track Results Calc'!$A$2:$A$500,0)),"")</f>
        <v/>
      </c>
      <c r="J163" s="20" t="str">
        <f ca="1">IFERROR(INDEX('Track Results Calc'!E$2:E$500,MATCH($A163,'Track Results Calc'!$A$2:$A$500,0)),"")</f>
        <v/>
      </c>
      <c r="K163" s="59" t="str">
        <f ca="1">IFERROR(INDEX('Track Results Calc'!L$2:L$500,MATCH($A163,'Track Results Calc'!$A$2:$A$500,0)),"")</f>
        <v/>
      </c>
      <c r="L163" s="20" t="str">
        <f ca="1">IFERROR(INDEX('Track Results Calc'!M$2:M$500,MATCH($A163,'Track Results Calc'!$A$2:$A$500,0)),"")</f>
        <v/>
      </c>
      <c r="M163" s="20" t="str">
        <f ca="1">IFERROR(INDEX('Track Results Calc'!N$2:N$500,MATCH($A163,'Track Results Calc'!$A$2:$A$500,0)),"")</f>
        <v/>
      </c>
      <c r="N163" s="20" t="str">
        <f t="shared" ca="1" si="22"/>
        <v/>
      </c>
    </row>
    <row r="164" spans="1:14" x14ac:dyDescent="0.25">
      <c r="A164" t="str">
        <f t="shared" si="23"/>
        <v>OneU15Boys5 LapsB3</v>
      </c>
      <c r="B164" t="str">
        <f t="shared" si="24"/>
        <v>One</v>
      </c>
      <c r="C164" t="s">
        <v>145</v>
      </c>
      <c r="D164" t="s">
        <v>62</v>
      </c>
      <c r="E164" t="s">
        <v>86</v>
      </c>
      <c r="F164" t="str">
        <f t="shared" si="25"/>
        <v>5 Laps</v>
      </c>
      <c r="G164" t="s">
        <v>232</v>
      </c>
      <c r="H164">
        <f t="shared" si="26"/>
        <v>3</v>
      </c>
      <c r="I164" s="20" t="str">
        <f ca="1">IFERROR(INDEX('Track Results Calc'!K$2:K$500,MATCH($A164,'Track Results Calc'!$A$2:$A$500,0)),"")</f>
        <v/>
      </c>
      <c r="J164" s="20" t="str">
        <f ca="1">IFERROR(INDEX('Track Results Calc'!E$2:E$500,MATCH($A164,'Track Results Calc'!$A$2:$A$500,0)),"")</f>
        <v/>
      </c>
      <c r="K164" s="59" t="str">
        <f ca="1">IFERROR(INDEX('Track Results Calc'!L$2:L$500,MATCH($A164,'Track Results Calc'!$A$2:$A$500,0)),"")</f>
        <v/>
      </c>
      <c r="L164" s="20" t="str">
        <f ca="1">IFERROR(INDEX('Track Results Calc'!M$2:M$500,MATCH($A164,'Track Results Calc'!$A$2:$A$500,0)),"")</f>
        <v/>
      </c>
      <c r="M164" s="20" t="str">
        <f ca="1">IFERROR(INDEX('Track Results Calc'!N$2:N$500,MATCH($A164,'Track Results Calc'!$A$2:$A$500,0)),"")</f>
        <v/>
      </c>
      <c r="N164" s="20" t="str">
        <f t="shared" ca="1" si="22"/>
        <v/>
      </c>
    </row>
    <row r="165" spans="1:14" x14ac:dyDescent="0.25">
      <c r="A165" t="str">
        <f t="shared" si="23"/>
        <v>OneU15Boys5 LapsB4</v>
      </c>
      <c r="B165" t="str">
        <f t="shared" si="24"/>
        <v>One</v>
      </c>
      <c r="C165" t="s">
        <v>145</v>
      </c>
      <c r="D165" t="s">
        <v>62</v>
      </c>
      <c r="E165" t="s">
        <v>86</v>
      </c>
      <c r="F165" t="str">
        <f t="shared" si="25"/>
        <v>5 Laps</v>
      </c>
      <c r="G165" t="s">
        <v>232</v>
      </c>
      <c r="H165">
        <f t="shared" si="26"/>
        <v>4</v>
      </c>
      <c r="I165" s="20" t="str">
        <f ca="1">IFERROR(INDEX('Track Results Calc'!K$2:K$500,MATCH($A165,'Track Results Calc'!$A$2:$A$500,0)),"")</f>
        <v/>
      </c>
      <c r="J165" s="20" t="str">
        <f ca="1">IFERROR(INDEX('Track Results Calc'!E$2:E$500,MATCH($A165,'Track Results Calc'!$A$2:$A$500,0)),"")</f>
        <v/>
      </c>
      <c r="K165" s="59" t="str">
        <f ca="1">IFERROR(INDEX('Track Results Calc'!L$2:L$500,MATCH($A165,'Track Results Calc'!$A$2:$A$500,0)),"")</f>
        <v/>
      </c>
      <c r="L165" s="20" t="str">
        <f ca="1">IFERROR(INDEX('Track Results Calc'!M$2:M$500,MATCH($A165,'Track Results Calc'!$A$2:$A$500,0)),"")</f>
        <v/>
      </c>
      <c r="M165" s="20" t="str">
        <f ca="1">IFERROR(INDEX('Track Results Calc'!N$2:N$500,MATCH($A165,'Track Results Calc'!$A$2:$A$500,0)),"")</f>
        <v/>
      </c>
      <c r="N165" s="20" t="str">
        <f t="shared" ca="1" si="22"/>
        <v/>
      </c>
    </row>
    <row r="166" spans="1:14" x14ac:dyDescent="0.25">
      <c r="A166" t="str">
        <f t="shared" si="23"/>
        <v>OneU15Boys4x2 RelayA1</v>
      </c>
      <c r="B166" t="str">
        <f t="shared" si="24"/>
        <v>One</v>
      </c>
      <c r="C166" t="s">
        <v>145</v>
      </c>
      <c r="D166" t="s">
        <v>62</v>
      </c>
      <c r="E166" t="s">
        <v>96</v>
      </c>
      <c r="F166" t="str">
        <f t="shared" si="25"/>
        <v>4x2 Relay</v>
      </c>
      <c r="G166" t="s">
        <v>228</v>
      </c>
      <c r="H166">
        <f t="shared" si="26"/>
        <v>1</v>
      </c>
      <c r="I166" s="20" t="str">
        <f ca="1">IFERROR(INDEX('Track Results Calc'!K$2:K$500,MATCH($A166,'Track Results Calc'!$A$2:$A$500,0)),"")</f>
        <v/>
      </c>
      <c r="J166" s="20" t="str">
        <f ca="1">IFERROR(INDEX('Track Results Calc'!E$2:E$500,MATCH($A166,'Track Results Calc'!$A$2:$A$500,0)),"")</f>
        <v/>
      </c>
      <c r="K166" s="59" t="str">
        <f ca="1">IFERROR(INDEX('Track Results Calc'!L$2:L$500,MATCH($A166,'Track Results Calc'!$A$2:$A$500,0)),"")</f>
        <v/>
      </c>
      <c r="L166" s="20" t="str">
        <f ca="1">IFERROR(INDEX('Track Results Calc'!M$2:M$500,MATCH($A166,'Track Results Calc'!$A$2:$A$500,0)),"")</f>
        <v/>
      </c>
      <c r="M166" s="20" t="str">
        <f ca="1">IFERROR(INDEX('Track Results Calc'!N$2:N$500,MATCH($A166,'Track Results Calc'!$A$2:$A$500,0)),"")</f>
        <v/>
      </c>
      <c r="N166" s="20" t="str">
        <f t="shared" ca="1" si="22"/>
        <v/>
      </c>
    </row>
    <row r="167" spans="1:14" x14ac:dyDescent="0.25">
      <c r="A167" t="str">
        <f t="shared" si="23"/>
        <v>OneU15Boys4x2 RelayA2</v>
      </c>
      <c r="B167" t="str">
        <f t="shared" si="24"/>
        <v>One</v>
      </c>
      <c r="C167" t="s">
        <v>145</v>
      </c>
      <c r="D167" t="s">
        <v>62</v>
      </c>
      <c r="E167" t="s">
        <v>96</v>
      </c>
      <c r="F167" t="str">
        <f t="shared" si="25"/>
        <v>4x2 Relay</v>
      </c>
      <c r="G167" t="s">
        <v>228</v>
      </c>
      <c r="H167">
        <f t="shared" si="26"/>
        <v>2</v>
      </c>
      <c r="I167" s="20" t="str">
        <f ca="1">IFERROR(INDEX('Track Results Calc'!K$2:K$500,MATCH($A167,'Track Results Calc'!$A$2:$A$500,0)),"")</f>
        <v/>
      </c>
      <c r="J167" s="20" t="str">
        <f ca="1">IFERROR(INDEX('Track Results Calc'!E$2:E$500,MATCH($A167,'Track Results Calc'!$A$2:$A$500,0)),"")</f>
        <v/>
      </c>
      <c r="K167" s="59" t="str">
        <f ca="1">IFERROR(INDEX('Track Results Calc'!L$2:L$500,MATCH($A167,'Track Results Calc'!$A$2:$A$500,0)),"")</f>
        <v/>
      </c>
      <c r="L167" s="20" t="str">
        <f ca="1">IFERROR(INDEX('Track Results Calc'!M$2:M$500,MATCH($A167,'Track Results Calc'!$A$2:$A$500,0)),"")</f>
        <v/>
      </c>
      <c r="M167" s="20" t="str">
        <f ca="1">IFERROR(INDEX('Track Results Calc'!N$2:N$500,MATCH($A167,'Track Results Calc'!$A$2:$A$500,0)),"")</f>
        <v/>
      </c>
      <c r="N167" s="20" t="str">
        <f t="shared" ca="1" si="22"/>
        <v/>
      </c>
    </row>
    <row r="168" spans="1:14" x14ac:dyDescent="0.25">
      <c r="A168" t="str">
        <f t="shared" si="23"/>
        <v>OneU15Boys4x2 RelayA3</v>
      </c>
      <c r="B168" t="str">
        <f t="shared" si="24"/>
        <v>One</v>
      </c>
      <c r="C168" t="s">
        <v>145</v>
      </c>
      <c r="D168" t="s">
        <v>62</v>
      </c>
      <c r="E168" t="s">
        <v>96</v>
      </c>
      <c r="F168" t="str">
        <f t="shared" si="25"/>
        <v>4x2 Relay</v>
      </c>
      <c r="G168" t="s">
        <v>228</v>
      </c>
      <c r="H168">
        <f t="shared" si="26"/>
        <v>3</v>
      </c>
      <c r="I168" s="20" t="str">
        <f ca="1">IFERROR(INDEX('Track Results Calc'!K$2:K$500,MATCH($A168,'Track Results Calc'!$A$2:$A$500,0)),"")</f>
        <v/>
      </c>
      <c r="J168" s="20" t="str">
        <f ca="1">IFERROR(INDEX('Track Results Calc'!E$2:E$500,MATCH($A168,'Track Results Calc'!$A$2:$A$500,0)),"")</f>
        <v/>
      </c>
      <c r="K168" s="59" t="str">
        <f ca="1">IFERROR(INDEX('Track Results Calc'!L$2:L$500,MATCH($A168,'Track Results Calc'!$A$2:$A$500,0)),"")</f>
        <v/>
      </c>
      <c r="L168" s="20" t="str">
        <f ca="1">IFERROR(INDEX('Track Results Calc'!M$2:M$500,MATCH($A168,'Track Results Calc'!$A$2:$A$500,0)),"")</f>
        <v/>
      </c>
      <c r="M168" s="20" t="str">
        <f ca="1">IFERROR(INDEX('Track Results Calc'!N$2:N$500,MATCH($A168,'Track Results Calc'!$A$2:$A$500,0)),"")</f>
        <v/>
      </c>
      <c r="N168" s="20" t="str">
        <f t="shared" ca="1" si="22"/>
        <v/>
      </c>
    </row>
    <row r="169" spans="1:14" x14ac:dyDescent="0.25">
      <c r="A169" t="str">
        <f t="shared" si="23"/>
        <v>OneU15Boys4x2 RelayA4</v>
      </c>
      <c r="B169" t="str">
        <f t="shared" si="24"/>
        <v>One</v>
      </c>
      <c r="C169" t="s">
        <v>145</v>
      </c>
      <c r="D169" t="s">
        <v>62</v>
      </c>
      <c r="E169" t="s">
        <v>96</v>
      </c>
      <c r="F169" t="str">
        <f t="shared" si="25"/>
        <v>4x2 Relay</v>
      </c>
      <c r="G169" t="s">
        <v>228</v>
      </c>
      <c r="H169">
        <f t="shared" si="26"/>
        <v>4</v>
      </c>
      <c r="I169" s="20" t="str">
        <f ca="1">IFERROR(INDEX('Track Results Calc'!K$2:K$500,MATCH($A169,'Track Results Calc'!$A$2:$A$500,0)),"")</f>
        <v/>
      </c>
      <c r="J169" s="20" t="str">
        <f ca="1">IFERROR(INDEX('Track Results Calc'!E$2:E$500,MATCH($A169,'Track Results Calc'!$A$2:$A$500,0)),"")</f>
        <v/>
      </c>
      <c r="K169" s="59" t="str">
        <f ca="1">IFERROR(INDEX('Track Results Calc'!L$2:L$500,MATCH($A169,'Track Results Calc'!$A$2:$A$500,0)),"")</f>
        <v/>
      </c>
      <c r="L169" s="20" t="str">
        <f ca="1">IFERROR(INDEX('Track Results Calc'!M$2:M$500,MATCH($A169,'Track Results Calc'!$A$2:$A$500,0)),"")</f>
        <v/>
      </c>
      <c r="M169" s="20" t="str">
        <f ca="1">IFERROR(INDEX('Track Results Calc'!N$2:N$500,MATCH($A169,'Track Results Calc'!$A$2:$A$500,0)),"")</f>
        <v/>
      </c>
      <c r="N169" s="20" t="str">
        <f t="shared" ca="1" si="22"/>
        <v/>
      </c>
    </row>
  </sheetData>
  <sortState xmlns:xlrd2="http://schemas.microsoft.com/office/spreadsheetml/2017/richdata2" ref="A2:G173">
    <sortCondition ref="B2:B173"/>
    <sortCondition ref="C2:C173"/>
    <sortCondition descending="1" ref="D2:D173"/>
    <sortCondition ref="E2:E173"/>
    <sortCondition ref="G2:G173"/>
  </sortState>
  <pageMargins left="0.7" right="0.7" top="0.75" bottom="0.75" header="0.3" footer="0.3"/>
  <pageSetup paperSize="9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53434-0897-41A9-962D-4B64B892CA98}">
  <dimension ref="A4:N116"/>
  <sheetViews>
    <sheetView topLeftCell="A51" workbookViewId="0">
      <selection activeCell="B107" sqref="B107"/>
    </sheetView>
  </sheetViews>
  <sheetFormatPr defaultRowHeight="15" x14ac:dyDescent="0.25"/>
  <cols>
    <col min="1" max="1" width="24.42578125" bestFit="1" customWidth="1"/>
    <col min="2" max="2" width="10" bestFit="1" customWidth="1"/>
    <col min="3" max="3" width="24" bestFit="1" customWidth="1"/>
    <col min="4" max="4" width="7.42578125" bestFit="1" customWidth="1"/>
    <col min="5" max="5" width="11.42578125" bestFit="1" customWidth="1"/>
    <col min="6" max="6" width="8.5703125" bestFit="1" customWidth="1"/>
    <col min="7" max="7" width="10.5703125" bestFit="1" customWidth="1"/>
    <col min="9" max="9" width="9.85546875" customWidth="1"/>
    <col min="11" max="11" width="18.42578125" bestFit="1" customWidth="1"/>
    <col min="13" max="13" width="14.5703125" bestFit="1" customWidth="1"/>
    <col min="14" max="14" width="7.42578125" bestFit="1" customWidth="1"/>
  </cols>
  <sheetData>
    <row r="4" spans="1:14" x14ac:dyDescent="0.25">
      <c r="A4" s="24" t="s">
        <v>41</v>
      </c>
      <c r="B4" s="24" t="s">
        <v>42</v>
      </c>
      <c r="C4" s="24" t="s">
        <v>223</v>
      </c>
      <c r="D4" s="24" t="s">
        <v>224</v>
      </c>
      <c r="E4" s="24" t="s">
        <v>40</v>
      </c>
      <c r="J4" s="1"/>
      <c r="K4" s="24" t="s">
        <v>41</v>
      </c>
      <c r="L4" s="24" t="s">
        <v>42</v>
      </c>
      <c r="M4" s="24" t="s">
        <v>223</v>
      </c>
      <c r="N4" s="24" t="s">
        <v>224</v>
      </c>
    </row>
    <row r="5" spans="1:14" x14ac:dyDescent="0.25">
      <c r="A5" t="s">
        <v>45</v>
      </c>
      <c r="B5" t="s">
        <v>46</v>
      </c>
      <c r="C5" t="s">
        <v>24</v>
      </c>
      <c r="D5" t="s">
        <v>228</v>
      </c>
      <c r="E5" t="s">
        <v>5</v>
      </c>
      <c r="K5" t="s">
        <v>45</v>
      </c>
      <c r="L5" t="s">
        <v>62</v>
      </c>
      <c r="M5" t="s">
        <v>18</v>
      </c>
      <c r="N5" t="s">
        <v>228</v>
      </c>
    </row>
    <row r="6" spans="1:14" x14ac:dyDescent="0.25">
      <c r="A6" t="s">
        <v>45</v>
      </c>
      <c r="B6" t="s">
        <v>46</v>
      </c>
      <c r="C6" t="s">
        <v>24</v>
      </c>
      <c r="D6" t="s">
        <v>228</v>
      </c>
      <c r="E6" t="s">
        <v>7</v>
      </c>
      <c r="K6" t="s">
        <v>45</v>
      </c>
      <c r="L6" t="s">
        <v>62</v>
      </c>
      <c r="M6" t="s">
        <v>18</v>
      </c>
      <c r="N6" t="s">
        <v>232</v>
      </c>
    </row>
    <row r="7" spans="1:14" x14ac:dyDescent="0.25">
      <c r="A7" t="s">
        <v>45</v>
      </c>
      <c r="B7" t="s">
        <v>46</v>
      </c>
      <c r="C7" t="s">
        <v>24</v>
      </c>
      <c r="D7" t="s">
        <v>228</v>
      </c>
      <c r="E7" t="s">
        <v>9</v>
      </c>
      <c r="K7" t="s">
        <v>45</v>
      </c>
      <c r="L7" t="s">
        <v>62</v>
      </c>
      <c r="M7" t="s">
        <v>21</v>
      </c>
      <c r="N7" t="s">
        <v>228</v>
      </c>
    </row>
    <row r="8" spans="1:14" x14ac:dyDescent="0.25">
      <c r="A8" t="s">
        <v>45</v>
      </c>
      <c r="B8" t="s">
        <v>46</v>
      </c>
      <c r="C8" t="s">
        <v>24</v>
      </c>
      <c r="D8" t="s">
        <v>228</v>
      </c>
      <c r="E8" t="s">
        <v>11</v>
      </c>
      <c r="K8" t="s">
        <v>45</v>
      </c>
      <c r="L8" t="s">
        <v>62</v>
      </c>
      <c r="M8" t="s">
        <v>21</v>
      </c>
      <c r="N8" t="s">
        <v>232</v>
      </c>
    </row>
    <row r="9" spans="1:14" x14ac:dyDescent="0.25">
      <c r="A9" t="s">
        <v>45</v>
      </c>
      <c r="B9" t="s">
        <v>46</v>
      </c>
      <c r="C9" t="s">
        <v>24</v>
      </c>
      <c r="D9" t="s">
        <v>232</v>
      </c>
      <c r="E9" t="s">
        <v>5</v>
      </c>
      <c r="K9" t="s">
        <v>45</v>
      </c>
      <c r="L9" t="s">
        <v>62</v>
      </c>
      <c r="M9" t="s">
        <v>23</v>
      </c>
      <c r="N9" t="s">
        <v>228</v>
      </c>
    </row>
    <row r="10" spans="1:14" x14ac:dyDescent="0.25">
      <c r="A10" t="s">
        <v>45</v>
      </c>
      <c r="B10" t="s">
        <v>46</v>
      </c>
      <c r="C10" t="s">
        <v>24</v>
      </c>
      <c r="D10" t="s">
        <v>232</v>
      </c>
      <c r="E10" t="s">
        <v>7</v>
      </c>
      <c r="K10" t="s">
        <v>45</v>
      </c>
      <c r="L10" t="s">
        <v>62</v>
      </c>
      <c r="M10" t="s">
        <v>23</v>
      </c>
      <c r="N10" t="s">
        <v>232</v>
      </c>
    </row>
    <row r="11" spans="1:14" x14ac:dyDescent="0.25">
      <c r="A11" t="s">
        <v>45</v>
      </c>
      <c r="B11" t="s">
        <v>46</v>
      </c>
      <c r="C11" t="s">
        <v>24</v>
      </c>
      <c r="D11" t="s">
        <v>232</v>
      </c>
      <c r="E11" t="s">
        <v>9</v>
      </c>
      <c r="K11" t="s">
        <v>45</v>
      </c>
      <c r="L11" t="s">
        <v>62</v>
      </c>
      <c r="M11" t="s">
        <v>34</v>
      </c>
      <c r="N11" t="s">
        <v>228</v>
      </c>
    </row>
    <row r="12" spans="1:14" x14ac:dyDescent="0.25">
      <c r="A12" t="s">
        <v>45</v>
      </c>
      <c r="B12" t="s">
        <v>46</v>
      </c>
      <c r="C12" t="s">
        <v>24</v>
      </c>
      <c r="D12" t="s">
        <v>232</v>
      </c>
      <c r="E12" t="s">
        <v>11</v>
      </c>
      <c r="K12" t="s">
        <v>45</v>
      </c>
      <c r="L12" t="s">
        <v>46</v>
      </c>
      <c r="M12" t="s">
        <v>18</v>
      </c>
      <c r="N12" t="s">
        <v>228</v>
      </c>
    </row>
    <row r="13" spans="1:14" x14ac:dyDescent="0.25">
      <c r="A13" t="s">
        <v>45</v>
      </c>
      <c r="B13" t="s">
        <v>46</v>
      </c>
      <c r="C13" t="s">
        <v>24</v>
      </c>
      <c r="D13" t="s">
        <v>233</v>
      </c>
      <c r="E13" t="s">
        <v>5</v>
      </c>
      <c r="K13" t="s">
        <v>45</v>
      </c>
      <c r="L13" t="s">
        <v>46</v>
      </c>
      <c r="M13" t="s">
        <v>18</v>
      </c>
      <c r="N13" t="s">
        <v>232</v>
      </c>
    </row>
    <row r="14" spans="1:14" x14ac:dyDescent="0.25">
      <c r="A14" t="s">
        <v>45</v>
      </c>
      <c r="B14" t="s">
        <v>46</v>
      </c>
      <c r="C14" t="s">
        <v>24</v>
      </c>
      <c r="D14" t="s">
        <v>233</v>
      </c>
      <c r="E14" t="s">
        <v>7</v>
      </c>
      <c r="K14" t="s">
        <v>45</v>
      </c>
      <c r="L14" t="s">
        <v>46</v>
      </c>
      <c r="M14" t="s">
        <v>21</v>
      </c>
      <c r="N14" t="s">
        <v>228</v>
      </c>
    </row>
    <row r="15" spans="1:14" x14ac:dyDescent="0.25">
      <c r="A15" t="s">
        <v>45</v>
      </c>
      <c r="B15" t="s">
        <v>46</v>
      </c>
      <c r="C15" t="s">
        <v>24</v>
      </c>
      <c r="D15" t="s">
        <v>233</v>
      </c>
      <c r="E15" t="s">
        <v>9</v>
      </c>
      <c r="K15" t="s">
        <v>45</v>
      </c>
      <c r="L15" t="s">
        <v>46</v>
      </c>
      <c r="M15" t="s">
        <v>21</v>
      </c>
      <c r="N15" t="s">
        <v>232</v>
      </c>
    </row>
    <row r="16" spans="1:14" x14ac:dyDescent="0.25">
      <c r="A16" t="s">
        <v>45</v>
      </c>
      <c r="B16" t="s">
        <v>46</v>
      </c>
      <c r="C16" t="s">
        <v>24</v>
      </c>
      <c r="D16" t="s">
        <v>233</v>
      </c>
      <c r="E16" t="s">
        <v>11</v>
      </c>
      <c r="K16" t="s">
        <v>45</v>
      </c>
      <c r="L16" t="s">
        <v>46</v>
      </c>
      <c r="M16" t="s">
        <v>23</v>
      </c>
      <c r="N16" t="s">
        <v>228</v>
      </c>
    </row>
    <row r="17" spans="1:14" x14ac:dyDescent="0.25">
      <c r="A17" t="s">
        <v>45</v>
      </c>
      <c r="B17" t="s">
        <v>46</v>
      </c>
      <c r="C17" t="s">
        <v>19</v>
      </c>
      <c r="D17" t="s">
        <v>228</v>
      </c>
      <c r="E17" t="s">
        <v>5</v>
      </c>
      <c r="K17" t="s">
        <v>45</v>
      </c>
      <c r="L17" t="s">
        <v>46</v>
      </c>
      <c r="M17" t="s">
        <v>23</v>
      </c>
      <c r="N17" t="s">
        <v>232</v>
      </c>
    </row>
    <row r="18" spans="1:14" x14ac:dyDescent="0.25">
      <c r="A18" t="s">
        <v>45</v>
      </c>
      <c r="B18" t="s">
        <v>46</v>
      </c>
      <c r="C18" t="s">
        <v>19</v>
      </c>
      <c r="D18" t="s">
        <v>228</v>
      </c>
      <c r="E18" t="s">
        <v>7</v>
      </c>
      <c r="K18" t="s">
        <v>45</v>
      </c>
      <c r="L18" t="s">
        <v>46</v>
      </c>
      <c r="M18" t="s">
        <v>34</v>
      </c>
      <c r="N18" t="s">
        <v>228</v>
      </c>
    </row>
    <row r="19" spans="1:14" x14ac:dyDescent="0.25">
      <c r="A19" t="s">
        <v>45</v>
      </c>
      <c r="B19" t="s">
        <v>46</v>
      </c>
      <c r="C19" t="s">
        <v>19</v>
      </c>
      <c r="D19" t="s">
        <v>228</v>
      </c>
      <c r="E19" t="s">
        <v>9</v>
      </c>
      <c r="K19" t="s">
        <v>87</v>
      </c>
      <c r="L19" t="s">
        <v>62</v>
      </c>
      <c r="M19" t="s">
        <v>21</v>
      </c>
      <c r="N19" t="s">
        <v>228</v>
      </c>
    </row>
    <row r="20" spans="1:14" x14ac:dyDescent="0.25">
      <c r="A20" t="s">
        <v>45</v>
      </c>
      <c r="B20" t="s">
        <v>46</v>
      </c>
      <c r="C20" t="s">
        <v>19</v>
      </c>
      <c r="D20" t="s">
        <v>228</v>
      </c>
      <c r="E20" t="s">
        <v>11</v>
      </c>
      <c r="K20" t="s">
        <v>87</v>
      </c>
      <c r="L20" t="s">
        <v>62</v>
      </c>
      <c r="M20" t="s">
        <v>21</v>
      </c>
      <c r="N20" t="s">
        <v>232</v>
      </c>
    </row>
    <row r="21" spans="1:14" x14ac:dyDescent="0.25">
      <c r="A21" t="s">
        <v>45</v>
      </c>
      <c r="B21" t="s">
        <v>46</v>
      </c>
      <c r="C21" t="s">
        <v>19</v>
      </c>
      <c r="D21" t="s">
        <v>232</v>
      </c>
      <c r="E21" t="s">
        <v>5</v>
      </c>
      <c r="K21" t="s">
        <v>87</v>
      </c>
      <c r="L21" t="s">
        <v>62</v>
      </c>
      <c r="M21" t="s">
        <v>23</v>
      </c>
      <c r="N21" t="s">
        <v>228</v>
      </c>
    </row>
    <row r="22" spans="1:14" x14ac:dyDescent="0.25">
      <c r="A22" t="s">
        <v>45</v>
      </c>
      <c r="B22" t="s">
        <v>46</v>
      </c>
      <c r="C22" t="s">
        <v>19</v>
      </c>
      <c r="D22" t="s">
        <v>232</v>
      </c>
      <c r="E22" t="s">
        <v>7</v>
      </c>
      <c r="K22" t="s">
        <v>87</v>
      </c>
      <c r="L22" t="s">
        <v>62</v>
      </c>
      <c r="M22" t="s">
        <v>23</v>
      </c>
      <c r="N22" t="s">
        <v>232</v>
      </c>
    </row>
    <row r="23" spans="1:14" x14ac:dyDescent="0.25">
      <c r="A23" t="s">
        <v>45</v>
      </c>
      <c r="B23" t="s">
        <v>46</v>
      </c>
      <c r="C23" t="s">
        <v>19</v>
      </c>
      <c r="D23" t="s">
        <v>232</v>
      </c>
      <c r="E23" t="s">
        <v>9</v>
      </c>
      <c r="K23" t="s">
        <v>87</v>
      </c>
      <c r="L23" t="s">
        <v>62</v>
      </c>
      <c r="M23" t="s">
        <v>34</v>
      </c>
      <c r="N23" t="s">
        <v>228</v>
      </c>
    </row>
    <row r="24" spans="1:14" x14ac:dyDescent="0.25">
      <c r="A24" t="s">
        <v>45</v>
      </c>
      <c r="B24" t="s">
        <v>46</v>
      </c>
      <c r="C24" t="s">
        <v>19</v>
      </c>
      <c r="D24" t="s">
        <v>232</v>
      </c>
      <c r="E24" t="s">
        <v>11</v>
      </c>
      <c r="K24" t="s">
        <v>87</v>
      </c>
      <c r="L24" t="s">
        <v>62</v>
      </c>
      <c r="M24" t="s">
        <v>28</v>
      </c>
      <c r="N24" t="s">
        <v>228</v>
      </c>
    </row>
    <row r="25" spans="1:14" x14ac:dyDescent="0.25">
      <c r="A25" t="s">
        <v>45</v>
      </c>
      <c r="B25" t="s">
        <v>46</v>
      </c>
      <c r="C25" t="s">
        <v>19</v>
      </c>
      <c r="D25" t="s">
        <v>233</v>
      </c>
      <c r="E25" t="s">
        <v>5</v>
      </c>
      <c r="K25" t="s">
        <v>87</v>
      </c>
      <c r="L25" t="s">
        <v>62</v>
      </c>
      <c r="M25" t="s">
        <v>28</v>
      </c>
      <c r="N25" t="s">
        <v>232</v>
      </c>
    </row>
    <row r="26" spans="1:14" x14ac:dyDescent="0.25">
      <c r="A26" t="s">
        <v>45</v>
      </c>
      <c r="B26" t="s">
        <v>46</v>
      </c>
      <c r="C26" t="s">
        <v>19</v>
      </c>
      <c r="D26" t="s">
        <v>233</v>
      </c>
      <c r="E26" t="s">
        <v>7</v>
      </c>
      <c r="K26" t="s">
        <v>87</v>
      </c>
      <c r="L26" t="s">
        <v>46</v>
      </c>
      <c r="M26" t="s">
        <v>21</v>
      </c>
      <c r="N26" t="s">
        <v>228</v>
      </c>
    </row>
    <row r="27" spans="1:14" x14ac:dyDescent="0.25">
      <c r="A27" t="s">
        <v>45</v>
      </c>
      <c r="B27" t="s">
        <v>46</v>
      </c>
      <c r="C27" t="s">
        <v>19</v>
      </c>
      <c r="D27" t="s">
        <v>233</v>
      </c>
      <c r="E27" t="s">
        <v>9</v>
      </c>
      <c r="K27" t="s">
        <v>87</v>
      </c>
      <c r="L27" t="s">
        <v>46</v>
      </c>
      <c r="M27" t="s">
        <v>21</v>
      </c>
      <c r="N27" t="s">
        <v>232</v>
      </c>
    </row>
    <row r="28" spans="1:14" x14ac:dyDescent="0.25">
      <c r="A28" t="s">
        <v>45</v>
      </c>
      <c r="B28" t="s">
        <v>46</v>
      </c>
      <c r="C28" t="s">
        <v>19</v>
      </c>
      <c r="D28" t="s">
        <v>233</v>
      </c>
      <c r="E28" t="s">
        <v>11</v>
      </c>
      <c r="K28" t="s">
        <v>87</v>
      </c>
      <c r="L28" t="s">
        <v>46</v>
      </c>
      <c r="M28" t="s">
        <v>23</v>
      </c>
      <c r="N28" t="s">
        <v>228</v>
      </c>
    </row>
    <row r="29" spans="1:14" x14ac:dyDescent="0.25">
      <c r="A29" t="s">
        <v>45</v>
      </c>
      <c r="B29" t="s">
        <v>62</v>
      </c>
      <c r="C29" t="s">
        <v>24</v>
      </c>
      <c r="D29" t="s">
        <v>228</v>
      </c>
      <c r="E29" t="s">
        <v>5</v>
      </c>
      <c r="K29" t="s">
        <v>87</v>
      </c>
      <c r="L29" t="s">
        <v>46</v>
      </c>
      <c r="M29" t="s">
        <v>23</v>
      </c>
      <c r="N29" t="s">
        <v>232</v>
      </c>
    </row>
    <row r="30" spans="1:14" x14ac:dyDescent="0.25">
      <c r="A30" t="s">
        <v>45</v>
      </c>
      <c r="B30" t="s">
        <v>62</v>
      </c>
      <c r="C30" t="s">
        <v>24</v>
      </c>
      <c r="D30" t="s">
        <v>228</v>
      </c>
      <c r="E30" t="s">
        <v>7</v>
      </c>
      <c r="K30" t="s">
        <v>87</v>
      </c>
      <c r="L30" t="s">
        <v>46</v>
      </c>
      <c r="M30" t="s">
        <v>34</v>
      </c>
      <c r="N30" t="s">
        <v>228</v>
      </c>
    </row>
    <row r="31" spans="1:14" x14ac:dyDescent="0.25">
      <c r="A31" t="s">
        <v>45</v>
      </c>
      <c r="B31" t="s">
        <v>62</v>
      </c>
      <c r="C31" t="s">
        <v>24</v>
      </c>
      <c r="D31" t="s">
        <v>228</v>
      </c>
      <c r="E31" t="s">
        <v>9</v>
      </c>
      <c r="K31" t="s">
        <v>87</v>
      </c>
      <c r="L31" t="s">
        <v>46</v>
      </c>
      <c r="M31" t="s">
        <v>28</v>
      </c>
      <c r="N31" t="s">
        <v>228</v>
      </c>
    </row>
    <row r="32" spans="1:14" x14ac:dyDescent="0.25">
      <c r="A32" t="s">
        <v>45</v>
      </c>
      <c r="B32" t="s">
        <v>62</v>
      </c>
      <c r="C32" t="s">
        <v>24</v>
      </c>
      <c r="D32" t="s">
        <v>228</v>
      </c>
      <c r="E32" t="s">
        <v>11</v>
      </c>
      <c r="K32" t="s">
        <v>87</v>
      </c>
      <c r="L32" t="s">
        <v>46</v>
      </c>
      <c r="M32" t="s">
        <v>28</v>
      </c>
      <c r="N32" t="s">
        <v>232</v>
      </c>
    </row>
    <row r="33" spans="1:14" x14ac:dyDescent="0.25">
      <c r="A33" t="s">
        <v>45</v>
      </c>
      <c r="B33" t="s">
        <v>62</v>
      </c>
      <c r="C33" t="s">
        <v>24</v>
      </c>
      <c r="D33" t="s">
        <v>232</v>
      </c>
      <c r="E33" t="s">
        <v>5</v>
      </c>
      <c r="K33" t="s">
        <v>145</v>
      </c>
      <c r="L33" t="s">
        <v>62</v>
      </c>
      <c r="M33" t="s">
        <v>21</v>
      </c>
      <c r="N33" t="s">
        <v>228</v>
      </c>
    </row>
    <row r="34" spans="1:14" x14ac:dyDescent="0.25">
      <c r="A34" t="s">
        <v>45</v>
      </c>
      <c r="B34" t="s">
        <v>62</v>
      </c>
      <c r="C34" t="s">
        <v>24</v>
      </c>
      <c r="D34" t="s">
        <v>232</v>
      </c>
      <c r="E34" t="s">
        <v>7</v>
      </c>
      <c r="K34" t="s">
        <v>145</v>
      </c>
      <c r="L34" t="s">
        <v>62</v>
      </c>
      <c r="M34" t="s">
        <v>21</v>
      </c>
      <c r="N34" t="s">
        <v>232</v>
      </c>
    </row>
    <row r="35" spans="1:14" x14ac:dyDescent="0.25">
      <c r="A35" t="s">
        <v>45</v>
      </c>
      <c r="B35" t="s">
        <v>62</v>
      </c>
      <c r="C35" t="s">
        <v>24</v>
      </c>
      <c r="D35" t="s">
        <v>232</v>
      </c>
      <c r="E35" t="s">
        <v>9</v>
      </c>
      <c r="K35" t="s">
        <v>145</v>
      </c>
      <c r="L35" t="s">
        <v>62</v>
      </c>
      <c r="M35" t="s">
        <v>23</v>
      </c>
      <c r="N35" t="s">
        <v>228</v>
      </c>
    </row>
    <row r="36" spans="1:14" x14ac:dyDescent="0.25">
      <c r="A36" t="s">
        <v>45</v>
      </c>
      <c r="B36" t="s">
        <v>62</v>
      </c>
      <c r="C36" t="s">
        <v>24</v>
      </c>
      <c r="D36" t="s">
        <v>232</v>
      </c>
      <c r="E36" t="s">
        <v>11</v>
      </c>
      <c r="K36" t="s">
        <v>145</v>
      </c>
      <c r="L36" t="s">
        <v>62</v>
      </c>
      <c r="M36" t="s">
        <v>23</v>
      </c>
      <c r="N36" t="s">
        <v>232</v>
      </c>
    </row>
    <row r="37" spans="1:14" x14ac:dyDescent="0.25">
      <c r="A37" t="s">
        <v>45</v>
      </c>
      <c r="B37" t="s">
        <v>62</v>
      </c>
      <c r="C37" t="s">
        <v>24</v>
      </c>
      <c r="D37" t="s">
        <v>233</v>
      </c>
      <c r="E37" t="s">
        <v>5</v>
      </c>
      <c r="K37" t="s">
        <v>145</v>
      </c>
      <c r="L37" t="s">
        <v>62</v>
      </c>
      <c r="M37" t="s">
        <v>34</v>
      </c>
      <c r="N37" t="s">
        <v>228</v>
      </c>
    </row>
    <row r="38" spans="1:14" x14ac:dyDescent="0.25">
      <c r="A38" t="s">
        <v>45</v>
      </c>
      <c r="B38" t="s">
        <v>62</v>
      </c>
      <c r="C38" t="s">
        <v>24</v>
      </c>
      <c r="D38" t="s">
        <v>233</v>
      </c>
      <c r="E38" t="s">
        <v>7</v>
      </c>
      <c r="K38" t="s">
        <v>145</v>
      </c>
      <c r="L38" t="s">
        <v>62</v>
      </c>
      <c r="M38" t="s">
        <v>28</v>
      </c>
      <c r="N38" t="s">
        <v>228</v>
      </c>
    </row>
    <row r="39" spans="1:14" x14ac:dyDescent="0.25">
      <c r="A39" t="s">
        <v>45</v>
      </c>
      <c r="B39" t="s">
        <v>62</v>
      </c>
      <c r="C39" t="s">
        <v>24</v>
      </c>
      <c r="D39" t="s">
        <v>233</v>
      </c>
      <c r="E39" t="s">
        <v>9</v>
      </c>
      <c r="K39" t="s">
        <v>145</v>
      </c>
      <c r="L39" t="s">
        <v>62</v>
      </c>
      <c r="M39" t="s">
        <v>28</v>
      </c>
      <c r="N39" t="s">
        <v>232</v>
      </c>
    </row>
    <row r="40" spans="1:14" x14ac:dyDescent="0.25">
      <c r="A40" t="s">
        <v>45</v>
      </c>
      <c r="B40" t="s">
        <v>62</v>
      </c>
      <c r="C40" t="s">
        <v>24</v>
      </c>
      <c r="D40" t="s">
        <v>233</v>
      </c>
      <c r="E40" t="s">
        <v>11</v>
      </c>
      <c r="K40" t="s">
        <v>145</v>
      </c>
      <c r="L40" t="s">
        <v>46</v>
      </c>
      <c r="M40" t="s">
        <v>21</v>
      </c>
      <c r="N40" t="s">
        <v>228</v>
      </c>
    </row>
    <row r="41" spans="1:14" x14ac:dyDescent="0.25">
      <c r="A41" t="s">
        <v>45</v>
      </c>
      <c r="B41" t="s">
        <v>62</v>
      </c>
      <c r="C41" t="s">
        <v>19</v>
      </c>
      <c r="D41" t="s">
        <v>228</v>
      </c>
      <c r="E41" t="s">
        <v>5</v>
      </c>
      <c r="K41" t="s">
        <v>145</v>
      </c>
      <c r="L41" t="s">
        <v>46</v>
      </c>
      <c r="M41" t="s">
        <v>21</v>
      </c>
      <c r="N41" t="s">
        <v>232</v>
      </c>
    </row>
    <row r="42" spans="1:14" x14ac:dyDescent="0.25">
      <c r="A42" t="s">
        <v>45</v>
      </c>
      <c r="B42" t="s">
        <v>62</v>
      </c>
      <c r="C42" t="s">
        <v>19</v>
      </c>
      <c r="D42" t="s">
        <v>228</v>
      </c>
      <c r="E42" t="s">
        <v>7</v>
      </c>
      <c r="K42" t="s">
        <v>145</v>
      </c>
      <c r="L42" t="s">
        <v>46</v>
      </c>
      <c r="M42" t="s">
        <v>23</v>
      </c>
      <c r="N42" t="s">
        <v>228</v>
      </c>
    </row>
    <row r="43" spans="1:14" x14ac:dyDescent="0.25">
      <c r="A43" t="s">
        <v>45</v>
      </c>
      <c r="B43" t="s">
        <v>62</v>
      </c>
      <c r="C43" t="s">
        <v>19</v>
      </c>
      <c r="D43" t="s">
        <v>228</v>
      </c>
      <c r="E43" t="s">
        <v>9</v>
      </c>
      <c r="K43" t="s">
        <v>145</v>
      </c>
      <c r="L43" t="s">
        <v>46</v>
      </c>
      <c r="M43" t="s">
        <v>23</v>
      </c>
      <c r="N43" t="s">
        <v>232</v>
      </c>
    </row>
    <row r="44" spans="1:14" x14ac:dyDescent="0.25">
      <c r="A44" t="s">
        <v>45</v>
      </c>
      <c r="B44" t="s">
        <v>62</v>
      </c>
      <c r="C44" t="s">
        <v>19</v>
      </c>
      <c r="D44" t="s">
        <v>228</v>
      </c>
      <c r="E44" t="s">
        <v>11</v>
      </c>
      <c r="K44" t="s">
        <v>145</v>
      </c>
      <c r="L44" t="s">
        <v>46</v>
      </c>
      <c r="M44" t="s">
        <v>34</v>
      </c>
      <c r="N44" t="s">
        <v>228</v>
      </c>
    </row>
    <row r="45" spans="1:14" x14ac:dyDescent="0.25">
      <c r="A45" t="s">
        <v>45</v>
      </c>
      <c r="B45" t="s">
        <v>62</v>
      </c>
      <c r="C45" t="s">
        <v>19</v>
      </c>
      <c r="D45" t="s">
        <v>232</v>
      </c>
      <c r="E45" t="s">
        <v>5</v>
      </c>
      <c r="K45" t="s">
        <v>145</v>
      </c>
      <c r="L45" t="s">
        <v>46</v>
      </c>
      <c r="M45" t="s">
        <v>28</v>
      </c>
      <c r="N45" t="s">
        <v>228</v>
      </c>
    </row>
    <row r="46" spans="1:14" x14ac:dyDescent="0.25">
      <c r="A46" t="s">
        <v>45</v>
      </c>
      <c r="B46" t="s">
        <v>62</v>
      </c>
      <c r="C46" t="s">
        <v>19</v>
      </c>
      <c r="D46" t="s">
        <v>232</v>
      </c>
      <c r="E46" t="s">
        <v>7</v>
      </c>
      <c r="K46" t="s">
        <v>145</v>
      </c>
      <c r="L46" t="s">
        <v>46</v>
      </c>
      <c r="M46" t="s">
        <v>28</v>
      </c>
      <c r="N46" t="s">
        <v>232</v>
      </c>
    </row>
    <row r="47" spans="1:14" x14ac:dyDescent="0.25">
      <c r="A47" t="s">
        <v>45</v>
      </c>
      <c r="B47" t="s">
        <v>62</v>
      </c>
      <c r="C47" t="s">
        <v>19</v>
      </c>
      <c r="D47" t="s">
        <v>232</v>
      </c>
      <c r="E47" t="s">
        <v>9</v>
      </c>
      <c r="K47" t="s">
        <v>405</v>
      </c>
      <c r="L47" t="s">
        <v>405</v>
      </c>
      <c r="M47" t="s">
        <v>405</v>
      </c>
      <c r="N47" t="s">
        <v>405</v>
      </c>
    </row>
    <row r="48" spans="1:14" x14ac:dyDescent="0.25">
      <c r="A48" t="s">
        <v>45</v>
      </c>
      <c r="B48" t="s">
        <v>62</v>
      </c>
      <c r="C48" t="s">
        <v>19</v>
      </c>
      <c r="D48" t="s">
        <v>232</v>
      </c>
      <c r="E48" t="s">
        <v>11</v>
      </c>
    </row>
    <row r="49" spans="1:5" x14ac:dyDescent="0.25">
      <c r="A49" t="s">
        <v>45</v>
      </c>
      <c r="B49" t="s">
        <v>62</v>
      </c>
      <c r="C49" t="s">
        <v>19</v>
      </c>
      <c r="D49" t="s">
        <v>233</v>
      </c>
      <c r="E49" t="s">
        <v>5</v>
      </c>
    </row>
    <row r="50" spans="1:5" x14ac:dyDescent="0.25">
      <c r="A50" t="s">
        <v>45</v>
      </c>
      <c r="B50" t="s">
        <v>62</v>
      </c>
      <c r="C50" t="s">
        <v>19</v>
      </c>
      <c r="D50" t="s">
        <v>233</v>
      </c>
      <c r="E50" t="s">
        <v>7</v>
      </c>
    </row>
    <row r="51" spans="1:5" x14ac:dyDescent="0.25">
      <c r="A51" t="s">
        <v>45</v>
      </c>
      <c r="B51" t="s">
        <v>62</v>
      </c>
      <c r="C51" t="s">
        <v>19</v>
      </c>
      <c r="D51" t="s">
        <v>233</v>
      </c>
      <c r="E51" t="s">
        <v>9</v>
      </c>
    </row>
    <row r="52" spans="1:5" x14ac:dyDescent="0.25">
      <c r="A52" t="s">
        <v>45</v>
      </c>
      <c r="B52" t="s">
        <v>62</v>
      </c>
      <c r="C52" t="s">
        <v>19</v>
      </c>
      <c r="D52" t="s">
        <v>233</v>
      </c>
      <c r="E52" t="s">
        <v>11</v>
      </c>
    </row>
    <row r="53" spans="1:5" x14ac:dyDescent="0.25">
      <c r="A53" t="s">
        <v>87</v>
      </c>
      <c r="B53" t="s">
        <v>46</v>
      </c>
      <c r="C53" t="s">
        <v>27</v>
      </c>
      <c r="D53" t="s">
        <v>228</v>
      </c>
      <c r="E53" t="s">
        <v>5</v>
      </c>
    </row>
    <row r="54" spans="1:5" x14ac:dyDescent="0.25">
      <c r="A54" t="s">
        <v>87</v>
      </c>
      <c r="B54" t="s">
        <v>46</v>
      </c>
      <c r="C54" t="s">
        <v>27</v>
      </c>
      <c r="D54" t="s">
        <v>228</v>
      </c>
      <c r="E54" t="s">
        <v>7</v>
      </c>
    </row>
    <row r="55" spans="1:5" x14ac:dyDescent="0.25">
      <c r="A55" t="s">
        <v>87</v>
      </c>
      <c r="B55" t="s">
        <v>46</v>
      </c>
      <c r="C55" t="s">
        <v>27</v>
      </c>
      <c r="D55" t="s">
        <v>228</v>
      </c>
      <c r="E55" t="s">
        <v>9</v>
      </c>
    </row>
    <row r="56" spans="1:5" x14ac:dyDescent="0.25">
      <c r="A56" t="s">
        <v>87</v>
      </c>
      <c r="B56" t="s">
        <v>46</v>
      </c>
      <c r="C56" t="s">
        <v>27</v>
      </c>
      <c r="D56" t="s">
        <v>228</v>
      </c>
      <c r="E56" t="s">
        <v>11</v>
      </c>
    </row>
    <row r="57" spans="1:5" x14ac:dyDescent="0.25">
      <c r="A57" t="s">
        <v>87</v>
      </c>
      <c r="B57" t="s">
        <v>46</v>
      </c>
      <c r="C57" t="s">
        <v>27</v>
      </c>
      <c r="D57" t="s">
        <v>232</v>
      </c>
      <c r="E57" t="s">
        <v>5</v>
      </c>
    </row>
    <row r="58" spans="1:5" x14ac:dyDescent="0.25">
      <c r="A58" t="s">
        <v>87</v>
      </c>
      <c r="B58" t="s">
        <v>46</v>
      </c>
      <c r="C58" t="s">
        <v>27</v>
      </c>
      <c r="D58" t="s">
        <v>232</v>
      </c>
      <c r="E58" t="s">
        <v>7</v>
      </c>
    </row>
    <row r="59" spans="1:5" x14ac:dyDescent="0.25">
      <c r="A59" t="s">
        <v>87</v>
      </c>
      <c r="B59" t="s">
        <v>46</v>
      </c>
      <c r="C59" t="s">
        <v>27</v>
      </c>
      <c r="D59" t="s">
        <v>232</v>
      </c>
      <c r="E59" t="s">
        <v>9</v>
      </c>
    </row>
    <row r="60" spans="1:5" x14ac:dyDescent="0.25">
      <c r="A60" t="s">
        <v>87</v>
      </c>
      <c r="B60" t="s">
        <v>46</v>
      </c>
      <c r="C60" t="s">
        <v>27</v>
      </c>
      <c r="D60" t="s">
        <v>232</v>
      </c>
      <c r="E60" t="s">
        <v>11</v>
      </c>
    </row>
    <row r="61" spans="1:5" x14ac:dyDescent="0.25">
      <c r="A61" t="s">
        <v>87</v>
      </c>
      <c r="B61" t="s">
        <v>46</v>
      </c>
      <c r="C61" t="s">
        <v>29</v>
      </c>
      <c r="D61" t="s">
        <v>228</v>
      </c>
      <c r="E61" t="s">
        <v>5</v>
      </c>
    </row>
    <row r="62" spans="1:5" x14ac:dyDescent="0.25">
      <c r="A62" t="s">
        <v>87</v>
      </c>
      <c r="B62" t="s">
        <v>46</v>
      </c>
      <c r="C62" t="s">
        <v>29</v>
      </c>
      <c r="D62" t="s">
        <v>228</v>
      </c>
      <c r="E62" t="s">
        <v>7</v>
      </c>
    </row>
    <row r="63" spans="1:5" x14ac:dyDescent="0.25">
      <c r="A63" t="s">
        <v>87</v>
      </c>
      <c r="B63" t="s">
        <v>46</v>
      </c>
      <c r="C63" t="s">
        <v>29</v>
      </c>
      <c r="D63" t="s">
        <v>228</v>
      </c>
      <c r="E63" t="s">
        <v>9</v>
      </c>
    </row>
    <row r="64" spans="1:5" x14ac:dyDescent="0.25">
      <c r="A64" t="s">
        <v>87</v>
      </c>
      <c r="B64" t="s">
        <v>46</v>
      </c>
      <c r="C64" t="s">
        <v>29</v>
      </c>
      <c r="D64" t="s">
        <v>228</v>
      </c>
      <c r="E64" t="s">
        <v>11</v>
      </c>
    </row>
    <row r="65" spans="1:5" x14ac:dyDescent="0.25">
      <c r="A65" t="s">
        <v>87</v>
      </c>
      <c r="B65" t="s">
        <v>46</v>
      </c>
      <c r="C65" t="s">
        <v>29</v>
      </c>
      <c r="D65" t="s">
        <v>232</v>
      </c>
      <c r="E65" t="s">
        <v>5</v>
      </c>
    </row>
    <row r="66" spans="1:5" x14ac:dyDescent="0.25">
      <c r="A66" t="s">
        <v>87</v>
      </c>
      <c r="B66" t="s">
        <v>46</v>
      </c>
      <c r="C66" t="s">
        <v>29</v>
      </c>
      <c r="D66" t="s">
        <v>232</v>
      </c>
      <c r="E66" t="s">
        <v>7</v>
      </c>
    </row>
    <row r="67" spans="1:5" x14ac:dyDescent="0.25">
      <c r="A67" t="s">
        <v>87</v>
      </c>
      <c r="B67" t="s">
        <v>46</v>
      </c>
      <c r="C67" t="s">
        <v>29</v>
      </c>
      <c r="D67" t="s">
        <v>232</v>
      </c>
      <c r="E67" t="s">
        <v>9</v>
      </c>
    </row>
    <row r="68" spans="1:5" x14ac:dyDescent="0.25">
      <c r="A68" t="s">
        <v>87</v>
      </c>
      <c r="B68" t="s">
        <v>46</v>
      </c>
      <c r="C68" t="s">
        <v>29</v>
      </c>
      <c r="D68" t="s">
        <v>232</v>
      </c>
      <c r="E68" t="s">
        <v>11</v>
      </c>
    </row>
    <row r="69" spans="1:5" x14ac:dyDescent="0.25">
      <c r="A69" t="s">
        <v>87</v>
      </c>
      <c r="B69" t="s">
        <v>62</v>
      </c>
      <c r="C69" t="s">
        <v>27</v>
      </c>
      <c r="D69" t="s">
        <v>228</v>
      </c>
      <c r="E69" t="s">
        <v>5</v>
      </c>
    </row>
    <row r="70" spans="1:5" x14ac:dyDescent="0.25">
      <c r="A70" t="s">
        <v>87</v>
      </c>
      <c r="B70" t="s">
        <v>62</v>
      </c>
      <c r="C70" t="s">
        <v>27</v>
      </c>
      <c r="D70" t="s">
        <v>228</v>
      </c>
      <c r="E70" t="s">
        <v>7</v>
      </c>
    </row>
    <row r="71" spans="1:5" x14ac:dyDescent="0.25">
      <c r="A71" t="s">
        <v>87</v>
      </c>
      <c r="B71" t="s">
        <v>62</v>
      </c>
      <c r="C71" t="s">
        <v>27</v>
      </c>
      <c r="D71" t="s">
        <v>228</v>
      </c>
      <c r="E71" t="s">
        <v>9</v>
      </c>
    </row>
    <row r="72" spans="1:5" x14ac:dyDescent="0.25">
      <c r="A72" t="s">
        <v>87</v>
      </c>
      <c r="B72" t="s">
        <v>62</v>
      </c>
      <c r="C72" t="s">
        <v>27</v>
      </c>
      <c r="D72" t="s">
        <v>228</v>
      </c>
      <c r="E72" t="s">
        <v>11</v>
      </c>
    </row>
    <row r="73" spans="1:5" x14ac:dyDescent="0.25">
      <c r="A73" t="s">
        <v>87</v>
      </c>
      <c r="B73" t="s">
        <v>62</v>
      </c>
      <c r="C73" t="s">
        <v>27</v>
      </c>
      <c r="D73" t="s">
        <v>232</v>
      </c>
      <c r="E73" t="s">
        <v>5</v>
      </c>
    </row>
    <row r="74" spans="1:5" x14ac:dyDescent="0.25">
      <c r="A74" t="s">
        <v>87</v>
      </c>
      <c r="B74" t="s">
        <v>62</v>
      </c>
      <c r="C74" t="s">
        <v>27</v>
      </c>
      <c r="D74" t="s">
        <v>232</v>
      </c>
      <c r="E74" t="s">
        <v>7</v>
      </c>
    </row>
    <row r="75" spans="1:5" x14ac:dyDescent="0.25">
      <c r="A75" t="s">
        <v>87</v>
      </c>
      <c r="B75" t="s">
        <v>62</v>
      </c>
      <c r="C75" t="s">
        <v>27</v>
      </c>
      <c r="D75" t="s">
        <v>232</v>
      </c>
      <c r="E75" t="s">
        <v>9</v>
      </c>
    </row>
    <row r="76" spans="1:5" x14ac:dyDescent="0.25">
      <c r="A76" t="s">
        <v>87</v>
      </c>
      <c r="B76" t="s">
        <v>62</v>
      </c>
      <c r="C76" t="s">
        <v>27</v>
      </c>
      <c r="D76" t="s">
        <v>232</v>
      </c>
      <c r="E76" t="s">
        <v>11</v>
      </c>
    </row>
    <row r="77" spans="1:5" x14ac:dyDescent="0.25">
      <c r="A77" t="s">
        <v>87</v>
      </c>
      <c r="B77" t="s">
        <v>62</v>
      </c>
      <c r="C77" t="s">
        <v>29</v>
      </c>
      <c r="D77" t="s">
        <v>228</v>
      </c>
      <c r="E77" t="s">
        <v>5</v>
      </c>
    </row>
    <row r="78" spans="1:5" x14ac:dyDescent="0.25">
      <c r="A78" t="s">
        <v>87</v>
      </c>
      <c r="B78" t="s">
        <v>62</v>
      </c>
      <c r="C78" t="s">
        <v>29</v>
      </c>
      <c r="D78" t="s">
        <v>228</v>
      </c>
      <c r="E78" t="s">
        <v>7</v>
      </c>
    </row>
    <row r="79" spans="1:5" x14ac:dyDescent="0.25">
      <c r="A79" t="s">
        <v>87</v>
      </c>
      <c r="B79" t="s">
        <v>62</v>
      </c>
      <c r="C79" t="s">
        <v>29</v>
      </c>
      <c r="D79" t="s">
        <v>228</v>
      </c>
      <c r="E79" t="s">
        <v>9</v>
      </c>
    </row>
    <row r="80" spans="1:5" x14ac:dyDescent="0.25">
      <c r="A80" t="s">
        <v>87</v>
      </c>
      <c r="B80" t="s">
        <v>62</v>
      </c>
      <c r="C80" t="s">
        <v>29</v>
      </c>
      <c r="D80" t="s">
        <v>228</v>
      </c>
      <c r="E80" t="s">
        <v>11</v>
      </c>
    </row>
    <row r="81" spans="1:5" x14ac:dyDescent="0.25">
      <c r="A81" t="s">
        <v>87</v>
      </c>
      <c r="B81" t="s">
        <v>62</v>
      </c>
      <c r="C81" t="s">
        <v>29</v>
      </c>
      <c r="D81" t="s">
        <v>232</v>
      </c>
      <c r="E81" t="s">
        <v>5</v>
      </c>
    </row>
    <row r="82" spans="1:5" x14ac:dyDescent="0.25">
      <c r="A82" t="s">
        <v>87</v>
      </c>
      <c r="B82" t="s">
        <v>62</v>
      </c>
      <c r="C82" t="s">
        <v>29</v>
      </c>
      <c r="D82" t="s">
        <v>232</v>
      </c>
      <c r="E82" t="s">
        <v>7</v>
      </c>
    </row>
    <row r="83" spans="1:5" x14ac:dyDescent="0.25">
      <c r="A83" t="s">
        <v>87</v>
      </c>
      <c r="B83" t="s">
        <v>62</v>
      </c>
      <c r="C83" t="s">
        <v>29</v>
      </c>
      <c r="D83" t="s">
        <v>232</v>
      </c>
      <c r="E83" t="s">
        <v>9</v>
      </c>
    </row>
    <row r="84" spans="1:5" x14ac:dyDescent="0.25">
      <c r="A84" t="s">
        <v>87</v>
      </c>
      <c r="B84" t="s">
        <v>62</v>
      </c>
      <c r="C84" t="s">
        <v>29</v>
      </c>
      <c r="D84" t="s">
        <v>232</v>
      </c>
      <c r="E84" t="s">
        <v>11</v>
      </c>
    </row>
    <row r="85" spans="1:5" x14ac:dyDescent="0.25">
      <c r="A85" t="s">
        <v>145</v>
      </c>
      <c r="B85" t="s">
        <v>46</v>
      </c>
      <c r="C85" t="s">
        <v>35</v>
      </c>
      <c r="D85" t="s">
        <v>228</v>
      </c>
      <c r="E85" t="s">
        <v>5</v>
      </c>
    </row>
    <row r="86" spans="1:5" x14ac:dyDescent="0.25">
      <c r="A86" t="s">
        <v>145</v>
      </c>
      <c r="B86" t="s">
        <v>46</v>
      </c>
      <c r="C86" t="s">
        <v>35</v>
      </c>
      <c r="D86" t="s">
        <v>228</v>
      </c>
      <c r="E86" t="s">
        <v>7</v>
      </c>
    </row>
    <row r="87" spans="1:5" x14ac:dyDescent="0.25">
      <c r="A87" t="s">
        <v>145</v>
      </c>
      <c r="B87" t="s">
        <v>46</v>
      </c>
      <c r="C87" t="s">
        <v>35</v>
      </c>
      <c r="D87" t="s">
        <v>228</v>
      </c>
      <c r="E87" t="s">
        <v>9</v>
      </c>
    </row>
    <row r="88" spans="1:5" x14ac:dyDescent="0.25">
      <c r="A88" t="s">
        <v>145</v>
      </c>
      <c r="B88" t="s">
        <v>46</v>
      </c>
      <c r="C88" t="s">
        <v>35</v>
      </c>
      <c r="D88" t="s">
        <v>228</v>
      </c>
      <c r="E88" t="s">
        <v>11</v>
      </c>
    </row>
    <row r="89" spans="1:5" x14ac:dyDescent="0.25">
      <c r="A89" t="s">
        <v>145</v>
      </c>
      <c r="B89" t="s">
        <v>46</v>
      </c>
      <c r="C89" t="s">
        <v>35</v>
      </c>
      <c r="D89" t="s">
        <v>232</v>
      </c>
      <c r="E89" t="s">
        <v>5</v>
      </c>
    </row>
    <row r="90" spans="1:5" x14ac:dyDescent="0.25">
      <c r="A90" t="s">
        <v>145</v>
      </c>
      <c r="B90" t="s">
        <v>46</v>
      </c>
      <c r="C90" t="s">
        <v>35</v>
      </c>
      <c r="D90" t="s">
        <v>232</v>
      </c>
      <c r="E90" t="s">
        <v>7</v>
      </c>
    </row>
    <row r="91" spans="1:5" x14ac:dyDescent="0.25">
      <c r="A91" t="s">
        <v>145</v>
      </c>
      <c r="B91" t="s">
        <v>46</v>
      </c>
      <c r="C91" t="s">
        <v>35</v>
      </c>
      <c r="D91" t="s">
        <v>232</v>
      </c>
      <c r="E91" t="s">
        <v>9</v>
      </c>
    </row>
    <row r="92" spans="1:5" x14ac:dyDescent="0.25">
      <c r="A92" t="s">
        <v>145</v>
      </c>
      <c r="B92" t="s">
        <v>46</v>
      </c>
      <c r="C92" t="s">
        <v>35</v>
      </c>
      <c r="D92" t="s">
        <v>232</v>
      </c>
      <c r="E92" t="s">
        <v>11</v>
      </c>
    </row>
    <row r="93" spans="1:5" x14ac:dyDescent="0.25">
      <c r="A93" t="s">
        <v>145</v>
      </c>
      <c r="B93" t="s">
        <v>46</v>
      </c>
      <c r="C93" t="s">
        <v>33</v>
      </c>
      <c r="D93" t="s">
        <v>228</v>
      </c>
      <c r="E93" t="s">
        <v>5</v>
      </c>
    </row>
    <row r="94" spans="1:5" x14ac:dyDescent="0.25">
      <c r="A94" t="s">
        <v>145</v>
      </c>
      <c r="B94" t="s">
        <v>46</v>
      </c>
      <c r="C94" t="s">
        <v>33</v>
      </c>
      <c r="D94" t="s">
        <v>228</v>
      </c>
      <c r="E94" t="s">
        <v>7</v>
      </c>
    </row>
    <row r="95" spans="1:5" x14ac:dyDescent="0.25">
      <c r="A95" t="s">
        <v>145</v>
      </c>
      <c r="B95" t="s">
        <v>46</v>
      </c>
      <c r="C95" t="s">
        <v>33</v>
      </c>
      <c r="D95" t="s">
        <v>228</v>
      </c>
      <c r="E95" t="s">
        <v>9</v>
      </c>
    </row>
    <row r="96" spans="1:5" x14ac:dyDescent="0.25">
      <c r="A96" t="s">
        <v>145</v>
      </c>
      <c r="B96" t="s">
        <v>46</v>
      </c>
      <c r="C96" t="s">
        <v>33</v>
      </c>
      <c r="D96" t="s">
        <v>228</v>
      </c>
      <c r="E96" t="s">
        <v>11</v>
      </c>
    </row>
    <row r="97" spans="1:5" x14ac:dyDescent="0.25">
      <c r="A97" t="s">
        <v>145</v>
      </c>
      <c r="B97" t="s">
        <v>46</v>
      </c>
      <c r="C97" t="s">
        <v>33</v>
      </c>
      <c r="D97" t="s">
        <v>232</v>
      </c>
      <c r="E97" t="s">
        <v>5</v>
      </c>
    </row>
    <row r="98" spans="1:5" x14ac:dyDescent="0.25">
      <c r="A98" t="s">
        <v>145</v>
      </c>
      <c r="B98" t="s">
        <v>46</v>
      </c>
      <c r="C98" t="s">
        <v>33</v>
      </c>
      <c r="D98" t="s">
        <v>232</v>
      </c>
      <c r="E98" t="s">
        <v>7</v>
      </c>
    </row>
    <row r="99" spans="1:5" x14ac:dyDescent="0.25">
      <c r="A99" t="s">
        <v>145</v>
      </c>
      <c r="B99" t="s">
        <v>46</v>
      </c>
      <c r="C99" t="s">
        <v>33</v>
      </c>
      <c r="D99" t="s">
        <v>232</v>
      </c>
      <c r="E99" t="s">
        <v>9</v>
      </c>
    </row>
    <row r="100" spans="1:5" x14ac:dyDescent="0.25">
      <c r="A100" t="s">
        <v>145</v>
      </c>
      <c r="B100" t="s">
        <v>46</v>
      </c>
      <c r="C100" t="s">
        <v>33</v>
      </c>
      <c r="D100" t="s">
        <v>232</v>
      </c>
      <c r="E100" t="s">
        <v>11</v>
      </c>
    </row>
    <row r="101" spans="1:5" x14ac:dyDescent="0.25">
      <c r="A101" t="s">
        <v>145</v>
      </c>
      <c r="B101" t="s">
        <v>62</v>
      </c>
      <c r="C101" t="s">
        <v>35</v>
      </c>
      <c r="D101" t="s">
        <v>228</v>
      </c>
      <c r="E101" t="s">
        <v>5</v>
      </c>
    </row>
    <row r="102" spans="1:5" x14ac:dyDescent="0.25">
      <c r="A102" t="s">
        <v>145</v>
      </c>
      <c r="B102" t="s">
        <v>62</v>
      </c>
      <c r="C102" t="s">
        <v>35</v>
      </c>
      <c r="D102" t="s">
        <v>228</v>
      </c>
      <c r="E102" t="s">
        <v>7</v>
      </c>
    </row>
    <row r="103" spans="1:5" x14ac:dyDescent="0.25">
      <c r="A103" t="s">
        <v>145</v>
      </c>
      <c r="B103" t="s">
        <v>62</v>
      </c>
      <c r="C103" t="s">
        <v>35</v>
      </c>
      <c r="D103" t="s">
        <v>228</v>
      </c>
      <c r="E103" t="s">
        <v>9</v>
      </c>
    </row>
    <row r="104" spans="1:5" x14ac:dyDescent="0.25">
      <c r="A104" t="s">
        <v>145</v>
      </c>
      <c r="B104" t="s">
        <v>62</v>
      </c>
      <c r="C104" t="s">
        <v>35</v>
      </c>
      <c r="D104" t="s">
        <v>228</v>
      </c>
      <c r="E104" t="s">
        <v>11</v>
      </c>
    </row>
    <row r="105" spans="1:5" x14ac:dyDescent="0.25">
      <c r="A105" t="s">
        <v>145</v>
      </c>
      <c r="B105" t="s">
        <v>62</v>
      </c>
      <c r="C105" t="s">
        <v>35</v>
      </c>
      <c r="D105" t="s">
        <v>232</v>
      </c>
      <c r="E105" t="s">
        <v>5</v>
      </c>
    </row>
    <row r="106" spans="1:5" x14ac:dyDescent="0.25">
      <c r="A106" t="s">
        <v>145</v>
      </c>
      <c r="B106" t="s">
        <v>62</v>
      </c>
      <c r="C106" t="s">
        <v>35</v>
      </c>
      <c r="D106" t="s">
        <v>232</v>
      </c>
      <c r="E106" t="s">
        <v>7</v>
      </c>
    </row>
    <row r="107" spans="1:5" x14ac:dyDescent="0.25">
      <c r="A107" t="s">
        <v>145</v>
      </c>
      <c r="B107" t="s">
        <v>62</v>
      </c>
      <c r="C107" t="s">
        <v>35</v>
      </c>
      <c r="D107" t="s">
        <v>232</v>
      </c>
      <c r="E107" t="s">
        <v>9</v>
      </c>
    </row>
    <row r="108" spans="1:5" x14ac:dyDescent="0.25">
      <c r="A108" t="s">
        <v>145</v>
      </c>
      <c r="B108" t="s">
        <v>62</v>
      </c>
      <c r="C108" t="s">
        <v>35</v>
      </c>
      <c r="D108" t="s">
        <v>232</v>
      </c>
      <c r="E108" t="s">
        <v>11</v>
      </c>
    </row>
    <row r="109" spans="1:5" x14ac:dyDescent="0.25">
      <c r="A109" t="s">
        <v>145</v>
      </c>
      <c r="B109" t="s">
        <v>62</v>
      </c>
      <c r="C109" t="s">
        <v>33</v>
      </c>
      <c r="D109" t="s">
        <v>228</v>
      </c>
      <c r="E109" t="s">
        <v>5</v>
      </c>
    </row>
    <row r="110" spans="1:5" x14ac:dyDescent="0.25">
      <c r="A110" t="s">
        <v>145</v>
      </c>
      <c r="B110" t="s">
        <v>62</v>
      </c>
      <c r="C110" t="s">
        <v>33</v>
      </c>
      <c r="D110" t="s">
        <v>228</v>
      </c>
      <c r="E110" t="s">
        <v>7</v>
      </c>
    </row>
    <row r="111" spans="1:5" x14ac:dyDescent="0.25">
      <c r="A111" t="s">
        <v>145</v>
      </c>
      <c r="B111" t="s">
        <v>62</v>
      </c>
      <c r="C111" t="s">
        <v>33</v>
      </c>
      <c r="D111" t="s">
        <v>228</v>
      </c>
      <c r="E111" t="s">
        <v>9</v>
      </c>
    </row>
    <row r="112" spans="1:5" x14ac:dyDescent="0.25">
      <c r="A112" t="s">
        <v>145</v>
      </c>
      <c r="B112" t="s">
        <v>62</v>
      </c>
      <c r="C112" t="s">
        <v>33</v>
      </c>
      <c r="D112" t="s">
        <v>228</v>
      </c>
      <c r="E112" t="s">
        <v>11</v>
      </c>
    </row>
    <row r="113" spans="1:5" x14ac:dyDescent="0.25">
      <c r="A113" t="s">
        <v>145</v>
      </c>
      <c r="B113" t="s">
        <v>62</v>
      </c>
      <c r="C113" t="s">
        <v>33</v>
      </c>
      <c r="D113" t="s">
        <v>232</v>
      </c>
      <c r="E113" t="s">
        <v>5</v>
      </c>
    </row>
    <row r="114" spans="1:5" x14ac:dyDescent="0.25">
      <c r="A114" t="s">
        <v>145</v>
      </c>
      <c r="B114" t="s">
        <v>62</v>
      </c>
      <c r="C114" t="s">
        <v>33</v>
      </c>
      <c r="D114" t="s">
        <v>232</v>
      </c>
      <c r="E114" t="s">
        <v>7</v>
      </c>
    </row>
    <row r="115" spans="1:5" x14ac:dyDescent="0.25">
      <c r="A115" t="s">
        <v>145</v>
      </c>
      <c r="B115" t="s">
        <v>62</v>
      </c>
      <c r="C115" t="s">
        <v>33</v>
      </c>
      <c r="D115" t="s">
        <v>232</v>
      </c>
      <c r="E115" t="s">
        <v>9</v>
      </c>
    </row>
    <row r="116" spans="1:5" x14ac:dyDescent="0.25">
      <c r="A116" t="s">
        <v>145</v>
      </c>
      <c r="B116" t="s">
        <v>62</v>
      </c>
      <c r="C116" t="s">
        <v>33</v>
      </c>
      <c r="D116" t="s">
        <v>232</v>
      </c>
      <c r="E116" t="s">
        <v>11</v>
      </c>
    </row>
  </sheetData>
  <pageMargins left="0.7" right="0.7" top="0.75" bottom="0.75" header="0.3" footer="0.3"/>
  <pageSetup paperSize="9" orientation="portrait" horizontalDpi="300" verticalDpi="300"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366-B108-48DC-8C0F-E2275E7ACA53}">
  <dimension ref="A3:K59"/>
  <sheetViews>
    <sheetView workbookViewId="0">
      <selection activeCell="D7" sqref="D7"/>
    </sheetView>
  </sheetViews>
  <sheetFormatPr defaultRowHeight="15" x14ac:dyDescent="0.25"/>
  <cols>
    <col min="1" max="1" width="17.140625" bestFit="1" customWidth="1"/>
    <col min="2" max="2" width="13.28515625" bestFit="1" customWidth="1"/>
    <col min="3" max="3" width="11.42578125" bestFit="1" customWidth="1"/>
    <col min="4" max="4" width="13.28515625" bestFit="1" customWidth="1"/>
  </cols>
  <sheetData>
    <row r="3" spans="1:11" x14ac:dyDescent="0.25">
      <c r="A3" s="24" t="s">
        <v>41</v>
      </c>
      <c r="B3" s="24" t="s">
        <v>42</v>
      </c>
      <c r="C3" s="24" t="s">
        <v>40</v>
      </c>
      <c r="D3" t="s">
        <v>406</v>
      </c>
      <c r="G3" t="s">
        <v>40</v>
      </c>
      <c r="H3" t="s">
        <v>41</v>
      </c>
      <c r="I3" t="s">
        <v>42</v>
      </c>
      <c r="J3" t="s">
        <v>247</v>
      </c>
    </row>
    <row r="4" spans="1:11" x14ac:dyDescent="0.25">
      <c r="A4" t="s">
        <v>45</v>
      </c>
      <c r="B4" t="s">
        <v>46</v>
      </c>
      <c r="C4" t="s">
        <v>5</v>
      </c>
      <c r="D4">
        <v>35</v>
      </c>
      <c r="E4">
        <v>35</v>
      </c>
      <c r="G4" t="s">
        <v>5</v>
      </c>
      <c r="H4" t="s">
        <v>45</v>
      </c>
      <c r="I4" t="s">
        <v>46</v>
      </c>
      <c r="J4">
        <v>35</v>
      </c>
      <c r="K4" t="b">
        <f>E4=J4</f>
        <v>1</v>
      </c>
    </row>
    <row r="5" spans="1:11" x14ac:dyDescent="0.25">
      <c r="A5" t="s">
        <v>45</v>
      </c>
      <c r="B5" t="s">
        <v>46</v>
      </c>
      <c r="C5" t="s">
        <v>7</v>
      </c>
      <c r="D5">
        <v>35</v>
      </c>
      <c r="E5">
        <v>35</v>
      </c>
      <c r="G5" t="s">
        <v>7</v>
      </c>
      <c r="H5" t="s">
        <v>45</v>
      </c>
      <c r="I5" t="s">
        <v>46</v>
      </c>
      <c r="J5">
        <v>35</v>
      </c>
      <c r="K5" t="b">
        <f t="shared" ref="K5:K27" si="0">E5=J5</f>
        <v>1</v>
      </c>
    </row>
    <row r="6" spans="1:11" x14ac:dyDescent="0.25">
      <c r="A6" t="s">
        <v>45</v>
      </c>
      <c r="B6" t="s">
        <v>46</v>
      </c>
      <c r="C6" t="s">
        <v>9</v>
      </c>
      <c r="D6">
        <v>35</v>
      </c>
      <c r="E6">
        <v>35</v>
      </c>
      <c r="G6" t="s">
        <v>9</v>
      </c>
      <c r="H6" t="s">
        <v>45</v>
      </c>
      <c r="I6" t="s">
        <v>46</v>
      </c>
      <c r="J6">
        <v>35</v>
      </c>
      <c r="K6" t="b">
        <f t="shared" si="0"/>
        <v>1</v>
      </c>
    </row>
    <row r="7" spans="1:11" x14ac:dyDescent="0.25">
      <c r="A7" t="s">
        <v>45</v>
      </c>
      <c r="B7" t="s">
        <v>46</v>
      </c>
      <c r="C7" t="s">
        <v>11</v>
      </c>
      <c r="D7">
        <v>25</v>
      </c>
      <c r="E7">
        <v>25</v>
      </c>
      <c r="G7" t="s">
        <v>11</v>
      </c>
      <c r="H7" t="s">
        <v>45</v>
      </c>
      <c r="I7" t="s">
        <v>46</v>
      </c>
      <c r="J7">
        <v>25</v>
      </c>
      <c r="K7" t="b">
        <f t="shared" si="0"/>
        <v>1</v>
      </c>
    </row>
    <row r="8" spans="1:11" x14ac:dyDescent="0.25">
      <c r="A8" t="s">
        <v>45</v>
      </c>
      <c r="B8" t="s">
        <v>62</v>
      </c>
      <c r="C8" t="s">
        <v>5</v>
      </c>
      <c r="D8">
        <v>33</v>
      </c>
      <c r="E8">
        <v>33</v>
      </c>
      <c r="G8" t="s">
        <v>5</v>
      </c>
      <c r="H8" t="s">
        <v>45</v>
      </c>
      <c r="I8" t="s">
        <v>62</v>
      </c>
      <c r="J8">
        <v>33</v>
      </c>
      <c r="K8" t="b">
        <f t="shared" si="0"/>
        <v>1</v>
      </c>
    </row>
    <row r="9" spans="1:11" x14ac:dyDescent="0.25">
      <c r="A9" t="s">
        <v>45</v>
      </c>
      <c r="B9" t="s">
        <v>62</v>
      </c>
      <c r="C9" t="s">
        <v>7</v>
      </c>
      <c r="D9">
        <v>31</v>
      </c>
      <c r="E9">
        <v>31</v>
      </c>
      <c r="G9" t="s">
        <v>7</v>
      </c>
      <c r="H9" t="s">
        <v>45</v>
      </c>
      <c r="I9" t="s">
        <v>62</v>
      </c>
      <c r="J9">
        <v>31</v>
      </c>
      <c r="K9" t="b">
        <f t="shared" si="0"/>
        <v>1</v>
      </c>
    </row>
    <row r="10" spans="1:11" x14ac:dyDescent="0.25">
      <c r="A10" t="s">
        <v>45</v>
      </c>
      <c r="B10" t="s">
        <v>62</v>
      </c>
      <c r="C10" t="s">
        <v>9</v>
      </c>
      <c r="D10">
        <v>31</v>
      </c>
      <c r="E10">
        <v>31</v>
      </c>
      <c r="G10" t="s">
        <v>9</v>
      </c>
      <c r="H10" t="s">
        <v>45</v>
      </c>
      <c r="I10" t="s">
        <v>62</v>
      </c>
      <c r="J10">
        <v>31</v>
      </c>
      <c r="K10" t="b">
        <f t="shared" si="0"/>
        <v>1</v>
      </c>
    </row>
    <row r="11" spans="1:11" x14ac:dyDescent="0.25">
      <c r="A11" t="s">
        <v>45</v>
      </c>
      <c r="B11" t="s">
        <v>62</v>
      </c>
      <c r="C11" t="s">
        <v>11</v>
      </c>
      <c r="D11">
        <v>33</v>
      </c>
      <c r="E11">
        <v>33</v>
      </c>
      <c r="G11" t="s">
        <v>11</v>
      </c>
      <c r="H11" t="s">
        <v>45</v>
      </c>
      <c r="I11" t="s">
        <v>62</v>
      </c>
      <c r="J11">
        <v>33</v>
      </c>
      <c r="K11" t="b">
        <f t="shared" si="0"/>
        <v>1</v>
      </c>
    </row>
    <row r="12" spans="1:11" x14ac:dyDescent="0.25">
      <c r="A12" t="s">
        <v>87</v>
      </c>
      <c r="B12" t="s">
        <v>46</v>
      </c>
      <c r="C12" t="s">
        <v>5</v>
      </c>
      <c r="D12">
        <v>31</v>
      </c>
      <c r="E12">
        <v>31</v>
      </c>
      <c r="G12" t="s">
        <v>5</v>
      </c>
      <c r="H12" t="s">
        <v>87</v>
      </c>
      <c r="I12" t="s">
        <v>46</v>
      </c>
      <c r="J12">
        <v>31</v>
      </c>
      <c r="K12" t="b">
        <f t="shared" si="0"/>
        <v>1</v>
      </c>
    </row>
    <row r="13" spans="1:11" x14ac:dyDescent="0.25">
      <c r="A13" t="s">
        <v>87</v>
      </c>
      <c r="B13" t="s">
        <v>46</v>
      </c>
      <c r="C13" t="s">
        <v>7</v>
      </c>
      <c r="D13">
        <v>29</v>
      </c>
      <c r="E13">
        <v>29</v>
      </c>
      <c r="G13" t="s">
        <v>7</v>
      </c>
      <c r="H13" t="s">
        <v>87</v>
      </c>
      <c r="I13" t="s">
        <v>46</v>
      </c>
      <c r="J13">
        <v>29</v>
      </c>
      <c r="K13" t="b">
        <f t="shared" si="0"/>
        <v>1</v>
      </c>
    </row>
    <row r="14" spans="1:11" x14ac:dyDescent="0.25">
      <c r="A14" t="s">
        <v>87</v>
      </c>
      <c r="B14" t="s">
        <v>46</v>
      </c>
      <c r="C14" t="s">
        <v>9</v>
      </c>
      <c r="D14">
        <v>39</v>
      </c>
      <c r="E14">
        <v>39</v>
      </c>
      <c r="G14" t="s">
        <v>9</v>
      </c>
      <c r="H14" t="s">
        <v>87</v>
      </c>
      <c r="I14" t="s">
        <v>46</v>
      </c>
      <c r="J14">
        <v>39</v>
      </c>
      <c r="K14" t="b">
        <f t="shared" si="0"/>
        <v>1</v>
      </c>
    </row>
    <row r="15" spans="1:11" x14ac:dyDescent="0.25">
      <c r="A15" t="s">
        <v>87</v>
      </c>
      <c r="B15" t="s">
        <v>46</v>
      </c>
      <c r="C15" t="s">
        <v>11</v>
      </c>
      <c r="D15">
        <v>29</v>
      </c>
      <c r="E15">
        <v>29</v>
      </c>
      <c r="G15" t="s">
        <v>11</v>
      </c>
      <c r="H15" t="s">
        <v>87</v>
      </c>
      <c r="I15" t="s">
        <v>46</v>
      </c>
      <c r="J15">
        <v>29</v>
      </c>
      <c r="K15" t="b">
        <f t="shared" si="0"/>
        <v>1</v>
      </c>
    </row>
    <row r="16" spans="1:11" x14ac:dyDescent="0.25">
      <c r="A16" t="s">
        <v>87</v>
      </c>
      <c r="B16" t="s">
        <v>62</v>
      </c>
      <c r="C16" t="s">
        <v>5</v>
      </c>
      <c r="D16">
        <v>39</v>
      </c>
      <c r="E16">
        <v>39</v>
      </c>
      <c r="G16" t="s">
        <v>5</v>
      </c>
      <c r="H16" t="s">
        <v>87</v>
      </c>
      <c r="I16" t="s">
        <v>62</v>
      </c>
      <c r="J16">
        <v>39</v>
      </c>
      <c r="K16" t="b">
        <f t="shared" si="0"/>
        <v>1</v>
      </c>
    </row>
    <row r="17" spans="1:11" x14ac:dyDescent="0.25">
      <c r="A17" t="s">
        <v>87</v>
      </c>
      <c r="B17" t="s">
        <v>62</v>
      </c>
      <c r="C17" t="s">
        <v>7</v>
      </c>
      <c r="D17">
        <v>23</v>
      </c>
      <c r="E17">
        <v>23</v>
      </c>
      <c r="G17" t="s">
        <v>7</v>
      </c>
      <c r="H17" t="s">
        <v>87</v>
      </c>
      <c r="I17" t="s">
        <v>62</v>
      </c>
      <c r="J17">
        <v>23</v>
      </c>
      <c r="K17" t="b">
        <f t="shared" si="0"/>
        <v>1</v>
      </c>
    </row>
    <row r="18" spans="1:11" x14ac:dyDescent="0.25">
      <c r="A18" t="s">
        <v>87</v>
      </c>
      <c r="B18" t="s">
        <v>62</v>
      </c>
      <c r="C18" t="s">
        <v>9</v>
      </c>
      <c r="D18">
        <v>33</v>
      </c>
      <c r="E18">
        <v>33</v>
      </c>
      <c r="G18" t="s">
        <v>9</v>
      </c>
      <c r="H18" t="s">
        <v>87</v>
      </c>
      <c r="I18" t="s">
        <v>62</v>
      </c>
      <c r="J18">
        <v>33</v>
      </c>
      <c r="K18" t="b">
        <f t="shared" si="0"/>
        <v>1</v>
      </c>
    </row>
    <row r="19" spans="1:11" x14ac:dyDescent="0.25">
      <c r="A19" t="s">
        <v>87</v>
      </c>
      <c r="B19" t="s">
        <v>62</v>
      </c>
      <c r="C19" t="s">
        <v>11</v>
      </c>
      <c r="D19">
        <v>33</v>
      </c>
      <c r="E19">
        <v>33</v>
      </c>
      <c r="G19" t="s">
        <v>11</v>
      </c>
      <c r="H19" t="s">
        <v>87</v>
      </c>
      <c r="I19" t="s">
        <v>62</v>
      </c>
      <c r="J19">
        <v>33</v>
      </c>
      <c r="K19" t="b">
        <f t="shared" si="0"/>
        <v>1</v>
      </c>
    </row>
    <row r="20" spans="1:11" x14ac:dyDescent="0.25">
      <c r="A20" t="s">
        <v>145</v>
      </c>
      <c r="B20" t="s">
        <v>46</v>
      </c>
      <c r="C20" t="s">
        <v>5</v>
      </c>
      <c r="D20">
        <v>25</v>
      </c>
      <c r="E20">
        <v>25</v>
      </c>
      <c r="G20" t="s">
        <v>5</v>
      </c>
      <c r="H20" t="s">
        <v>145</v>
      </c>
      <c r="I20" t="s">
        <v>46</v>
      </c>
      <c r="J20">
        <v>25</v>
      </c>
      <c r="K20" t="b">
        <f t="shared" si="0"/>
        <v>1</v>
      </c>
    </row>
    <row r="21" spans="1:11" x14ac:dyDescent="0.25">
      <c r="A21" t="s">
        <v>145</v>
      </c>
      <c r="B21" t="s">
        <v>46</v>
      </c>
      <c r="C21" t="s">
        <v>7</v>
      </c>
      <c r="D21">
        <v>23</v>
      </c>
      <c r="E21">
        <v>23</v>
      </c>
      <c r="G21" t="s">
        <v>7</v>
      </c>
      <c r="H21" t="s">
        <v>145</v>
      </c>
      <c r="I21" t="s">
        <v>46</v>
      </c>
      <c r="J21">
        <v>23</v>
      </c>
      <c r="K21" t="b">
        <f t="shared" si="0"/>
        <v>1</v>
      </c>
    </row>
    <row r="22" spans="1:11" x14ac:dyDescent="0.25">
      <c r="A22" t="s">
        <v>145</v>
      </c>
      <c r="B22" t="s">
        <v>46</v>
      </c>
      <c r="C22" t="s">
        <v>9</v>
      </c>
      <c r="D22">
        <v>39</v>
      </c>
      <c r="E22">
        <v>39</v>
      </c>
      <c r="G22" t="s">
        <v>9</v>
      </c>
      <c r="H22" t="s">
        <v>145</v>
      </c>
      <c r="I22" t="s">
        <v>46</v>
      </c>
      <c r="J22">
        <v>39</v>
      </c>
      <c r="K22" t="b">
        <f t="shared" si="0"/>
        <v>1</v>
      </c>
    </row>
    <row r="23" spans="1:11" x14ac:dyDescent="0.25">
      <c r="A23" t="s">
        <v>145</v>
      </c>
      <c r="B23" t="s">
        <v>46</v>
      </c>
      <c r="C23" t="s">
        <v>11</v>
      </c>
      <c r="D23">
        <v>41</v>
      </c>
      <c r="E23">
        <v>41</v>
      </c>
      <c r="G23" t="s">
        <v>11</v>
      </c>
      <c r="H23" t="s">
        <v>145</v>
      </c>
      <c r="I23" t="s">
        <v>46</v>
      </c>
      <c r="J23">
        <v>41</v>
      </c>
      <c r="K23" t="b">
        <f t="shared" si="0"/>
        <v>1</v>
      </c>
    </row>
    <row r="24" spans="1:11" x14ac:dyDescent="0.25">
      <c r="A24" t="s">
        <v>145</v>
      </c>
      <c r="B24" t="s">
        <v>62</v>
      </c>
      <c r="C24" t="s">
        <v>5</v>
      </c>
      <c r="D24">
        <v>25</v>
      </c>
      <c r="E24">
        <v>25</v>
      </c>
      <c r="G24" t="s">
        <v>5</v>
      </c>
      <c r="H24" t="s">
        <v>145</v>
      </c>
      <c r="I24" t="s">
        <v>62</v>
      </c>
      <c r="J24">
        <v>25</v>
      </c>
      <c r="K24" t="b">
        <f t="shared" si="0"/>
        <v>1</v>
      </c>
    </row>
    <row r="25" spans="1:11" x14ac:dyDescent="0.25">
      <c r="A25" t="s">
        <v>145</v>
      </c>
      <c r="B25" t="s">
        <v>62</v>
      </c>
      <c r="C25" t="s">
        <v>7</v>
      </c>
      <c r="D25">
        <v>35</v>
      </c>
      <c r="E25">
        <v>35</v>
      </c>
      <c r="G25" t="s">
        <v>7</v>
      </c>
      <c r="H25" t="s">
        <v>145</v>
      </c>
      <c r="I25" t="s">
        <v>62</v>
      </c>
      <c r="J25">
        <v>35</v>
      </c>
      <c r="K25" t="b">
        <f t="shared" si="0"/>
        <v>1</v>
      </c>
    </row>
    <row r="26" spans="1:11" x14ac:dyDescent="0.25">
      <c r="A26" t="s">
        <v>145</v>
      </c>
      <c r="B26" t="s">
        <v>62</v>
      </c>
      <c r="C26" t="s">
        <v>9</v>
      </c>
      <c r="D26">
        <v>37</v>
      </c>
      <c r="E26">
        <v>37</v>
      </c>
      <c r="G26" t="s">
        <v>9</v>
      </c>
      <c r="H26" t="s">
        <v>145</v>
      </c>
      <c r="I26" t="s">
        <v>62</v>
      </c>
      <c r="J26">
        <v>37</v>
      </c>
      <c r="K26" t="b">
        <f t="shared" si="0"/>
        <v>1</v>
      </c>
    </row>
    <row r="27" spans="1:11" x14ac:dyDescent="0.25">
      <c r="A27" t="s">
        <v>145</v>
      </c>
      <c r="B27" t="s">
        <v>62</v>
      </c>
      <c r="C27" t="s">
        <v>11</v>
      </c>
      <c r="D27">
        <v>31</v>
      </c>
      <c r="E27">
        <v>31</v>
      </c>
      <c r="G27" t="s">
        <v>11</v>
      </c>
      <c r="H27" t="s">
        <v>145</v>
      </c>
      <c r="I27" t="s">
        <v>62</v>
      </c>
      <c r="J27">
        <v>31</v>
      </c>
      <c r="K27" t="b">
        <f t="shared" si="0"/>
        <v>1</v>
      </c>
    </row>
    <row r="28" spans="1:11" x14ac:dyDescent="0.25">
      <c r="A28" t="s">
        <v>405</v>
      </c>
      <c r="B28" t="s">
        <v>405</v>
      </c>
      <c r="C28" t="s">
        <v>405</v>
      </c>
    </row>
    <row r="34" spans="1:11" x14ac:dyDescent="0.25">
      <c r="A34" s="24" t="s">
        <v>41</v>
      </c>
      <c r="B34" s="24" t="s">
        <v>42</v>
      </c>
      <c r="C34" s="24" t="s">
        <v>40</v>
      </c>
      <c r="D34" t="s">
        <v>406</v>
      </c>
      <c r="G34" s="1" t="s">
        <v>40</v>
      </c>
      <c r="H34" s="1" t="s">
        <v>41</v>
      </c>
      <c r="I34" s="1" t="s">
        <v>42</v>
      </c>
      <c r="J34" s="1" t="s">
        <v>244</v>
      </c>
    </row>
    <row r="35" spans="1:11" x14ac:dyDescent="0.25">
      <c r="A35" t="s">
        <v>45</v>
      </c>
      <c r="B35" t="s">
        <v>46</v>
      </c>
      <c r="C35" t="s">
        <v>5</v>
      </c>
      <c r="D35">
        <v>17</v>
      </c>
      <c r="E35">
        <v>17</v>
      </c>
      <c r="G35" t="s">
        <v>5</v>
      </c>
      <c r="H35" t="s">
        <v>45</v>
      </c>
      <c r="I35" t="s">
        <v>46</v>
      </c>
      <c r="J35">
        <v>17</v>
      </c>
      <c r="K35" t="b">
        <f>J35=E35</f>
        <v>1</v>
      </c>
    </row>
    <row r="36" spans="1:11" x14ac:dyDescent="0.25">
      <c r="A36" t="s">
        <v>45</v>
      </c>
      <c r="B36" t="s">
        <v>46</v>
      </c>
      <c r="C36" t="s">
        <v>7</v>
      </c>
      <c r="D36">
        <v>28</v>
      </c>
      <c r="E36">
        <v>28</v>
      </c>
      <c r="G36" t="s">
        <v>7</v>
      </c>
      <c r="H36" t="s">
        <v>45</v>
      </c>
      <c r="I36" t="s">
        <v>46</v>
      </c>
      <c r="J36">
        <v>28</v>
      </c>
      <c r="K36" t="b">
        <f t="shared" ref="K36:K58" si="1">J36=E36</f>
        <v>1</v>
      </c>
    </row>
    <row r="37" spans="1:11" x14ac:dyDescent="0.25">
      <c r="A37" t="s">
        <v>45</v>
      </c>
      <c r="B37" t="s">
        <v>46</v>
      </c>
      <c r="C37" t="s">
        <v>9</v>
      </c>
      <c r="D37">
        <v>25</v>
      </c>
      <c r="E37">
        <v>25</v>
      </c>
      <c r="G37" t="s">
        <v>9</v>
      </c>
      <c r="H37" t="s">
        <v>45</v>
      </c>
      <c r="I37" t="s">
        <v>46</v>
      </c>
      <c r="J37">
        <v>25</v>
      </c>
      <c r="K37" t="b">
        <f t="shared" si="1"/>
        <v>1</v>
      </c>
    </row>
    <row r="38" spans="1:11" x14ac:dyDescent="0.25">
      <c r="A38" t="s">
        <v>45</v>
      </c>
      <c r="B38" t="s">
        <v>46</v>
      </c>
      <c r="C38" t="s">
        <v>11</v>
      </c>
      <c r="D38">
        <v>14</v>
      </c>
      <c r="E38">
        <v>14</v>
      </c>
      <c r="G38" t="s">
        <v>11</v>
      </c>
      <c r="H38" t="s">
        <v>45</v>
      </c>
      <c r="I38" t="s">
        <v>46</v>
      </c>
      <c r="J38">
        <v>14</v>
      </c>
      <c r="K38" t="b">
        <f t="shared" si="1"/>
        <v>1</v>
      </c>
    </row>
    <row r="39" spans="1:11" x14ac:dyDescent="0.25">
      <c r="A39" t="s">
        <v>45</v>
      </c>
      <c r="B39" t="s">
        <v>62</v>
      </c>
      <c r="C39" t="s">
        <v>5</v>
      </c>
      <c r="D39">
        <v>21</v>
      </c>
      <c r="E39">
        <v>21</v>
      </c>
      <c r="G39" t="s">
        <v>5</v>
      </c>
      <c r="H39" t="s">
        <v>45</v>
      </c>
      <c r="I39" t="s">
        <v>62</v>
      </c>
      <c r="J39">
        <v>21</v>
      </c>
      <c r="K39" t="b">
        <f t="shared" si="1"/>
        <v>1</v>
      </c>
    </row>
    <row r="40" spans="1:11" x14ac:dyDescent="0.25">
      <c r="A40" t="s">
        <v>45</v>
      </c>
      <c r="B40" t="s">
        <v>62</v>
      </c>
      <c r="C40" t="s">
        <v>7</v>
      </c>
      <c r="D40">
        <v>32</v>
      </c>
      <c r="E40">
        <v>32</v>
      </c>
      <c r="G40" t="s">
        <v>7</v>
      </c>
      <c r="H40" t="s">
        <v>45</v>
      </c>
      <c r="I40" t="s">
        <v>62</v>
      </c>
      <c r="J40">
        <v>32</v>
      </c>
      <c r="K40" t="b">
        <f t="shared" si="1"/>
        <v>1</v>
      </c>
    </row>
    <row r="41" spans="1:11" x14ac:dyDescent="0.25">
      <c r="A41" t="s">
        <v>45</v>
      </c>
      <c r="B41" t="s">
        <v>62</v>
      </c>
      <c r="C41" t="s">
        <v>9</v>
      </c>
      <c r="D41">
        <v>21</v>
      </c>
      <c r="E41">
        <v>21</v>
      </c>
      <c r="G41" t="s">
        <v>9</v>
      </c>
      <c r="H41" t="s">
        <v>45</v>
      </c>
      <c r="I41" t="s">
        <v>62</v>
      </c>
      <c r="J41">
        <v>21</v>
      </c>
      <c r="K41" t="b">
        <f t="shared" si="1"/>
        <v>1</v>
      </c>
    </row>
    <row r="42" spans="1:11" x14ac:dyDescent="0.25">
      <c r="A42" t="s">
        <v>45</v>
      </c>
      <c r="B42" t="s">
        <v>62</v>
      </c>
      <c r="C42" t="s">
        <v>11</v>
      </c>
      <c r="D42">
        <v>14</v>
      </c>
      <c r="E42">
        <v>14</v>
      </c>
      <c r="G42" t="s">
        <v>11</v>
      </c>
      <c r="H42" t="s">
        <v>45</v>
      </c>
      <c r="I42" t="s">
        <v>62</v>
      </c>
      <c r="J42">
        <v>14</v>
      </c>
      <c r="K42" t="b">
        <f t="shared" si="1"/>
        <v>1</v>
      </c>
    </row>
    <row r="43" spans="1:11" x14ac:dyDescent="0.25">
      <c r="A43" t="s">
        <v>87</v>
      </c>
      <c r="B43" t="s">
        <v>46</v>
      </c>
      <c r="C43" t="s">
        <v>5</v>
      </c>
      <c r="D43">
        <v>17</v>
      </c>
      <c r="E43">
        <v>17</v>
      </c>
      <c r="G43" t="s">
        <v>5</v>
      </c>
      <c r="H43" t="s">
        <v>87</v>
      </c>
      <c r="I43" t="s">
        <v>46</v>
      </c>
      <c r="J43">
        <v>17</v>
      </c>
      <c r="K43" t="b">
        <f t="shared" si="1"/>
        <v>1</v>
      </c>
    </row>
    <row r="44" spans="1:11" x14ac:dyDescent="0.25">
      <c r="A44" t="s">
        <v>87</v>
      </c>
      <c r="B44" t="s">
        <v>46</v>
      </c>
      <c r="C44" t="s">
        <v>7</v>
      </c>
      <c r="D44">
        <v>16</v>
      </c>
      <c r="E44">
        <v>16</v>
      </c>
      <c r="G44" t="s">
        <v>7</v>
      </c>
      <c r="H44" t="s">
        <v>87</v>
      </c>
      <c r="I44" t="s">
        <v>46</v>
      </c>
      <c r="J44">
        <v>16</v>
      </c>
      <c r="K44" t="b">
        <f t="shared" si="1"/>
        <v>1</v>
      </c>
    </row>
    <row r="45" spans="1:11" x14ac:dyDescent="0.25">
      <c r="A45" t="s">
        <v>87</v>
      </c>
      <c r="B45" t="s">
        <v>46</v>
      </c>
      <c r="C45" t="s">
        <v>9</v>
      </c>
      <c r="D45">
        <v>16</v>
      </c>
      <c r="E45">
        <v>16</v>
      </c>
      <c r="G45" t="s">
        <v>9</v>
      </c>
      <c r="H45" t="s">
        <v>87</v>
      </c>
      <c r="I45" t="s">
        <v>46</v>
      </c>
      <c r="J45">
        <v>16</v>
      </c>
      <c r="K45" t="b">
        <f t="shared" si="1"/>
        <v>1</v>
      </c>
    </row>
    <row r="46" spans="1:11" x14ac:dyDescent="0.25">
      <c r="A46" t="s">
        <v>87</v>
      </c>
      <c r="B46" t="s">
        <v>46</v>
      </c>
      <c r="C46" t="s">
        <v>11</v>
      </c>
      <c r="D46">
        <v>26</v>
      </c>
      <c r="E46">
        <v>26</v>
      </c>
      <c r="G46" t="s">
        <v>11</v>
      </c>
      <c r="H46" t="s">
        <v>87</v>
      </c>
      <c r="I46" t="s">
        <v>46</v>
      </c>
      <c r="J46">
        <v>26</v>
      </c>
      <c r="K46" t="b">
        <f t="shared" si="1"/>
        <v>1</v>
      </c>
    </row>
    <row r="47" spans="1:11" x14ac:dyDescent="0.25">
      <c r="A47" t="s">
        <v>87</v>
      </c>
      <c r="B47" t="s">
        <v>62</v>
      </c>
      <c r="C47" t="s">
        <v>5</v>
      </c>
      <c r="D47">
        <v>18</v>
      </c>
      <c r="E47">
        <v>18</v>
      </c>
      <c r="G47" t="s">
        <v>5</v>
      </c>
      <c r="H47" t="s">
        <v>87</v>
      </c>
      <c r="I47" t="s">
        <v>62</v>
      </c>
      <c r="J47">
        <v>18</v>
      </c>
      <c r="K47" t="b">
        <f t="shared" si="1"/>
        <v>1</v>
      </c>
    </row>
    <row r="48" spans="1:11" x14ac:dyDescent="0.25">
      <c r="A48" t="s">
        <v>87</v>
      </c>
      <c r="B48" t="s">
        <v>62</v>
      </c>
      <c r="C48" t="s">
        <v>7</v>
      </c>
      <c r="D48">
        <v>25</v>
      </c>
      <c r="E48">
        <v>25</v>
      </c>
      <c r="G48" t="s">
        <v>7</v>
      </c>
      <c r="H48" t="s">
        <v>87</v>
      </c>
      <c r="I48" t="s">
        <v>62</v>
      </c>
      <c r="J48">
        <v>25</v>
      </c>
      <c r="K48" t="b">
        <f t="shared" si="1"/>
        <v>1</v>
      </c>
    </row>
    <row r="49" spans="1:11" x14ac:dyDescent="0.25">
      <c r="A49" t="s">
        <v>87</v>
      </c>
      <c r="B49" t="s">
        <v>62</v>
      </c>
      <c r="C49" t="s">
        <v>9</v>
      </c>
      <c r="D49">
        <v>15</v>
      </c>
      <c r="E49">
        <v>15</v>
      </c>
      <c r="G49" t="s">
        <v>9</v>
      </c>
      <c r="H49" t="s">
        <v>87</v>
      </c>
      <c r="I49" t="s">
        <v>62</v>
      </c>
      <c r="J49">
        <v>15</v>
      </c>
      <c r="K49" t="b">
        <f t="shared" si="1"/>
        <v>1</v>
      </c>
    </row>
    <row r="50" spans="1:11" x14ac:dyDescent="0.25">
      <c r="A50" t="s">
        <v>87</v>
      </c>
      <c r="B50" t="s">
        <v>62</v>
      </c>
      <c r="C50" t="s">
        <v>11</v>
      </c>
      <c r="D50">
        <v>22</v>
      </c>
      <c r="E50">
        <v>22</v>
      </c>
      <c r="G50" t="s">
        <v>11</v>
      </c>
      <c r="H50" t="s">
        <v>87</v>
      </c>
      <c r="I50" t="s">
        <v>62</v>
      </c>
      <c r="J50">
        <v>22</v>
      </c>
      <c r="K50" t="b">
        <f t="shared" si="1"/>
        <v>1</v>
      </c>
    </row>
    <row r="51" spans="1:11" x14ac:dyDescent="0.25">
      <c r="A51" t="s">
        <v>145</v>
      </c>
      <c r="B51" t="s">
        <v>46</v>
      </c>
      <c r="C51" t="s">
        <v>5</v>
      </c>
      <c r="D51">
        <v>19</v>
      </c>
      <c r="E51">
        <v>19</v>
      </c>
      <c r="G51" t="s">
        <v>5</v>
      </c>
      <c r="H51" t="s">
        <v>145</v>
      </c>
      <c r="I51" t="s">
        <v>46</v>
      </c>
      <c r="J51">
        <v>19</v>
      </c>
      <c r="K51" t="b">
        <f t="shared" si="1"/>
        <v>1</v>
      </c>
    </row>
    <row r="52" spans="1:11" x14ac:dyDescent="0.25">
      <c r="A52" t="s">
        <v>145</v>
      </c>
      <c r="B52" t="s">
        <v>46</v>
      </c>
      <c r="C52" t="s">
        <v>7</v>
      </c>
      <c r="D52">
        <v>24</v>
      </c>
      <c r="E52">
        <v>24</v>
      </c>
      <c r="G52" t="s">
        <v>7</v>
      </c>
      <c r="H52" t="s">
        <v>145</v>
      </c>
      <c r="I52" t="s">
        <v>46</v>
      </c>
      <c r="J52">
        <v>24</v>
      </c>
      <c r="K52" t="b">
        <f t="shared" si="1"/>
        <v>1</v>
      </c>
    </row>
    <row r="53" spans="1:11" x14ac:dyDescent="0.25">
      <c r="A53" t="s">
        <v>145</v>
      </c>
      <c r="B53" t="s">
        <v>46</v>
      </c>
      <c r="C53" t="s">
        <v>9</v>
      </c>
      <c r="D53">
        <v>25</v>
      </c>
      <c r="E53">
        <v>25</v>
      </c>
      <c r="G53" t="s">
        <v>9</v>
      </c>
      <c r="H53" t="s">
        <v>145</v>
      </c>
      <c r="I53" t="s">
        <v>46</v>
      </c>
      <c r="J53">
        <v>25</v>
      </c>
      <c r="K53" t="b">
        <f t="shared" si="1"/>
        <v>1</v>
      </c>
    </row>
    <row r="54" spans="1:11" x14ac:dyDescent="0.25">
      <c r="A54" t="s">
        <v>145</v>
      </c>
      <c r="B54" t="s">
        <v>46</v>
      </c>
      <c r="C54" t="s">
        <v>11</v>
      </c>
      <c r="D54">
        <v>11</v>
      </c>
      <c r="E54">
        <v>11</v>
      </c>
      <c r="G54" t="s">
        <v>11</v>
      </c>
      <c r="H54" t="s">
        <v>145</v>
      </c>
      <c r="I54" t="s">
        <v>46</v>
      </c>
      <c r="J54">
        <v>11</v>
      </c>
      <c r="K54" t="b">
        <f t="shared" si="1"/>
        <v>1</v>
      </c>
    </row>
    <row r="55" spans="1:11" x14ac:dyDescent="0.25">
      <c r="A55" t="s">
        <v>145</v>
      </c>
      <c r="B55" t="s">
        <v>62</v>
      </c>
      <c r="C55" t="s">
        <v>5</v>
      </c>
      <c r="D55">
        <v>20</v>
      </c>
      <c r="E55">
        <v>20</v>
      </c>
      <c r="G55" t="s">
        <v>5</v>
      </c>
      <c r="H55" t="s">
        <v>145</v>
      </c>
      <c r="I55" t="s">
        <v>62</v>
      </c>
      <c r="J55">
        <v>20</v>
      </c>
      <c r="K55" t="b">
        <f t="shared" si="1"/>
        <v>1</v>
      </c>
    </row>
    <row r="56" spans="1:11" x14ac:dyDescent="0.25">
      <c r="A56" t="s">
        <v>145</v>
      </c>
      <c r="B56" t="s">
        <v>62</v>
      </c>
      <c r="C56" t="s">
        <v>7</v>
      </c>
      <c r="D56">
        <v>13</v>
      </c>
      <c r="E56">
        <v>13</v>
      </c>
      <c r="G56" t="s">
        <v>7</v>
      </c>
      <c r="H56" t="s">
        <v>145</v>
      </c>
      <c r="I56" t="s">
        <v>62</v>
      </c>
      <c r="J56">
        <v>13</v>
      </c>
      <c r="K56" t="b">
        <f t="shared" si="1"/>
        <v>1</v>
      </c>
    </row>
    <row r="57" spans="1:11" x14ac:dyDescent="0.25">
      <c r="A57" t="s">
        <v>145</v>
      </c>
      <c r="B57" t="s">
        <v>62</v>
      </c>
      <c r="C57" t="s">
        <v>9</v>
      </c>
      <c r="D57">
        <v>29</v>
      </c>
      <c r="E57">
        <v>29</v>
      </c>
      <c r="G57" t="s">
        <v>9</v>
      </c>
      <c r="H57" t="s">
        <v>145</v>
      </c>
      <c r="I57" t="s">
        <v>62</v>
      </c>
      <c r="J57">
        <v>29</v>
      </c>
      <c r="K57" t="b">
        <f t="shared" si="1"/>
        <v>1</v>
      </c>
    </row>
    <row r="58" spans="1:11" x14ac:dyDescent="0.25">
      <c r="A58" t="s">
        <v>145</v>
      </c>
      <c r="B58" t="s">
        <v>62</v>
      </c>
      <c r="C58" t="s">
        <v>11</v>
      </c>
      <c r="D58">
        <v>20</v>
      </c>
      <c r="E58">
        <v>20</v>
      </c>
      <c r="G58" t="s">
        <v>11</v>
      </c>
      <c r="H58" t="s">
        <v>145</v>
      </c>
      <c r="I58" t="s">
        <v>62</v>
      </c>
      <c r="J58">
        <v>20</v>
      </c>
      <c r="K58" t="b">
        <f t="shared" si="1"/>
        <v>1</v>
      </c>
    </row>
    <row r="59" spans="1:11" x14ac:dyDescent="0.25">
      <c r="A59" t="s">
        <v>405</v>
      </c>
      <c r="B59" t="s">
        <v>405</v>
      </c>
      <c r="C59" t="s">
        <v>405</v>
      </c>
    </row>
  </sheetData>
  <sortState xmlns:xlrd2="http://schemas.microsoft.com/office/spreadsheetml/2017/richdata2" ref="G35:J58">
    <sortCondition ref="H35:H58"/>
    <sortCondition descending="1" ref="I35:I58"/>
    <sortCondition ref="G35:G58"/>
  </sortState>
  <pageMargins left="0.7" right="0.7" top="0.75" bottom="0.75" header="0.3" footer="0.3"/>
  <pageSetup paperSize="9" orientation="portrait" horizontalDpi="300" verticalDpi="300"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5D70B-4644-4FFD-8626-BA4F943F97B5}">
  <sheetPr>
    <tabColor theme="8"/>
  </sheetPr>
  <dimension ref="A1"/>
  <sheetViews>
    <sheetView workbookViewId="0">
      <selection activeCell="W30" sqref="W29:W30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488A-0ABF-45F1-B9DB-9204644F8B5D}">
  <dimension ref="A1:L69"/>
  <sheetViews>
    <sheetView topLeftCell="A38" workbookViewId="0">
      <selection activeCell="A52" sqref="A52:I66"/>
    </sheetView>
  </sheetViews>
  <sheetFormatPr defaultColWidth="9.140625" defaultRowHeight="15.75" x14ac:dyDescent="0.25"/>
  <cols>
    <col min="1" max="1" width="15.7109375" style="77" customWidth="1"/>
    <col min="2" max="2" width="13" style="76" customWidth="1"/>
    <col min="3" max="3" width="5.140625" style="76" customWidth="1"/>
    <col min="4" max="4" width="6.5703125" style="76" customWidth="1"/>
    <col min="5" max="5" width="8.42578125" style="76" customWidth="1"/>
    <col min="6" max="6" width="11.28515625" style="76" customWidth="1"/>
    <col min="7" max="8" width="6" style="76" customWidth="1"/>
    <col min="9" max="16384" width="9.140625" style="76"/>
  </cols>
  <sheetData>
    <row r="1" spans="1:12" ht="27" customHeight="1" x14ac:dyDescent="0.4">
      <c r="A1" s="147" t="s">
        <v>201</v>
      </c>
      <c r="B1" s="148"/>
      <c r="C1" s="148"/>
      <c r="D1" s="148"/>
      <c r="E1" s="148"/>
      <c r="F1" s="148"/>
      <c r="G1" s="148"/>
      <c r="H1" s="148"/>
      <c r="I1" s="149"/>
    </row>
    <row r="2" spans="1:12" ht="27" customHeight="1" x14ac:dyDescent="0.4">
      <c r="A2" s="150" t="str">
        <f>"DECLARATION SHEET – Match " &amp;'Match definition'!B1</f>
        <v>DECLARATION SHEET – Match One</v>
      </c>
      <c r="B2" s="151"/>
      <c r="C2" s="151"/>
      <c r="D2" s="151"/>
      <c r="E2" s="151"/>
      <c r="F2" s="151"/>
      <c r="G2" s="151"/>
      <c r="H2" s="151"/>
      <c r="I2" s="152"/>
    </row>
    <row r="3" spans="1:12" ht="24.75" customHeight="1" x14ac:dyDescent="0.4">
      <c r="A3" s="143" t="s">
        <v>202</v>
      </c>
      <c r="B3" s="144"/>
      <c r="C3" s="144"/>
      <c r="D3" s="144"/>
      <c r="E3" s="144"/>
      <c r="F3" s="144"/>
      <c r="G3" s="144"/>
      <c r="H3" s="144"/>
      <c r="I3" s="145"/>
    </row>
    <row r="4" spans="1:12" ht="19.5" customHeight="1" x14ac:dyDescent="0.3">
      <c r="A4" s="91" t="s">
        <v>203</v>
      </c>
      <c r="B4" s="85" t="str">
        <f>Match_title</f>
        <v>Wenlock</v>
      </c>
      <c r="C4" s="153" t="str">
        <f>"DATE: " &amp; TEXT(Match_Date,"dd/mm/yy")</f>
        <v>DATE: 19/11/23</v>
      </c>
      <c r="D4" s="154"/>
      <c r="E4" s="155"/>
      <c r="F4" s="84" t="s">
        <v>204</v>
      </c>
      <c r="G4" s="156" t="str">
        <f>Match_Host</f>
        <v>Telford AC</v>
      </c>
      <c r="H4" s="157"/>
      <c r="I4" s="158"/>
      <c r="K4" s="78"/>
    </row>
    <row r="5" spans="1:12" ht="21" customHeight="1" x14ac:dyDescent="0.3">
      <c r="A5" s="91"/>
      <c r="B5" s="84" t="s">
        <v>407</v>
      </c>
      <c r="C5" s="86" t="s">
        <v>206</v>
      </c>
      <c r="D5" s="86" t="s">
        <v>207</v>
      </c>
      <c r="E5" s="86" t="s">
        <v>208</v>
      </c>
      <c r="F5" s="84" t="s">
        <v>408</v>
      </c>
      <c r="G5" s="86" t="s">
        <v>206</v>
      </c>
      <c r="H5" s="86" t="s">
        <v>207</v>
      </c>
      <c r="I5" s="88" t="s">
        <v>208</v>
      </c>
    </row>
    <row r="6" spans="1:12" ht="23.25" customHeight="1" x14ac:dyDescent="0.4">
      <c r="A6" s="143" t="str">
        <f>'Match definition'!B11</f>
        <v>U11 Girls</v>
      </c>
      <c r="B6" s="144"/>
      <c r="C6" s="144"/>
      <c r="D6" s="144"/>
      <c r="E6" s="144"/>
      <c r="F6" s="144"/>
      <c r="G6" s="144"/>
      <c r="H6" s="144"/>
      <c r="I6" s="145"/>
    </row>
    <row r="7" spans="1:12" ht="18.75" x14ac:dyDescent="0.3">
      <c r="A7" s="91" t="str">
        <f>INDEX(All_events,MATCH(K7,Events_list,0),MATCH(L7,Age_list,0))</f>
        <v>2 Lap Hurdles</v>
      </c>
      <c r="B7" s="84"/>
      <c r="C7" s="84"/>
      <c r="D7" s="84"/>
      <c r="E7" s="84"/>
      <c r="F7" s="84"/>
      <c r="G7" s="84"/>
      <c r="H7" s="84"/>
      <c r="I7" s="87"/>
      <c r="K7" s="76" t="s">
        <v>80</v>
      </c>
      <c r="L7" s="76" t="str">
        <f>'Match definition'!B11</f>
        <v>U11 Girls</v>
      </c>
    </row>
    <row r="8" spans="1:12" ht="18.75" x14ac:dyDescent="0.3">
      <c r="A8" s="91" t="str">
        <f>INDEX(All_events,MATCH(K8,Events_list,0),MATCH(L8,Age_list,0))</f>
        <v>2 Laps</v>
      </c>
      <c r="B8" s="84"/>
      <c r="C8" s="84"/>
      <c r="D8" s="84"/>
      <c r="E8" s="84"/>
      <c r="F8" s="84"/>
      <c r="G8" s="84"/>
      <c r="H8" s="84"/>
      <c r="I8" s="87"/>
      <c r="K8" s="76" t="s">
        <v>83</v>
      </c>
      <c r="L8" s="76" t="str">
        <f>L7</f>
        <v>U11 Girls</v>
      </c>
    </row>
    <row r="9" spans="1:12" ht="18.75" x14ac:dyDescent="0.3">
      <c r="A9" s="91" t="str">
        <f>INDEX(All_events,MATCH(K9,Events_list,0),MATCH(L9,Age_list,0))</f>
        <v>3 Laps</v>
      </c>
      <c r="B9" s="84"/>
      <c r="C9" s="84"/>
      <c r="D9" s="84"/>
      <c r="E9" s="84"/>
      <c r="F9" s="84"/>
      <c r="G9" s="84"/>
      <c r="H9" s="84"/>
      <c r="I9" s="87"/>
      <c r="K9" s="76" t="s">
        <v>86</v>
      </c>
      <c r="L9" s="76" t="str">
        <f t="shared" ref="L9:L13" si="0">L8</f>
        <v>U11 Girls</v>
      </c>
    </row>
    <row r="10" spans="1:12" ht="18.75" x14ac:dyDescent="0.3">
      <c r="A10" s="187" t="str">
        <f>INDEX(All_events,MATCH(K10,Events_list,0),MATCH(L10,Age_list,0))</f>
        <v>STANDING LONG JUMP</v>
      </c>
      <c r="B10" s="84"/>
      <c r="C10" s="84"/>
      <c r="D10" s="84"/>
      <c r="E10" s="84"/>
      <c r="F10" s="84"/>
      <c r="G10" s="84"/>
      <c r="H10" s="84"/>
      <c r="I10" s="87"/>
      <c r="K10" s="76" t="s">
        <v>90</v>
      </c>
      <c r="L10" s="76" t="str">
        <f t="shared" si="0"/>
        <v>U11 Girls</v>
      </c>
    </row>
    <row r="11" spans="1:12" ht="19.5" customHeight="1" x14ac:dyDescent="0.3">
      <c r="A11" s="187"/>
      <c r="B11" s="84" t="s">
        <v>409</v>
      </c>
      <c r="C11" s="84"/>
      <c r="D11" s="84"/>
      <c r="E11" s="84"/>
      <c r="F11" s="84"/>
      <c r="G11" s="84"/>
      <c r="H11" s="84"/>
      <c r="I11" s="87"/>
      <c r="L11" s="76" t="str">
        <f t="shared" si="0"/>
        <v>U11 Girls</v>
      </c>
    </row>
    <row r="12" spans="1:12" ht="15.75" customHeight="1" x14ac:dyDescent="0.3">
      <c r="A12" s="187" t="str">
        <f>INDEX(All_events,MATCH(K12,Events_list,0),MATCH(L12,Age_list,0))</f>
        <v>SPEED BOUNCE</v>
      </c>
      <c r="B12" s="84"/>
      <c r="C12" s="84"/>
      <c r="D12" s="84"/>
      <c r="E12" s="84"/>
      <c r="F12" s="84"/>
      <c r="G12" s="84"/>
      <c r="H12" s="84"/>
      <c r="I12" s="87"/>
      <c r="K12" s="76" t="s">
        <v>93</v>
      </c>
      <c r="L12" s="76" t="str">
        <f t="shared" si="0"/>
        <v>U11 Girls</v>
      </c>
    </row>
    <row r="13" spans="1:12" ht="18.75" customHeight="1" x14ac:dyDescent="0.3">
      <c r="A13" s="187"/>
      <c r="B13" s="84" t="s">
        <v>409</v>
      </c>
      <c r="C13" s="84"/>
      <c r="D13" s="84"/>
      <c r="E13" s="84"/>
      <c r="F13" s="84"/>
      <c r="G13" s="84"/>
      <c r="H13" s="84"/>
      <c r="I13" s="87"/>
      <c r="L13" s="76" t="str">
        <f t="shared" si="0"/>
        <v>U11 Girls</v>
      </c>
    </row>
    <row r="14" spans="1:12" ht="38.25" customHeight="1" x14ac:dyDescent="0.3">
      <c r="A14" s="91" t="str">
        <f>INDEX(All_events,MATCH(K14,Events_list,0),MATCH(L14,Age_list,0))</f>
        <v>4x2 Relay</v>
      </c>
      <c r="B14" s="84"/>
      <c r="C14" s="84"/>
      <c r="D14" s="84"/>
      <c r="E14" s="84"/>
      <c r="F14" s="84"/>
      <c r="G14" s="84"/>
      <c r="H14" s="84"/>
      <c r="I14" s="87"/>
      <c r="K14" s="76" t="s">
        <v>96</v>
      </c>
      <c r="L14" s="76" t="str">
        <f>L13</f>
        <v>U11 Girls</v>
      </c>
    </row>
    <row r="15" spans="1:12" ht="18.75" x14ac:dyDescent="0.3">
      <c r="A15" s="91"/>
      <c r="B15" s="84"/>
      <c r="C15" s="84"/>
      <c r="D15" s="84"/>
      <c r="E15" s="84"/>
      <c r="F15" s="84"/>
      <c r="G15" s="84"/>
      <c r="H15" s="84"/>
      <c r="I15" s="87"/>
    </row>
    <row r="16" spans="1:12" ht="25.5" customHeight="1" x14ac:dyDescent="0.4">
      <c r="A16" s="143" t="str">
        <f>'Match definition'!D11</f>
        <v>U13 Girls</v>
      </c>
      <c r="B16" s="144"/>
      <c r="C16" s="144"/>
      <c r="D16" s="144"/>
      <c r="E16" s="144"/>
      <c r="F16" s="144"/>
      <c r="G16" s="144"/>
      <c r="H16" s="144"/>
      <c r="I16" s="145"/>
    </row>
    <row r="17" spans="1:12" ht="18.75" x14ac:dyDescent="0.3">
      <c r="A17" s="91" t="str">
        <f t="shared" ref="A17:A22" si="1">INDEX(All_events,MATCH(K17,Events_list,0),MATCH(L17,Age_list,0))</f>
        <v>2 Laps</v>
      </c>
      <c r="B17" s="84"/>
      <c r="C17" s="84"/>
      <c r="D17" s="84"/>
      <c r="E17" s="84"/>
      <c r="F17" s="84"/>
      <c r="G17" s="84"/>
      <c r="H17" s="84"/>
      <c r="I17" s="87"/>
      <c r="K17" s="76" t="s">
        <v>80</v>
      </c>
      <c r="L17" s="76" t="str">
        <f>'Match definition'!D11</f>
        <v>U13 Girls</v>
      </c>
    </row>
    <row r="18" spans="1:12" ht="18.75" x14ac:dyDescent="0.3">
      <c r="A18" s="91" t="str">
        <f t="shared" si="1"/>
        <v>3 Laps</v>
      </c>
      <c r="B18" s="84"/>
      <c r="C18" s="84"/>
      <c r="D18" s="84"/>
      <c r="E18" s="84"/>
      <c r="F18" s="84"/>
      <c r="G18" s="84"/>
      <c r="H18" s="84"/>
      <c r="I18" s="87"/>
      <c r="K18" s="76" t="s">
        <v>83</v>
      </c>
      <c r="L18" s="76" t="str">
        <f>L17</f>
        <v>U13 Girls</v>
      </c>
    </row>
    <row r="19" spans="1:12" ht="18.75" x14ac:dyDescent="0.3">
      <c r="A19" s="91" t="str">
        <f t="shared" si="1"/>
        <v>5 Laps</v>
      </c>
      <c r="B19" s="84"/>
      <c r="C19" s="84"/>
      <c r="D19" s="84"/>
      <c r="E19" s="84"/>
      <c r="F19" s="84"/>
      <c r="G19" s="84"/>
      <c r="H19" s="84"/>
      <c r="I19" s="87"/>
      <c r="K19" s="76" t="s">
        <v>86</v>
      </c>
      <c r="L19" s="76" t="str">
        <f t="shared" ref="L19:L23" si="2">L18</f>
        <v>U13 Girls</v>
      </c>
    </row>
    <row r="20" spans="1:12" ht="32.25" x14ac:dyDescent="0.3">
      <c r="A20" s="91" t="str">
        <f t="shared" si="1"/>
        <v>STANDING TRIPLE JUMP</v>
      </c>
      <c r="B20" s="84"/>
      <c r="C20" s="84"/>
      <c r="D20" s="84"/>
      <c r="E20" s="84"/>
      <c r="F20" s="84"/>
      <c r="G20" s="84"/>
      <c r="H20" s="84"/>
      <c r="I20" s="87"/>
      <c r="K20" s="76" t="s">
        <v>90</v>
      </c>
      <c r="L20" s="76" t="str">
        <f t="shared" si="2"/>
        <v>U13 Girls</v>
      </c>
    </row>
    <row r="21" spans="1:12" ht="32.25" x14ac:dyDescent="0.3">
      <c r="A21" s="91" t="str">
        <f t="shared" si="1"/>
        <v>VERTICAL JUMP</v>
      </c>
      <c r="B21" s="84"/>
      <c r="C21" s="84"/>
      <c r="D21" s="84"/>
      <c r="E21" s="84"/>
      <c r="F21" s="84"/>
      <c r="G21" s="84"/>
      <c r="H21" s="84"/>
      <c r="I21" s="87"/>
      <c r="K21" s="76" t="s">
        <v>93</v>
      </c>
      <c r="L21" s="76" t="str">
        <f t="shared" si="2"/>
        <v>U13 Girls</v>
      </c>
    </row>
    <row r="22" spans="1:12" ht="18.75" x14ac:dyDescent="0.3">
      <c r="A22" s="91" t="str">
        <f t="shared" si="1"/>
        <v>4x2 Relay</v>
      </c>
      <c r="B22" s="84"/>
      <c r="C22" s="84"/>
      <c r="D22" s="84"/>
      <c r="E22" s="84"/>
      <c r="F22" s="84"/>
      <c r="G22" s="84"/>
      <c r="H22" s="84"/>
      <c r="I22" s="87"/>
      <c r="K22" s="76" t="s">
        <v>96</v>
      </c>
      <c r="L22" s="76" t="str">
        <f t="shared" si="2"/>
        <v>U13 Girls</v>
      </c>
    </row>
    <row r="23" spans="1:12" ht="18.75" x14ac:dyDescent="0.3">
      <c r="A23" s="91"/>
      <c r="B23" s="84"/>
      <c r="C23" s="84"/>
      <c r="D23" s="84"/>
      <c r="E23" s="84"/>
      <c r="F23" s="84"/>
      <c r="G23" s="84"/>
      <c r="H23" s="84"/>
      <c r="I23" s="87"/>
      <c r="L23" s="76" t="str">
        <f t="shared" si="2"/>
        <v>U13 Girls</v>
      </c>
    </row>
    <row r="24" spans="1:12" ht="22.5" customHeight="1" x14ac:dyDescent="0.4">
      <c r="A24" s="143" t="str">
        <f>'Match definition'!F11</f>
        <v>U15 Girls</v>
      </c>
      <c r="B24" s="144"/>
      <c r="C24" s="144"/>
      <c r="D24" s="144"/>
      <c r="E24" s="144"/>
      <c r="F24" s="144"/>
      <c r="G24" s="144"/>
      <c r="H24" s="144"/>
      <c r="I24" s="145"/>
    </row>
    <row r="25" spans="1:12" ht="18.75" x14ac:dyDescent="0.3">
      <c r="A25" s="91" t="str">
        <f t="shared" ref="A25:A30" si="3">INDEX(All_events,MATCH(K25,Events_list,0),MATCH(L25,Age_list,0))</f>
        <v>2 Laps</v>
      </c>
      <c r="B25" s="84"/>
      <c r="C25" s="84"/>
      <c r="D25" s="84"/>
      <c r="E25" s="84"/>
      <c r="F25" s="84"/>
      <c r="G25" s="84"/>
      <c r="H25" s="84"/>
      <c r="I25" s="87"/>
      <c r="K25" s="76" t="s">
        <v>80</v>
      </c>
      <c r="L25" s="76" t="str">
        <f>'Match definition'!F11</f>
        <v>U15 Girls</v>
      </c>
    </row>
    <row r="26" spans="1:12" ht="18.75" x14ac:dyDescent="0.3">
      <c r="A26" s="91" t="str">
        <f t="shared" si="3"/>
        <v>3 Laps</v>
      </c>
      <c r="B26" s="84"/>
      <c r="C26" s="84"/>
      <c r="D26" s="84"/>
      <c r="E26" s="84"/>
      <c r="F26" s="84"/>
      <c r="G26" s="84"/>
      <c r="H26" s="84"/>
      <c r="I26" s="87"/>
      <c r="K26" s="76" t="s">
        <v>83</v>
      </c>
      <c r="L26" s="76" t="str">
        <f>L25</f>
        <v>U15 Girls</v>
      </c>
    </row>
    <row r="27" spans="1:12" ht="18.75" x14ac:dyDescent="0.3">
      <c r="A27" s="91" t="str">
        <f t="shared" si="3"/>
        <v>5 Laps</v>
      </c>
      <c r="B27" s="84"/>
      <c r="C27" s="84"/>
      <c r="D27" s="84"/>
      <c r="E27" s="84"/>
      <c r="F27" s="84"/>
      <c r="G27" s="84"/>
      <c r="H27" s="84"/>
      <c r="I27" s="87"/>
      <c r="K27" s="76" t="s">
        <v>86</v>
      </c>
      <c r="L27" s="76" t="str">
        <f t="shared" ref="L27:L31" si="4">L26</f>
        <v>U15 Girls</v>
      </c>
    </row>
    <row r="28" spans="1:12" ht="18.75" x14ac:dyDescent="0.3">
      <c r="A28" s="91" t="str">
        <f t="shared" si="3"/>
        <v>SPEED BOUNCE</v>
      </c>
      <c r="B28" s="84"/>
      <c r="C28" s="84"/>
      <c r="D28" s="84"/>
      <c r="E28" s="84"/>
      <c r="F28" s="84"/>
      <c r="G28" s="84"/>
      <c r="H28" s="84"/>
      <c r="I28" s="87"/>
      <c r="K28" s="76" t="s">
        <v>90</v>
      </c>
      <c r="L28" s="76" t="str">
        <f t="shared" si="4"/>
        <v>U15 Girls</v>
      </c>
    </row>
    <row r="29" spans="1:12" ht="18.75" x14ac:dyDescent="0.3">
      <c r="A29" s="91" t="str">
        <f t="shared" si="3"/>
        <v>SHOT</v>
      </c>
      <c r="B29" s="84"/>
      <c r="C29" s="84"/>
      <c r="D29" s="84"/>
      <c r="E29" s="84"/>
      <c r="F29" s="84"/>
      <c r="G29" s="84"/>
      <c r="H29" s="84"/>
      <c r="I29" s="87"/>
      <c r="K29" s="76" t="s">
        <v>93</v>
      </c>
      <c r="L29" s="76" t="str">
        <f t="shared" si="4"/>
        <v>U15 Girls</v>
      </c>
    </row>
    <row r="30" spans="1:12" ht="18.75" x14ac:dyDescent="0.3">
      <c r="A30" s="92" t="str">
        <f t="shared" si="3"/>
        <v>4x2 Relay</v>
      </c>
      <c r="B30" s="89"/>
      <c r="C30" s="89"/>
      <c r="D30" s="89"/>
      <c r="E30" s="89"/>
      <c r="F30" s="89"/>
      <c r="G30" s="89"/>
      <c r="H30" s="89"/>
      <c r="I30" s="90"/>
      <c r="K30" s="76" t="s">
        <v>96</v>
      </c>
      <c r="L30" s="76" t="str">
        <f t="shared" si="4"/>
        <v>U15 Girls</v>
      </c>
    </row>
    <row r="31" spans="1:12" ht="18.75" customHeight="1" x14ac:dyDescent="0.35">
      <c r="A31" s="146" t="s">
        <v>214</v>
      </c>
      <c r="B31" s="146"/>
      <c r="C31" s="146"/>
      <c r="D31" s="146"/>
      <c r="E31" s="146"/>
      <c r="F31" s="146"/>
      <c r="G31" s="146"/>
      <c r="H31" s="146"/>
      <c r="I31" s="146"/>
      <c r="L31" s="76" t="str">
        <f t="shared" si="4"/>
        <v>U15 Girls</v>
      </c>
    </row>
    <row r="32" spans="1:12" ht="21" x14ac:dyDescent="0.35">
      <c r="A32" s="146" t="s">
        <v>215</v>
      </c>
      <c r="B32" s="146"/>
      <c r="C32" s="146"/>
      <c r="D32" s="146"/>
      <c r="E32" s="146"/>
      <c r="F32" s="146"/>
      <c r="G32" s="146"/>
      <c r="H32" s="146"/>
      <c r="I32" s="146"/>
    </row>
    <row r="33" spans="1:12" ht="21" x14ac:dyDescent="0.35">
      <c r="B33" s="81"/>
      <c r="C33" s="81"/>
      <c r="D33" s="81"/>
      <c r="E33" s="81"/>
      <c r="F33" s="81"/>
      <c r="G33" s="81"/>
      <c r="H33" s="81"/>
      <c r="I33" s="81"/>
    </row>
    <row r="36" spans="1:12" x14ac:dyDescent="0.25">
      <c r="A36" s="93"/>
    </row>
    <row r="37" spans="1:12" ht="27" customHeight="1" x14ac:dyDescent="0.4">
      <c r="A37" s="151" t="s">
        <v>201</v>
      </c>
      <c r="B37" s="151"/>
      <c r="C37" s="151"/>
      <c r="D37" s="151"/>
      <c r="E37" s="151"/>
      <c r="F37" s="151"/>
      <c r="G37" s="151"/>
      <c r="H37" s="151"/>
      <c r="I37" s="151"/>
    </row>
    <row r="38" spans="1:12" ht="27" customHeight="1" x14ac:dyDescent="0.4">
      <c r="A38" s="151" t="str">
        <f>"DECLARATION SHEET – Match " &amp;'Match definition'!B38</f>
        <v xml:space="preserve">DECLARATION SHEET – Match </v>
      </c>
      <c r="B38" s="151"/>
      <c r="C38" s="151"/>
      <c r="D38" s="151"/>
      <c r="E38" s="151"/>
      <c r="F38" s="151"/>
      <c r="G38" s="151"/>
      <c r="H38" s="151"/>
      <c r="I38" s="151"/>
    </row>
    <row r="39" spans="1:12" ht="26.25" x14ac:dyDescent="0.4">
      <c r="A39" s="159" t="s">
        <v>216</v>
      </c>
      <c r="B39" s="159"/>
      <c r="C39" s="159"/>
      <c r="D39" s="159"/>
      <c r="E39" s="159"/>
      <c r="F39" s="159"/>
      <c r="G39" s="159"/>
      <c r="H39" s="159"/>
      <c r="I39" s="159"/>
    </row>
    <row r="40" spans="1:12" ht="19.5" customHeight="1" x14ac:dyDescent="0.3">
      <c r="A40" s="86" t="s">
        <v>203</v>
      </c>
      <c r="B40" s="85" t="str">
        <f>Match_title</f>
        <v>Wenlock</v>
      </c>
      <c r="C40" s="153" t="str">
        <f>"DATE: " &amp; TEXT(Match_Date,"dd/mm/yy")</f>
        <v>DATE: 19/11/23</v>
      </c>
      <c r="D40" s="154"/>
      <c r="E40" s="155"/>
      <c r="F40" s="84" t="s">
        <v>204</v>
      </c>
      <c r="G40" s="156" t="str">
        <f>Match_Host</f>
        <v>Telford AC</v>
      </c>
      <c r="H40" s="157"/>
      <c r="I40" s="158"/>
      <c r="K40" s="78"/>
    </row>
    <row r="41" spans="1:12" ht="37.5" x14ac:dyDescent="0.3">
      <c r="A41" s="86"/>
      <c r="B41" s="84" t="s">
        <v>407</v>
      </c>
      <c r="C41" s="86" t="s">
        <v>206</v>
      </c>
      <c r="D41" s="86" t="s">
        <v>207</v>
      </c>
      <c r="E41" s="86" t="s">
        <v>208</v>
      </c>
      <c r="F41" s="84" t="s">
        <v>408</v>
      </c>
      <c r="G41" s="86" t="s">
        <v>206</v>
      </c>
      <c r="H41" s="86" t="s">
        <v>207</v>
      </c>
      <c r="I41" s="86" t="s">
        <v>208</v>
      </c>
    </row>
    <row r="42" spans="1:12" ht="26.25" x14ac:dyDescent="0.4">
      <c r="A42" s="159" t="str">
        <f>'Match definition'!C11</f>
        <v>U11 Boys</v>
      </c>
      <c r="B42" s="159"/>
      <c r="C42" s="159"/>
      <c r="D42" s="159"/>
      <c r="E42" s="159"/>
      <c r="F42" s="159"/>
      <c r="G42" s="159"/>
      <c r="H42" s="159"/>
      <c r="I42" s="159"/>
    </row>
    <row r="43" spans="1:12" ht="18.75" x14ac:dyDescent="0.3">
      <c r="A43" s="86" t="str">
        <f>INDEX(All_events,MATCH(K43,Events_list,0),MATCH(L43,Age_list,0))</f>
        <v>2 Lap Hurdles</v>
      </c>
      <c r="B43" s="84"/>
      <c r="C43" s="84"/>
      <c r="D43" s="84"/>
      <c r="E43" s="84"/>
      <c r="F43" s="84"/>
      <c r="G43" s="84"/>
      <c r="H43" s="84"/>
      <c r="I43" s="84"/>
      <c r="K43" s="76" t="s">
        <v>80</v>
      </c>
      <c r="L43" s="76" t="str">
        <f>'Match definition'!C11</f>
        <v>U11 Boys</v>
      </c>
    </row>
    <row r="44" spans="1:12" ht="18.75" x14ac:dyDescent="0.3">
      <c r="A44" s="86" t="str">
        <f>INDEX(All_events,MATCH(K44,Events_list,0),MATCH(L44,Age_list,0))</f>
        <v>2 Laps</v>
      </c>
      <c r="B44" s="84"/>
      <c r="C44" s="84"/>
      <c r="D44" s="84"/>
      <c r="E44" s="84"/>
      <c r="F44" s="84"/>
      <c r="G44" s="84"/>
      <c r="H44" s="84"/>
      <c r="I44" s="84"/>
      <c r="K44" s="76" t="s">
        <v>83</v>
      </c>
      <c r="L44" s="76" t="str">
        <f>L43</f>
        <v>U11 Boys</v>
      </c>
    </row>
    <row r="45" spans="1:12" ht="18.75" x14ac:dyDescent="0.3">
      <c r="A45" s="86" t="str">
        <f>INDEX(All_events,MATCH(K45,Events_list,0),MATCH(L45,Age_list,0))</f>
        <v>3 Laps</v>
      </c>
      <c r="B45" s="84"/>
      <c r="C45" s="84"/>
      <c r="D45" s="84"/>
      <c r="E45" s="84"/>
      <c r="F45" s="84"/>
      <c r="G45" s="84"/>
      <c r="H45" s="84"/>
      <c r="I45" s="84"/>
      <c r="K45" s="76" t="s">
        <v>86</v>
      </c>
      <c r="L45" s="76" t="str">
        <f t="shared" ref="L45:L49" si="5">L44</f>
        <v>U11 Boys</v>
      </c>
    </row>
    <row r="46" spans="1:12" ht="37.5" customHeight="1" x14ac:dyDescent="0.3">
      <c r="A46" s="188" t="str">
        <f>INDEX(All_events,MATCH(K46,Events_list,0),MATCH(L46,Age_list,0))</f>
        <v>SPEED BOUNCE</v>
      </c>
      <c r="B46" s="84"/>
      <c r="C46" s="84"/>
      <c r="D46" s="84"/>
      <c r="E46" s="84"/>
      <c r="F46" s="84"/>
      <c r="G46" s="84"/>
      <c r="H46" s="84"/>
      <c r="I46" s="84"/>
      <c r="K46" s="76" t="s">
        <v>90</v>
      </c>
      <c r="L46" s="76" t="str">
        <f t="shared" si="5"/>
        <v>U11 Boys</v>
      </c>
    </row>
    <row r="47" spans="1:12" ht="19.5" customHeight="1" x14ac:dyDescent="0.3">
      <c r="A47" s="188"/>
      <c r="B47" s="84" t="s">
        <v>409</v>
      </c>
      <c r="C47" s="84"/>
      <c r="D47" s="84"/>
      <c r="E47" s="84"/>
      <c r="F47" s="84"/>
      <c r="G47" s="84"/>
      <c r="H47" s="84"/>
      <c r="I47" s="84"/>
      <c r="L47" s="76" t="str">
        <f t="shared" si="5"/>
        <v>U11 Boys</v>
      </c>
    </row>
    <row r="48" spans="1:12" ht="15.75" customHeight="1" x14ac:dyDescent="0.3">
      <c r="A48" s="188" t="str">
        <f>INDEX(All_events,MATCH(K48,Events_list,0),MATCH(L48,Age_list,0))</f>
        <v>STANDING LONG JUMP</v>
      </c>
      <c r="B48" s="84"/>
      <c r="C48" s="84"/>
      <c r="D48" s="84"/>
      <c r="E48" s="84"/>
      <c r="F48" s="84"/>
      <c r="G48" s="84"/>
      <c r="H48" s="84"/>
      <c r="I48" s="84"/>
      <c r="K48" s="76" t="s">
        <v>93</v>
      </c>
      <c r="L48" s="76" t="str">
        <f t="shared" si="5"/>
        <v>U11 Boys</v>
      </c>
    </row>
    <row r="49" spans="1:12" ht="16.5" customHeight="1" x14ac:dyDescent="0.3">
      <c r="A49" s="188"/>
      <c r="B49" s="84" t="s">
        <v>409</v>
      </c>
      <c r="C49" s="84"/>
      <c r="D49" s="84"/>
      <c r="E49" s="84"/>
      <c r="F49" s="84"/>
      <c r="G49" s="84"/>
      <c r="H49" s="84"/>
      <c r="I49" s="84"/>
      <c r="L49" s="76" t="str">
        <f t="shared" si="5"/>
        <v>U11 Boys</v>
      </c>
    </row>
    <row r="50" spans="1:12" ht="18.75" x14ac:dyDescent="0.3">
      <c r="A50" s="86" t="str">
        <f>INDEX(All_events,MATCH(K50,Events_list,0),MATCH(L50,Age_list,0))</f>
        <v>4x2 Relay</v>
      </c>
      <c r="B50" s="84"/>
      <c r="C50" s="84"/>
      <c r="D50" s="84"/>
      <c r="E50" s="84"/>
      <c r="F50" s="84"/>
      <c r="G50" s="84"/>
      <c r="H50" s="84"/>
      <c r="I50" s="84"/>
      <c r="K50" s="76" t="s">
        <v>96</v>
      </c>
      <c r="L50" s="76" t="str">
        <f>L49</f>
        <v>U11 Boys</v>
      </c>
    </row>
    <row r="51" spans="1:12" ht="18.75" x14ac:dyDescent="0.3">
      <c r="A51" s="86"/>
      <c r="B51" s="84"/>
      <c r="C51" s="84"/>
      <c r="D51" s="84"/>
      <c r="E51" s="84"/>
      <c r="F51" s="84"/>
      <c r="G51" s="84"/>
      <c r="H51" s="84"/>
      <c r="I51" s="84"/>
    </row>
    <row r="52" spans="1:12" ht="26.25" x14ac:dyDescent="0.4">
      <c r="A52" s="159" t="str">
        <f>'Match definition'!E11</f>
        <v>U13 Boys</v>
      </c>
      <c r="B52" s="159"/>
      <c r="C52" s="159"/>
      <c r="D52" s="159"/>
      <c r="E52" s="159"/>
      <c r="F52" s="159"/>
      <c r="G52" s="159"/>
      <c r="H52" s="159"/>
      <c r="I52" s="159"/>
    </row>
    <row r="53" spans="1:12" ht="18.75" x14ac:dyDescent="0.3">
      <c r="A53" s="86" t="str">
        <f t="shared" ref="A53:A58" si="6">INDEX(All_events,MATCH(K53,Events_list,0),MATCH(L53,Age_list,0))</f>
        <v>2 Laps</v>
      </c>
      <c r="B53" s="84"/>
      <c r="C53" s="84"/>
      <c r="D53" s="84"/>
      <c r="E53" s="84"/>
      <c r="F53" s="84"/>
      <c r="G53" s="84"/>
      <c r="H53" s="84"/>
      <c r="I53" s="84"/>
      <c r="K53" s="76" t="s">
        <v>80</v>
      </c>
      <c r="L53" s="76" t="str">
        <f>'Match definition'!E11</f>
        <v>U13 Boys</v>
      </c>
    </row>
    <row r="54" spans="1:12" ht="18.75" x14ac:dyDescent="0.3">
      <c r="A54" s="86" t="str">
        <f t="shared" si="6"/>
        <v>3 Laps</v>
      </c>
      <c r="B54" s="84"/>
      <c r="C54" s="84"/>
      <c r="D54" s="84"/>
      <c r="E54" s="84"/>
      <c r="F54" s="84"/>
      <c r="G54" s="84"/>
      <c r="H54" s="84"/>
      <c r="I54" s="84"/>
      <c r="K54" s="76" t="s">
        <v>83</v>
      </c>
      <c r="L54" s="76" t="str">
        <f>L53</f>
        <v>U13 Boys</v>
      </c>
    </row>
    <row r="55" spans="1:12" ht="18.75" x14ac:dyDescent="0.3">
      <c r="A55" s="86" t="str">
        <f t="shared" si="6"/>
        <v>5 Laps</v>
      </c>
      <c r="B55" s="84"/>
      <c r="C55" s="84"/>
      <c r="D55" s="84"/>
      <c r="E55" s="84"/>
      <c r="F55" s="84"/>
      <c r="G55" s="84"/>
      <c r="H55" s="84"/>
      <c r="I55" s="84"/>
      <c r="K55" s="76" t="s">
        <v>86</v>
      </c>
      <c r="L55" s="76" t="str">
        <f t="shared" ref="L55:L59" si="7">L54</f>
        <v>U13 Boys</v>
      </c>
    </row>
    <row r="56" spans="1:12" ht="32.25" x14ac:dyDescent="0.3">
      <c r="A56" s="86" t="str">
        <f t="shared" si="6"/>
        <v>VERTICAL JUMP</v>
      </c>
      <c r="B56" s="84"/>
      <c r="C56" s="84"/>
      <c r="D56" s="84"/>
      <c r="E56" s="84"/>
      <c r="F56" s="84"/>
      <c r="G56" s="84"/>
      <c r="H56" s="84"/>
      <c r="I56" s="84"/>
      <c r="K56" s="76" t="s">
        <v>90</v>
      </c>
      <c r="L56" s="76" t="str">
        <f t="shared" si="7"/>
        <v>U13 Boys</v>
      </c>
    </row>
    <row r="57" spans="1:12" ht="40.5" customHeight="1" x14ac:dyDescent="0.3">
      <c r="A57" s="86" t="str">
        <f t="shared" si="6"/>
        <v>STANDING TRIPLE JUMP</v>
      </c>
      <c r="B57" s="84"/>
      <c r="C57" s="84"/>
      <c r="D57" s="84"/>
      <c r="E57" s="84"/>
      <c r="F57" s="84"/>
      <c r="G57" s="84"/>
      <c r="H57" s="84"/>
      <c r="I57" s="84"/>
      <c r="K57" s="76" t="s">
        <v>93</v>
      </c>
      <c r="L57" s="76" t="str">
        <f t="shared" si="7"/>
        <v>U13 Boys</v>
      </c>
    </row>
    <row r="58" spans="1:12" ht="18.75" x14ac:dyDescent="0.3">
      <c r="A58" s="86" t="str">
        <f t="shared" si="6"/>
        <v>4x2 Relay</v>
      </c>
      <c r="B58" s="84"/>
      <c r="C58" s="84"/>
      <c r="D58" s="84"/>
      <c r="E58" s="84"/>
      <c r="F58" s="84"/>
      <c r="G58" s="84"/>
      <c r="H58" s="84"/>
      <c r="I58" s="84"/>
      <c r="K58" s="76" t="s">
        <v>96</v>
      </c>
      <c r="L58" s="76" t="str">
        <f t="shared" si="7"/>
        <v>U13 Boys</v>
      </c>
    </row>
    <row r="59" spans="1:12" ht="18.75" x14ac:dyDescent="0.3">
      <c r="A59" s="86"/>
      <c r="B59" s="84"/>
      <c r="C59" s="84"/>
      <c r="D59" s="84"/>
      <c r="E59" s="84"/>
      <c r="F59" s="84"/>
      <c r="G59" s="84"/>
      <c r="H59" s="84"/>
      <c r="I59" s="84"/>
      <c r="L59" s="76" t="str">
        <f t="shared" si="7"/>
        <v>U13 Boys</v>
      </c>
    </row>
    <row r="60" spans="1:12" ht="26.25" x14ac:dyDescent="0.4">
      <c r="A60" s="159" t="str">
        <f>'Match definition'!G11</f>
        <v>U15 Boys</v>
      </c>
      <c r="B60" s="159"/>
      <c r="C60" s="159"/>
      <c r="D60" s="159"/>
      <c r="E60" s="159"/>
      <c r="F60" s="159"/>
      <c r="G60" s="159"/>
      <c r="H60" s="159"/>
      <c r="I60" s="159"/>
    </row>
    <row r="61" spans="1:12" ht="18.75" x14ac:dyDescent="0.3">
      <c r="A61" s="86" t="str">
        <f t="shared" ref="A61:A66" si="8">INDEX(All_events,MATCH(K61,Events_list,0),MATCH(L61,Age_list,0))</f>
        <v>2 Laps</v>
      </c>
      <c r="B61" s="84"/>
      <c r="C61" s="84"/>
      <c r="D61" s="84"/>
      <c r="E61" s="84"/>
      <c r="F61" s="84"/>
      <c r="G61" s="84"/>
      <c r="H61" s="84"/>
      <c r="I61" s="84"/>
      <c r="K61" s="76" t="s">
        <v>80</v>
      </c>
      <c r="L61" s="76" t="str">
        <f>'Match definition'!G11</f>
        <v>U15 Boys</v>
      </c>
    </row>
    <row r="62" spans="1:12" ht="18.75" x14ac:dyDescent="0.3">
      <c r="A62" s="86" t="str">
        <f t="shared" si="8"/>
        <v>3 Laps</v>
      </c>
      <c r="B62" s="84"/>
      <c r="C62" s="84"/>
      <c r="D62" s="84"/>
      <c r="E62" s="84"/>
      <c r="F62" s="84"/>
      <c r="G62" s="84"/>
      <c r="H62" s="84"/>
      <c r="I62" s="84"/>
      <c r="K62" s="76" t="s">
        <v>83</v>
      </c>
      <c r="L62" s="76" t="str">
        <f>L61</f>
        <v>U15 Boys</v>
      </c>
    </row>
    <row r="63" spans="1:12" ht="18.75" x14ac:dyDescent="0.3">
      <c r="A63" s="86" t="str">
        <f t="shared" si="8"/>
        <v>5 Laps</v>
      </c>
      <c r="B63" s="84"/>
      <c r="C63" s="84"/>
      <c r="D63" s="84"/>
      <c r="E63" s="84"/>
      <c r="F63" s="84"/>
      <c r="G63" s="84"/>
      <c r="H63" s="84"/>
      <c r="I63" s="84"/>
      <c r="K63" s="76" t="s">
        <v>86</v>
      </c>
      <c r="L63" s="76" t="str">
        <f t="shared" ref="L63:L67" si="9">L62</f>
        <v>U15 Boys</v>
      </c>
    </row>
    <row r="64" spans="1:12" ht="18.75" x14ac:dyDescent="0.3">
      <c r="A64" s="86" t="str">
        <f t="shared" si="8"/>
        <v>SHOT</v>
      </c>
      <c r="B64" s="84"/>
      <c r="C64" s="84"/>
      <c r="D64" s="84"/>
      <c r="E64" s="84"/>
      <c r="F64" s="84"/>
      <c r="G64" s="84"/>
      <c r="H64" s="84"/>
      <c r="I64" s="84"/>
      <c r="K64" s="76" t="s">
        <v>90</v>
      </c>
      <c r="L64" s="76" t="str">
        <f t="shared" si="9"/>
        <v>U15 Boys</v>
      </c>
    </row>
    <row r="65" spans="1:12" ht="18.75" x14ac:dyDescent="0.3">
      <c r="A65" s="86" t="str">
        <f t="shared" si="8"/>
        <v>SPEED BOUNCE</v>
      </c>
      <c r="B65" s="84"/>
      <c r="C65" s="84"/>
      <c r="D65" s="84"/>
      <c r="E65" s="84"/>
      <c r="F65" s="84"/>
      <c r="G65" s="84"/>
      <c r="H65" s="84"/>
      <c r="I65" s="84"/>
      <c r="K65" s="76" t="s">
        <v>93</v>
      </c>
      <c r="L65" s="76" t="str">
        <f t="shared" si="9"/>
        <v>U15 Boys</v>
      </c>
    </row>
    <row r="66" spans="1:12" ht="18.75" x14ac:dyDescent="0.3">
      <c r="A66" s="86" t="str">
        <f t="shared" si="8"/>
        <v>4x2 Relay</v>
      </c>
      <c r="B66" s="84"/>
      <c r="C66" s="84"/>
      <c r="D66" s="84"/>
      <c r="E66" s="84"/>
      <c r="F66" s="84"/>
      <c r="G66" s="84"/>
      <c r="H66" s="84"/>
      <c r="I66" s="84"/>
      <c r="K66" s="76" t="s">
        <v>96</v>
      </c>
      <c r="L66" s="76" t="str">
        <f t="shared" si="9"/>
        <v>U15 Boys</v>
      </c>
    </row>
    <row r="67" spans="1:12" ht="21" x14ac:dyDescent="0.35">
      <c r="A67" s="146" t="s">
        <v>214</v>
      </c>
      <c r="B67" s="146"/>
      <c r="C67" s="146"/>
      <c r="D67" s="146"/>
      <c r="E67" s="146"/>
      <c r="F67" s="146"/>
      <c r="G67" s="146"/>
      <c r="H67" s="146"/>
      <c r="I67" s="146"/>
      <c r="L67" s="76" t="str">
        <f t="shared" si="9"/>
        <v>U15 Boys</v>
      </c>
    </row>
    <row r="68" spans="1:12" ht="21.75" customHeight="1" x14ac:dyDescent="0.35">
      <c r="A68" s="146" t="s">
        <v>215</v>
      </c>
      <c r="B68" s="146"/>
      <c r="C68" s="146"/>
      <c r="D68" s="146"/>
      <c r="E68" s="146"/>
      <c r="F68" s="146"/>
      <c r="G68" s="146"/>
      <c r="H68" s="146"/>
      <c r="I68" s="146"/>
      <c r="J68" s="81"/>
      <c r="K68" s="82"/>
    </row>
    <row r="69" spans="1:12" ht="21" customHeight="1" x14ac:dyDescent="0.35">
      <c r="A69" s="80"/>
      <c r="B69" s="81"/>
      <c r="C69" s="83"/>
      <c r="D69" s="83"/>
      <c r="E69" s="83"/>
      <c r="F69" s="83"/>
      <c r="G69" s="83"/>
      <c r="H69" s="83"/>
      <c r="I69" s="83"/>
      <c r="J69" s="83"/>
      <c r="K69" s="79"/>
    </row>
  </sheetData>
  <mergeCells count="24">
    <mergeCell ref="A67:I67"/>
    <mergeCell ref="A68:I68"/>
    <mergeCell ref="C4:E4"/>
    <mergeCell ref="C40:E40"/>
    <mergeCell ref="A39:I39"/>
    <mergeCell ref="A42:I42"/>
    <mergeCell ref="A52:I52"/>
    <mergeCell ref="A60:I60"/>
    <mergeCell ref="A10:A11"/>
    <mergeCell ref="A12:A13"/>
    <mergeCell ref="A46:A47"/>
    <mergeCell ref="A48:A49"/>
    <mergeCell ref="G40:I40"/>
    <mergeCell ref="A31:I31"/>
    <mergeCell ref="A1:I1"/>
    <mergeCell ref="A2:I2"/>
    <mergeCell ref="A37:I37"/>
    <mergeCell ref="A38:I38"/>
    <mergeCell ref="A3:I3"/>
    <mergeCell ref="A6:I6"/>
    <mergeCell ref="A16:I16"/>
    <mergeCell ref="A24:I24"/>
    <mergeCell ref="G4:I4"/>
    <mergeCell ref="A32:I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1797-1ACD-4AC6-AEA2-7920BD5A0301}">
  <dimension ref="A2:P11"/>
  <sheetViews>
    <sheetView workbookViewId="0">
      <selection activeCell="I15" sqref="I15"/>
    </sheetView>
  </sheetViews>
  <sheetFormatPr defaultRowHeight="15" x14ac:dyDescent="0.25"/>
  <sheetData>
    <row r="2" spans="1:16" x14ac:dyDescent="0.25">
      <c r="A2" t="s">
        <v>5</v>
      </c>
      <c r="B2" t="s">
        <v>45</v>
      </c>
      <c r="C2" t="s">
        <v>46</v>
      </c>
      <c r="D2">
        <v>11</v>
      </c>
      <c r="G2" t="s">
        <v>5</v>
      </c>
      <c r="H2" t="s">
        <v>87</v>
      </c>
      <c r="I2" t="s">
        <v>46</v>
      </c>
      <c r="J2">
        <v>26</v>
      </c>
      <c r="M2" t="s">
        <v>5</v>
      </c>
      <c r="N2" t="s">
        <v>145</v>
      </c>
      <c r="O2" t="s">
        <v>46</v>
      </c>
      <c r="P2">
        <v>26</v>
      </c>
    </row>
    <row r="3" spans="1:16" x14ac:dyDescent="0.25">
      <c r="A3" t="s">
        <v>9</v>
      </c>
      <c r="B3" t="s">
        <v>45</v>
      </c>
      <c r="C3" t="s">
        <v>46</v>
      </c>
      <c r="D3">
        <v>14</v>
      </c>
      <c r="G3" t="s">
        <v>9</v>
      </c>
      <c r="H3" t="s">
        <v>87</v>
      </c>
      <c r="I3" t="s">
        <v>46</v>
      </c>
      <c r="J3">
        <v>26</v>
      </c>
      <c r="M3" t="s">
        <v>9</v>
      </c>
      <c r="N3" t="s">
        <v>145</v>
      </c>
      <c r="O3" t="s">
        <v>46</v>
      </c>
      <c r="P3">
        <v>26</v>
      </c>
    </row>
    <row r="4" spans="1:16" x14ac:dyDescent="0.25">
      <c r="A4" t="s">
        <v>11</v>
      </c>
      <c r="B4" t="s">
        <v>45</v>
      </c>
      <c r="C4" t="s">
        <v>46</v>
      </c>
      <c r="D4">
        <v>0</v>
      </c>
      <c r="G4" t="s">
        <v>11</v>
      </c>
      <c r="H4" t="s">
        <v>87</v>
      </c>
      <c r="I4" t="s">
        <v>46</v>
      </c>
      <c r="J4">
        <v>11</v>
      </c>
      <c r="M4" t="s">
        <v>11</v>
      </c>
      <c r="N4" t="s">
        <v>145</v>
      </c>
      <c r="O4" t="s">
        <v>46</v>
      </c>
      <c r="P4">
        <v>0</v>
      </c>
    </row>
    <row r="5" spans="1:16" x14ac:dyDescent="0.25">
      <c r="A5" t="s">
        <v>7</v>
      </c>
      <c r="B5" t="s">
        <v>45</v>
      </c>
      <c r="C5" t="s">
        <v>46</v>
      </c>
      <c r="D5">
        <v>26</v>
      </c>
      <c r="G5" t="s">
        <v>7</v>
      </c>
      <c r="H5" t="s">
        <v>87</v>
      </c>
      <c r="I5" t="s">
        <v>46</v>
      </c>
      <c r="J5">
        <v>0</v>
      </c>
      <c r="M5" t="s">
        <v>7</v>
      </c>
      <c r="N5" t="s">
        <v>145</v>
      </c>
      <c r="O5" t="s">
        <v>46</v>
      </c>
      <c r="P5">
        <v>0</v>
      </c>
    </row>
    <row r="6" spans="1:16" x14ac:dyDescent="0.25">
      <c r="D6">
        <f>SUM(D2:D5)</f>
        <v>51</v>
      </c>
      <c r="J6">
        <f>SUM(D6)</f>
        <v>51</v>
      </c>
    </row>
    <row r="8" spans="1:16" x14ac:dyDescent="0.25">
      <c r="A8" t="s">
        <v>5</v>
      </c>
      <c r="B8" t="s">
        <v>45</v>
      </c>
      <c r="C8" t="s">
        <v>62</v>
      </c>
      <c r="D8">
        <v>28.5</v>
      </c>
      <c r="G8" t="s">
        <v>5</v>
      </c>
      <c r="H8" t="s">
        <v>87</v>
      </c>
      <c r="I8" t="s">
        <v>62</v>
      </c>
      <c r="J8">
        <v>5</v>
      </c>
      <c r="M8" t="s">
        <v>5</v>
      </c>
      <c r="N8" t="s">
        <v>145</v>
      </c>
      <c r="O8" t="s">
        <v>62</v>
      </c>
      <c r="P8">
        <v>15</v>
      </c>
    </row>
    <row r="9" spans="1:16" x14ac:dyDescent="0.25">
      <c r="A9" t="s">
        <v>9</v>
      </c>
      <c r="B9" t="s">
        <v>45</v>
      </c>
      <c r="C9" t="s">
        <v>62</v>
      </c>
      <c r="D9">
        <v>4</v>
      </c>
      <c r="G9" t="s">
        <v>9</v>
      </c>
      <c r="H9" t="s">
        <v>87</v>
      </c>
      <c r="I9" t="s">
        <v>62</v>
      </c>
      <c r="J9">
        <v>26</v>
      </c>
      <c r="M9" t="s">
        <v>9</v>
      </c>
      <c r="N9" t="s">
        <v>145</v>
      </c>
      <c r="O9" t="s">
        <v>62</v>
      </c>
      <c r="P9">
        <v>13</v>
      </c>
    </row>
    <row r="10" spans="1:16" x14ac:dyDescent="0.25">
      <c r="A10" t="s">
        <v>11</v>
      </c>
      <c r="B10" t="s">
        <v>45</v>
      </c>
      <c r="C10" t="s">
        <v>62</v>
      </c>
      <c r="D10">
        <v>18</v>
      </c>
      <c r="G10" t="s">
        <v>11</v>
      </c>
      <c r="H10" t="s">
        <v>87</v>
      </c>
      <c r="I10" t="s">
        <v>62</v>
      </c>
      <c r="J10">
        <v>18</v>
      </c>
      <c r="M10" t="s">
        <v>11</v>
      </c>
      <c r="N10" t="s">
        <v>145</v>
      </c>
      <c r="O10" t="s">
        <v>62</v>
      </c>
      <c r="P10">
        <v>7</v>
      </c>
    </row>
    <row r="11" spans="1:16" x14ac:dyDescent="0.25">
      <c r="A11" t="s">
        <v>7</v>
      </c>
      <c r="B11" t="s">
        <v>45</v>
      </c>
      <c r="C11" t="s">
        <v>62</v>
      </c>
      <c r="D11">
        <v>15.5</v>
      </c>
      <c r="G11" t="s">
        <v>7</v>
      </c>
      <c r="H11" t="s">
        <v>87</v>
      </c>
      <c r="I11" t="s">
        <v>62</v>
      </c>
      <c r="J11">
        <v>11</v>
      </c>
      <c r="M11" t="s">
        <v>7</v>
      </c>
      <c r="N11" t="s">
        <v>145</v>
      </c>
      <c r="O11" t="s">
        <v>62</v>
      </c>
      <c r="P11">
        <v>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D519-91C2-43D3-B36D-E49DE1622AA2}">
  <dimension ref="A1:B16"/>
  <sheetViews>
    <sheetView workbookViewId="0">
      <selection activeCell="A25" sqref="A25"/>
    </sheetView>
  </sheetViews>
  <sheetFormatPr defaultRowHeight="15" x14ac:dyDescent="0.25"/>
  <cols>
    <col min="1" max="1" width="53.28515625" customWidth="1"/>
    <col min="2" max="2" width="63.42578125" customWidth="1"/>
  </cols>
  <sheetData>
    <row r="1" spans="1:2" ht="26.25" customHeight="1" x14ac:dyDescent="0.4">
      <c r="A1" s="189" t="s">
        <v>465</v>
      </c>
      <c r="B1" s="190"/>
    </row>
    <row r="2" spans="1:2" ht="26.25" customHeight="1" x14ac:dyDescent="0.4">
      <c r="A2" s="189" t="s">
        <v>452</v>
      </c>
      <c r="B2" s="190"/>
    </row>
    <row r="3" spans="1:2" ht="26.25" customHeight="1" x14ac:dyDescent="0.4">
      <c r="A3" s="189" t="s">
        <v>451</v>
      </c>
      <c r="B3" s="190"/>
    </row>
    <row r="4" spans="1:2" ht="18.75" x14ac:dyDescent="0.3">
      <c r="A4" s="86" t="s">
        <v>453</v>
      </c>
      <c r="B4" s="84" t="s">
        <v>460</v>
      </c>
    </row>
    <row r="5" spans="1:2" ht="18.75" x14ac:dyDescent="0.3">
      <c r="A5" s="86" t="s">
        <v>454</v>
      </c>
      <c r="B5" s="84" t="s">
        <v>455</v>
      </c>
    </row>
    <row r="6" spans="1:2" ht="18.75" x14ac:dyDescent="0.3">
      <c r="A6" s="86" t="s">
        <v>456</v>
      </c>
      <c r="B6" s="84" t="s">
        <v>461</v>
      </c>
    </row>
    <row r="7" spans="1:2" ht="18.75" x14ac:dyDescent="0.3">
      <c r="A7" s="86" t="s">
        <v>457</v>
      </c>
      <c r="B7" s="84" t="s">
        <v>462</v>
      </c>
    </row>
    <row r="8" spans="1:2" ht="18.75" x14ac:dyDescent="0.3">
      <c r="A8" s="86" t="s">
        <v>458</v>
      </c>
      <c r="B8" s="84" t="s">
        <v>464</v>
      </c>
    </row>
    <row r="9" spans="1:2" ht="18.75" x14ac:dyDescent="0.3">
      <c r="A9" s="86" t="s">
        <v>459</v>
      </c>
      <c r="B9" s="84" t="s">
        <v>463</v>
      </c>
    </row>
    <row r="10" spans="1:2" ht="26.25" customHeight="1" x14ac:dyDescent="0.4">
      <c r="A10" s="189" t="s">
        <v>450</v>
      </c>
      <c r="B10" s="190"/>
    </row>
    <row r="11" spans="1:2" ht="18.75" x14ac:dyDescent="0.3">
      <c r="A11" s="86" t="s">
        <v>453</v>
      </c>
      <c r="B11" s="84" t="s">
        <v>455</v>
      </c>
    </row>
    <row r="12" spans="1:2" ht="18.75" x14ac:dyDescent="0.3">
      <c r="A12" s="86" t="s">
        <v>454</v>
      </c>
      <c r="B12" s="84" t="s">
        <v>460</v>
      </c>
    </row>
    <row r="13" spans="1:2" ht="18.75" x14ac:dyDescent="0.3">
      <c r="A13" s="86" t="s">
        <v>456</v>
      </c>
      <c r="B13" s="84" t="s">
        <v>462</v>
      </c>
    </row>
    <row r="14" spans="1:2" ht="18.75" x14ac:dyDescent="0.3">
      <c r="A14" s="86" t="s">
        <v>457</v>
      </c>
      <c r="B14" s="84" t="s">
        <v>461</v>
      </c>
    </row>
    <row r="15" spans="1:2" ht="18.75" x14ac:dyDescent="0.3">
      <c r="A15" s="86" t="s">
        <v>458</v>
      </c>
      <c r="B15" s="84" t="s">
        <v>463</v>
      </c>
    </row>
    <row r="16" spans="1:2" ht="18.75" x14ac:dyDescent="0.3">
      <c r="A16" s="86" t="s">
        <v>459</v>
      </c>
      <c r="B16" s="84" t="s">
        <v>464</v>
      </c>
    </row>
  </sheetData>
  <mergeCells count="4">
    <mergeCell ref="A3:B3"/>
    <mergeCell ref="A10:B10"/>
    <mergeCell ref="A1:B1"/>
    <mergeCell ref="A2:B2"/>
  </mergeCells>
  <pageMargins left="0.7" right="0.7" top="0.75" bottom="0.75" header="0.3" footer="0.3"/>
  <pageSetup paperSize="9" orientation="landscape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B5C27-FBFE-4ADF-A495-F4443092DDE2}">
  <dimension ref="A1:K47"/>
  <sheetViews>
    <sheetView view="pageBreakPreview" zoomScaleNormal="100" zoomScaleSheetLayoutView="100" workbookViewId="0">
      <selection activeCell="D2" sqref="D2"/>
    </sheetView>
  </sheetViews>
  <sheetFormatPr defaultRowHeight="12.75" x14ac:dyDescent="0.2"/>
  <cols>
    <col min="1" max="1" width="5.28515625" style="12" customWidth="1"/>
    <col min="2" max="2" width="30.5703125" style="45" customWidth="1"/>
    <col min="3" max="6" width="15" style="12" customWidth="1"/>
    <col min="7" max="256" width="9.140625" style="12"/>
    <col min="257" max="257" width="5.28515625" style="12" customWidth="1"/>
    <col min="258" max="258" width="20.140625" style="12" customWidth="1"/>
    <col min="259" max="262" width="15" style="12" customWidth="1"/>
    <col min="263" max="512" width="9.140625" style="12"/>
    <col min="513" max="513" width="5.28515625" style="12" customWidth="1"/>
    <col min="514" max="514" width="20.140625" style="12" customWidth="1"/>
    <col min="515" max="518" width="15" style="12" customWidth="1"/>
    <col min="519" max="768" width="9.140625" style="12"/>
    <col min="769" max="769" width="5.28515625" style="12" customWidth="1"/>
    <col min="770" max="770" width="20.140625" style="12" customWidth="1"/>
    <col min="771" max="774" width="15" style="12" customWidth="1"/>
    <col min="775" max="1024" width="9.140625" style="12"/>
    <col min="1025" max="1025" width="5.28515625" style="12" customWidth="1"/>
    <col min="1026" max="1026" width="20.140625" style="12" customWidth="1"/>
    <col min="1027" max="1030" width="15" style="12" customWidth="1"/>
    <col min="1031" max="1280" width="9.140625" style="12"/>
    <col min="1281" max="1281" width="5.28515625" style="12" customWidth="1"/>
    <col min="1282" max="1282" width="20.140625" style="12" customWidth="1"/>
    <col min="1283" max="1286" width="15" style="12" customWidth="1"/>
    <col min="1287" max="1536" width="9.140625" style="12"/>
    <col min="1537" max="1537" width="5.28515625" style="12" customWidth="1"/>
    <col min="1538" max="1538" width="20.140625" style="12" customWidth="1"/>
    <col min="1539" max="1542" width="15" style="12" customWidth="1"/>
    <col min="1543" max="1792" width="9.140625" style="12"/>
    <col min="1793" max="1793" width="5.28515625" style="12" customWidth="1"/>
    <col min="1794" max="1794" width="20.140625" style="12" customWidth="1"/>
    <col min="1795" max="1798" width="15" style="12" customWidth="1"/>
    <col min="1799" max="2048" width="9.140625" style="12"/>
    <col min="2049" max="2049" width="5.28515625" style="12" customWidth="1"/>
    <col min="2050" max="2050" width="20.140625" style="12" customWidth="1"/>
    <col min="2051" max="2054" width="15" style="12" customWidth="1"/>
    <col min="2055" max="2304" width="9.140625" style="12"/>
    <col min="2305" max="2305" width="5.28515625" style="12" customWidth="1"/>
    <col min="2306" max="2306" width="20.140625" style="12" customWidth="1"/>
    <col min="2307" max="2310" width="15" style="12" customWidth="1"/>
    <col min="2311" max="2560" width="9.140625" style="12"/>
    <col min="2561" max="2561" width="5.28515625" style="12" customWidth="1"/>
    <col min="2562" max="2562" width="20.140625" style="12" customWidth="1"/>
    <col min="2563" max="2566" width="15" style="12" customWidth="1"/>
    <col min="2567" max="2816" width="9.140625" style="12"/>
    <col min="2817" max="2817" width="5.28515625" style="12" customWidth="1"/>
    <col min="2818" max="2818" width="20.140625" style="12" customWidth="1"/>
    <col min="2819" max="2822" width="15" style="12" customWidth="1"/>
    <col min="2823" max="3072" width="9.140625" style="12"/>
    <col min="3073" max="3073" width="5.28515625" style="12" customWidth="1"/>
    <col min="3074" max="3074" width="20.140625" style="12" customWidth="1"/>
    <col min="3075" max="3078" width="15" style="12" customWidth="1"/>
    <col min="3079" max="3328" width="9.140625" style="12"/>
    <col min="3329" max="3329" width="5.28515625" style="12" customWidth="1"/>
    <col min="3330" max="3330" width="20.140625" style="12" customWidth="1"/>
    <col min="3331" max="3334" width="15" style="12" customWidth="1"/>
    <col min="3335" max="3584" width="9.140625" style="12"/>
    <col min="3585" max="3585" width="5.28515625" style="12" customWidth="1"/>
    <col min="3586" max="3586" width="20.140625" style="12" customWidth="1"/>
    <col min="3587" max="3590" width="15" style="12" customWidth="1"/>
    <col min="3591" max="3840" width="9.140625" style="12"/>
    <col min="3841" max="3841" width="5.28515625" style="12" customWidth="1"/>
    <col min="3842" max="3842" width="20.140625" style="12" customWidth="1"/>
    <col min="3843" max="3846" width="15" style="12" customWidth="1"/>
    <col min="3847" max="4096" width="9.140625" style="12"/>
    <col min="4097" max="4097" width="5.28515625" style="12" customWidth="1"/>
    <col min="4098" max="4098" width="20.140625" style="12" customWidth="1"/>
    <col min="4099" max="4102" width="15" style="12" customWidth="1"/>
    <col min="4103" max="4352" width="9.140625" style="12"/>
    <col min="4353" max="4353" width="5.28515625" style="12" customWidth="1"/>
    <col min="4354" max="4354" width="20.140625" style="12" customWidth="1"/>
    <col min="4355" max="4358" width="15" style="12" customWidth="1"/>
    <col min="4359" max="4608" width="9.140625" style="12"/>
    <col min="4609" max="4609" width="5.28515625" style="12" customWidth="1"/>
    <col min="4610" max="4610" width="20.140625" style="12" customWidth="1"/>
    <col min="4611" max="4614" width="15" style="12" customWidth="1"/>
    <col min="4615" max="4864" width="9.140625" style="12"/>
    <col min="4865" max="4865" width="5.28515625" style="12" customWidth="1"/>
    <col min="4866" max="4866" width="20.140625" style="12" customWidth="1"/>
    <col min="4867" max="4870" width="15" style="12" customWidth="1"/>
    <col min="4871" max="5120" width="9.140625" style="12"/>
    <col min="5121" max="5121" width="5.28515625" style="12" customWidth="1"/>
    <col min="5122" max="5122" width="20.140625" style="12" customWidth="1"/>
    <col min="5123" max="5126" width="15" style="12" customWidth="1"/>
    <col min="5127" max="5376" width="9.140625" style="12"/>
    <col min="5377" max="5377" width="5.28515625" style="12" customWidth="1"/>
    <col min="5378" max="5378" width="20.140625" style="12" customWidth="1"/>
    <col min="5379" max="5382" width="15" style="12" customWidth="1"/>
    <col min="5383" max="5632" width="9.140625" style="12"/>
    <col min="5633" max="5633" width="5.28515625" style="12" customWidth="1"/>
    <col min="5634" max="5634" width="20.140625" style="12" customWidth="1"/>
    <col min="5635" max="5638" width="15" style="12" customWidth="1"/>
    <col min="5639" max="5888" width="9.140625" style="12"/>
    <col min="5889" max="5889" width="5.28515625" style="12" customWidth="1"/>
    <col min="5890" max="5890" width="20.140625" style="12" customWidth="1"/>
    <col min="5891" max="5894" width="15" style="12" customWidth="1"/>
    <col min="5895" max="6144" width="9.140625" style="12"/>
    <col min="6145" max="6145" width="5.28515625" style="12" customWidth="1"/>
    <col min="6146" max="6146" width="20.140625" style="12" customWidth="1"/>
    <col min="6147" max="6150" width="15" style="12" customWidth="1"/>
    <col min="6151" max="6400" width="9.140625" style="12"/>
    <col min="6401" max="6401" width="5.28515625" style="12" customWidth="1"/>
    <col min="6402" max="6402" width="20.140625" style="12" customWidth="1"/>
    <col min="6403" max="6406" width="15" style="12" customWidth="1"/>
    <col min="6407" max="6656" width="9.140625" style="12"/>
    <col min="6657" max="6657" width="5.28515625" style="12" customWidth="1"/>
    <col min="6658" max="6658" width="20.140625" style="12" customWidth="1"/>
    <col min="6659" max="6662" width="15" style="12" customWidth="1"/>
    <col min="6663" max="6912" width="9.140625" style="12"/>
    <col min="6913" max="6913" width="5.28515625" style="12" customWidth="1"/>
    <col min="6914" max="6914" width="20.140625" style="12" customWidth="1"/>
    <col min="6915" max="6918" width="15" style="12" customWidth="1"/>
    <col min="6919" max="7168" width="9.140625" style="12"/>
    <col min="7169" max="7169" width="5.28515625" style="12" customWidth="1"/>
    <col min="7170" max="7170" width="20.140625" style="12" customWidth="1"/>
    <col min="7171" max="7174" width="15" style="12" customWidth="1"/>
    <col min="7175" max="7424" width="9.140625" style="12"/>
    <col min="7425" max="7425" width="5.28515625" style="12" customWidth="1"/>
    <col min="7426" max="7426" width="20.140625" style="12" customWidth="1"/>
    <col min="7427" max="7430" width="15" style="12" customWidth="1"/>
    <col min="7431" max="7680" width="9.140625" style="12"/>
    <col min="7681" max="7681" width="5.28515625" style="12" customWidth="1"/>
    <col min="7682" max="7682" width="20.140625" style="12" customWidth="1"/>
    <col min="7683" max="7686" width="15" style="12" customWidth="1"/>
    <col min="7687" max="7936" width="9.140625" style="12"/>
    <col min="7937" max="7937" width="5.28515625" style="12" customWidth="1"/>
    <col min="7938" max="7938" width="20.140625" style="12" customWidth="1"/>
    <col min="7939" max="7942" width="15" style="12" customWidth="1"/>
    <col min="7943" max="8192" width="9.140625" style="12"/>
    <col min="8193" max="8193" width="5.28515625" style="12" customWidth="1"/>
    <col min="8194" max="8194" width="20.140625" style="12" customWidth="1"/>
    <col min="8195" max="8198" width="15" style="12" customWidth="1"/>
    <col min="8199" max="8448" width="9.140625" style="12"/>
    <col min="8449" max="8449" width="5.28515625" style="12" customWidth="1"/>
    <col min="8450" max="8450" width="20.140625" style="12" customWidth="1"/>
    <col min="8451" max="8454" width="15" style="12" customWidth="1"/>
    <col min="8455" max="8704" width="9.140625" style="12"/>
    <col min="8705" max="8705" width="5.28515625" style="12" customWidth="1"/>
    <col min="8706" max="8706" width="20.140625" style="12" customWidth="1"/>
    <col min="8707" max="8710" width="15" style="12" customWidth="1"/>
    <col min="8711" max="8960" width="9.140625" style="12"/>
    <col min="8961" max="8961" width="5.28515625" style="12" customWidth="1"/>
    <col min="8962" max="8962" width="20.140625" style="12" customWidth="1"/>
    <col min="8963" max="8966" width="15" style="12" customWidth="1"/>
    <col min="8967" max="9216" width="9.140625" style="12"/>
    <col min="9217" max="9217" width="5.28515625" style="12" customWidth="1"/>
    <col min="9218" max="9218" width="20.140625" style="12" customWidth="1"/>
    <col min="9219" max="9222" width="15" style="12" customWidth="1"/>
    <col min="9223" max="9472" width="9.140625" style="12"/>
    <col min="9473" max="9473" width="5.28515625" style="12" customWidth="1"/>
    <col min="9474" max="9474" width="20.140625" style="12" customWidth="1"/>
    <col min="9475" max="9478" width="15" style="12" customWidth="1"/>
    <col min="9479" max="9728" width="9.140625" style="12"/>
    <col min="9729" max="9729" width="5.28515625" style="12" customWidth="1"/>
    <col min="9730" max="9730" width="20.140625" style="12" customWidth="1"/>
    <col min="9731" max="9734" width="15" style="12" customWidth="1"/>
    <col min="9735" max="9984" width="9.140625" style="12"/>
    <col min="9985" max="9985" width="5.28515625" style="12" customWidth="1"/>
    <col min="9986" max="9986" width="20.140625" style="12" customWidth="1"/>
    <col min="9987" max="9990" width="15" style="12" customWidth="1"/>
    <col min="9991" max="10240" width="9.140625" style="12"/>
    <col min="10241" max="10241" width="5.28515625" style="12" customWidth="1"/>
    <col min="10242" max="10242" width="20.140625" style="12" customWidth="1"/>
    <col min="10243" max="10246" width="15" style="12" customWidth="1"/>
    <col min="10247" max="10496" width="9.140625" style="12"/>
    <col min="10497" max="10497" width="5.28515625" style="12" customWidth="1"/>
    <col min="10498" max="10498" width="20.140625" style="12" customWidth="1"/>
    <col min="10499" max="10502" width="15" style="12" customWidth="1"/>
    <col min="10503" max="10752" width="9.140625" style="12"/>
    <col min="10753" max="10753" width="5.28515625" style="12" customWidth="1"/>
    <col min="10754" max="10754" width="20.140625" style="12" customWidth="1"/>
    <col min="10755" max="10758" width="15" style="12" customWidth="1"/>
    <col min="10759" max="11008" width="9.140625" style="12"/>
    <col min="11009" max="11009" width="5.28515625" style="12" customWidth="1"/>
    <col min="11010" max="11010" width="20.140625" style="12" customWidth="1"/>
    <col min="11011" max="11014" width="15" style="12" customWidth="1"/>
    <col min="11015" max="11264" width="9.140625" style="12"/>
    <col min="11265" max="11265" width="5.28515625" style="12" customWidth="1"/>
    <col min="11266" max="11266" width="20.140625" style="12" customWidth="1"/>
    <col min="11267" max="11270" width="15" style="12" customWidth="1"/>
    <col min="11271" max="11520" width="9.140625" style="12"/>
    <col min="11521" max="11521" width="5.28515625" style="12" customWidth="1"/>
    <col min="11522" max="11522" width="20.140625" style="12" customWidth="1"/>
    <col min="11523" max="11526" width="15" style="12" customWidth="1"/>
    <col min="11527" max="11776" width="9.140625" style="12"/>
    <col min="11777" max="11777" width="5.28515625" style="12" customWidth="1"/>
    <col min="11778" max="11778" width="20.140625" style="12" customWidth="1"/>
    <col min="11779" max="11782" width="15" style="12" customWidth="1"/>
    <col min="11783" max="12032" width="9.140625" style="12"/>
    <col min="12033" max="12033" width="5.28515625" style="12" customWidth="1"/>
    <col min="12034" max="12034" width="20.140625" style="12" customWidth="1"/>
    <col min="12035" max="12038" width="15" style="12" customWidth="1"/>
    <col min="12039" max="12288" width="9.140625" style="12"/>
    <col min="12289" max="12289" width="5.28515625" style="12" customWidth="1"/>
    <col min="12290" max="12290" width="20.140625" style="12" customWidth="1"/>
    <col min="12291" max="12294" width="15" style="12" customWidth="1"/>
    <col min="12295" max="12544" width="9.140625" style="12"/>
    <col min="12545" max="12545" width="5.28515625" style="12" customWidth="1"/>
    <col min="12546" max="12546" width="20.140625" style="12" customWidth="1"/>
    <col min="12547" max="12550" width="15" style="12" customWidth="1"/>
    <col min="12551" max="12800" width="9.140625" style="12"/>
    <col min="12801" max="12801" width="5.28515625" style="12" customWidth="1"/>
    <col min="12802" max="12802" width="20.140625" style="12" customWidth="1"/>
    <col min="12803" max="12806" width="15" style="12" customWidth="1"/>
    <col min="12807" max="13056" width="9.140625" style="12"/>
    <col min="13057" max="13057" width="5.28515625" style="12" customWidth="1"/>
    <col min="13058" max="13058" width="20.140625" style="12" customWidth="1"/>
    <col min="13059" max="13062" width="15" style="12" customWidth="1"/>
    <col min="13063" max="13312" width="9.140625" style="12"/>
    <col min="13313" max="13313" width="5.28515625" style="12" customWidth="1"/>
    <col min="13314" max="13314" width="20.140625" style="12" customWidth="1"/>
    <col min="13315" max="13318" width="15" style="12" customWidth="1"/>
    <col min="13319" max="13568" width="9.140625" style="12"/>
    <col min="13569" max="13569" width="5.28515625" style="12" customWidth="1"/>
    <col min="13570" max="13570" width="20.140625" style="12" customWidth="1"/>
    <col min="13571" max="13574" width="15" style="12" customWidth="1"/>
    <col min="13575" max="13824" width="9.140625" style="12"/>
    <col min="13825" max="13825" width="5.28515625" style="12" customWidth="1"/>
    <col min="13826" max="13826" width="20.140625" style="12" customWidth="1"/>
    <col min="13827" max="13830" width="15" style="12" customWidth="1"/>
    <col min="13831" max="14080" width="9.140625" style="12"/>
    <col min="14081" max="14081" width="5.28515625" style="12" customWidth="1"/>
    <col min="14082" max="14082" width="20.140625" style="12" customWidth="1"/>
    <col min="14083" max="14086" width="15" style="12" customWidth="1"/>
    <col min="14087" max="14336" width="9.140625" style="12"/>
    <col min="14337" max="14337" width="5.28515625" style="12" customWidth="1"/>
    <col min="14338" max="14338" width="20.140625" style="12" customWidth="1"/>
    <col min="14339" max="14342" width="15" style="12" customWidth="1"/>
    <col min="14343" max="14592" width="9.140625" style="12"/>
    <col min="14593" max="14593" width="5.28515625" style="12" customWidth="1"/>
    <col min="14594" max="14594" width="20.140625" style="12" customWidth="1"/>
    <col min="14595" max="14598" width="15" style="12" customWidth="1"/>
    <col min="14599" max="14848" width="9.140625" style="12"/>
    <col min="14849" max="14849" width="5.28515625" style="12" customWidth="1"/>
    <col min="14850" max="14850" width="20.140625" style="12" customWidth="1"/>
    <col min="14851" max="14854" width="15" style="12" customWidth="1"/>
    <col min="14855" max="15104" width="9.140625" style="12"/>
    <col min="15105" max="15105" width="5.28515625" style="12" customWidth="1"/>
    <col min="15106" max="15106" width="20.140625" style="12" customWidth="1"/>
    <col min="15107" max="15110" width="15" style="12" customWidth="1"/>
    <col min="15111" max="15360" width="9.140625" style="12"/>
    <col min="15361" max="15361" width="5.28515625" style="12" customWidth="1"/>
    <col min="15362" max="15362" width="20.140625" style="12" customWidth="1"/>
    <col min="15363" max="15366" width="15" style="12" customWidth="1"/>
    <col min="15367" max="15616" width="9.140625" style="12"/>
    <col min="15617" max="15617" width="5.28515625" style="12" customWidth="1"/>
    <col min="15618" max="15618" width="20.140625" style="12" customWidth="1"/>
    <col min="15619" max="15622" width="15" style="12" customWidth="1"/>
    <col min="15623" max="15872" width="9.140625" style="12"/>
    <col min="15873" max="15873" width="5.28515625" style="12" customWidth="1"/>
    <col min="15874" max="15874" width="20.140625" style="12" customWidth="1"/>
    <col min="15875" max="15878" width="15" style="12" customWidth="1"/>
    <col min="15879" max="16128" width="9.140625" style="12"/>
    <col min="16129" max="16129" width="5.28515625" style="12" customWidth="1"/>
    <col min="16130" max="16130" width="20.140625" style="12" customWidth="1"/>
    <col min="16131" max="16134" width="15" style="12" customWidth="1"/>
    <col min="16135" max="16384" width="9.140625" style="12"/>
  </cols>
  <sheetData>
    <row r="1" spans="1:6" ht="51.75" customHeight="1" x14ac:dyDescent="0.2">
      <c r="A1" s="196" t="str">
        <f>"LANE DRAW: SHROPSHIRE SPORTSHALL LEAGUE "&amp;'Clubs and events'!$C$1</f>
        <v>LANE DRAW: SHROPSHIRE SPORTSHALL LEAGUE 2023/2024</v>
      </c>
      <c r="B1" s="196"/>
      <c r="C1" s="196"/>
      <c r="D1" s="196"/>
      <c r="E1" s="196"/>
      <c r="F1" s="196"/>
    </row>
    <row r="2" spans="1:6" ht="23.25" thickBot="1" x14ac:dyDescent="0.25">
      <c r="A2" s="38" t="str">
        <f xml:space="preserve">  "CLUB: " &amp; Match_Host&amp; "  VENUE: " &amp;Match_Venue &amp;    "  DATE: " &amp;TEXT(Match_Date,"dd/mm/yyyy")</f>
        <v>CLUB: Telford AC  VENUE: Wenlock  DATE: 19/11/2023</v>
      </c>
      <c r="B2" s="42"/>
      <c r="C2" s="38"/>
      <c r="D2" s="38"/>
      <c r="E2" s="38"/>
      <c r="F2" s="38"/>
    </row>
    <row r="3" spans="1:6" ht="15.75" x14ac:dyDescent="0.25">
      <c r="A3" s="14"/>
      <c r="B3" s="43" t="s">
        <v>223</v>
      </c>
      <c r="C3" s="15" t="s">
        <v>410</v>
      </c>
      <c r="D3" s="15" t="s">
        <v>411</v>
      </c>
      <c r="E3" s="15" t="s">
        <v>412</v>
      </c>
      <c r="F3" s="16" t="s">
        <v>413</v>
      </c>
    </row>
    <row r="4" spans="1:6" ht="13.5" customHeight="1" x14ac:dyDescent="0.2">
      <c r="A4" s="97">
        <f>'Track Results'!A4</f>
        <v>1</v>
      </c>
      <c r="B4" s="47" t="str">
        <f>'Track Results'!B4</f>
        <v>A U11 Girls 2 Lap Hurdles</v>
      </c>
      <c r="C4" s="194" t="s">
        <v>11</v>
      </c>
      <c r="D4" s="194" t="s">
        <v>9</v>
      </c>
      <c r="E4" s="194" t="s">
        <v>7</v>
      </c>
      <c r="F4" s="195" t="s">
        <v>5</v>
      </c>
    </row>
    <row r="5" spans="1:6" ht="13.5" customHeight="1" x14ac:dyDescent="0.2">
      <c r="A5" s="97">
        <f>'Track Results'!A5</f>
        <v>2</v>
      </c>
      <c r="B5" s="47" t="str">
        <f>'Track Results'!B5</f>
        <v>B U11 Girls 2 Lap Hurdles</v>
      </c>
      <c r="C5" s="194"/>
      <c r="D5" s="194"/>
      <c r="E5" s="194"/>
      <c r="F5" s="195"/>
    </row>
    <row r="6" spans="1:6" ht="13.5" customHeight="1" x14ac:dyDescent="0.2">
      <c r="A6" s="97">
        <f>'Track Results'!A6</f>
        <v>3</v>
      </c>
      <c r="B6" s="47" t="str">
        <f>'Track Results'!B6</f>
        <v>A U11 Boys 2 Lap Hurdles</v>
      </c>
      <c r="C6" s="194" t="s">
        <v>9</v>
      </c>
      <c r="D6" s="194" t="s">
        <v>7</v>
      </c>
      <c r="E6" s="194" t="s">
        <v>5</v>
      </c>
      <c r="F6" s="195" t="s">
        <v>11</v>
      </c>
    </row>
    <row r="7" spans="1:6" ht="13.5" customHeight="1" x14ac:dyDescent="0.2">
      <c r="A7" s="97">
        <f>'Track Results'!A7</f>
        <v>4</v>
      </c>
      <c r="B7" s="47" t="str">
        <f>'Track Results'!B7</f>
        <v>B U11 Boys 2 Lap Hurdles</v>
      </c>
      <c r="C7" s="194"/>
      <c r="D7" s="194"/>
      <c r="E7" s="194"/>
      <c r="F7" s="195"/>
    </row>
    <row r="8" spans="1:6" ht="13.5" customHeight="1" x14ac:dyDescent="0.2">
      <c r="A8" s="97">
        <f>'Track Results'!A8</f>
        <v>5</v>
      </c>
      <c r="B8" s="47" t="str">
        <f>'Track Results'!B8</f>
        <v>A U13 Girls 2 Laps</v>
      </c>
      <c r="C8" s="194" t="s">
        <v>7</v>
      </c>
      <c r="D8" s="194" t="s">
        <v>5</v>
      </c>
      <c r="E8" s="194" t="s">
        <v>11</v>
      </c>
      <c r="F8" s="195" t="s">
        <v>9</v>
      </c>
    </row>
    <row r="9" spans="1:6" ht="13.5" customHeight="1" x14ac:dyDescent="0.2">
      <c r="A9" s="97">
        <f>'Track Results'!A9</f>
        <v>6</v>
      </c>
      <c r="B9" s="47" t="str">
        <f>'Track Results'!B9</f>
        <v>B U13 Girls 2 Laps</v>
      </c>
      <c r="C9" s="194"/>
      <c r="D9" s="194"/>
      <c r="E9" s="194"/>
      <c r="F9" s="195"/>
    </row>
    <row r="10" spans="1:6" ht="13.5" customHeight="1" x14ac:dyDescent="0.2">
      <c r="A10" s="97">
        <f>'Track Results'!A10</f>
        <v>7</v>
      </c>
      <c r="B10" s="47" t="str">
        <f>'Track Results'!B10</f>
        <v>A U13 Boys 2 Laps</v>
      </c>
      <c r="C10" s="194" t="s">
        <v>5</v>
      </c>
      <c r="D10" s="194" t="s">
        <v>11</v>
      </c>
      <c r="E10" s="194" t="s">
        <v>9</v>
      </c>
      <c r="F10" s="195" t="s">
        <v>7</v>
      </c>
    </row>
    <row r="11" spans="1:6" ht="13.5" customHeight="1" x14ac:dyDescent="0.2">
      <c r="A11" s="97">
        <f>'Track Results'!A11</f>
        <v>8</v>
      </c>
      <c r="B11" s="47" t="str">
        <f>'Track Results'!B11</f>
        <v>B U13 Boys 2 Laps</v>
      </c>
      <c r="C11" s="194"/>
      <c r="D11" s="194"/>
      <c r="E11" s="194"/>
      <c r="F11" s="195"/>
    </row>
    <row r="12" spans="1:6" ht="13.5" customHeight="1" x14ac:dyDescent="0.2">
      <c r="A12" s="97">
        <f>'Track Results'!A12</f>
        <v>9</v>
      </c>
      <c r="B12" s="47" t="str">
        <f>'Track Results'!B12</f>
        <v>A U15 Girls 2 Laps</v>
      </c>
      <c r="C12" s="194" t="s">
        <v>11</v>
      </c>
      <c r="D12" s="194" t="s">
        <v>9</v>
      </c>
      <c r="E12" s="194" t="s">
        <v>7</v>
      </c>
      <c r="F12" s="195" t="s">
        <v>5</v>
      </c>
    </row>
    <row r="13" spans="1:6" ht="13.5" customHeight="1" x14ac:dyDescent="0.2">
      <c r="A13" s="97">
        <f>'Track Results'!A13</f>
        <v>10</v>
      </c>
      <c r="B13" s="47" t="str">
        <f>'Track Results'!B13</f>
        <v>B U15 Girls 2 Laps</v>
      </c>
      <c r="C13" s="194"/>
      <c r="D13" s="194"/>
      <c r="E13" s="194"/>
      <c r="F13" s="195"/>
    </row>
    <row r="14" spans="1:6" ht="13.5" customHeight="1" x14ac:dyDescent="0.2">
      <c r="A14" s="97">
        <f>'Track Results'!A14</f>
        <v>11</v>
      </c>
      <c r="B14" s="47" t="str">
        <f>'Track Results'!B14</f>
        <v>A U15 Boys 2 Laps</v>
      </c>
      <c r="C14" s="194" t="s">
        <v>9</v>
      </c>
      <c r="D14" s="194" t="s">
        <v>7</v>
      </c>
      <c r="E14" s="194" t="s">
        <v>5</v>
      </c>
      <c r="F14" s="195" t="s">
        <v>11</v>
      </c>
    </row>
    <row r="15" spans="1:6" ht="13.5" customHeight="1" x14ac:dyDescent="0.2">
      <c r="A15" s="97">
        <f>'Track Results'!A15</f>
        <v>12</v>
      </c>
      <c r="B15" s="47" t="str">
        <f>'Track Results'!B15</f>
        <v>B U15 Boys 2 Laps</v>
      </c>
      <c r="C15" s="194"/>
      <c r="D15" s="194"/>
      <c r="E15" s="194"/>
      <c r="F15" s="195"/>
    </row>
    <row r="16" spans="1:6" ht="13.5" customHeight="1" x14ac:dyDescent="0.2">
      <c r="A16" s="97">
        <f>'Track Results'!A16</f>
        <v>13</v>
      </c>
      <c r="B16" s="47" t="str">
        <f>'Track Results'!B16</f>
        <v>A U11 Girls 2 Laps</v>
      </c>
      <c r="C16" s="194" t="s">
        <v>7</v>
      </c>
      <c r="D16" s="194" t="s">
        <v>5</v>
      </c>
      <c r="E16" s="194" t="s">
        <v>11</v>
      </c>
      <c r="F16" s="195" t="s">
        <v>9</v>
      </c>
    </row>
    <row r="17" spans="1:6" ht="13.5" customHeight="1" x14ac:dyDescent="0.2">
      <c r="A17" s="97">
        <f>'Track Results'!A17</f>
        <v>14</v>
      </c>
      <c r="B17" s="47" t="str">
        <f>'Track Results'!B17</f>
        <v>B U11 Girls 2 Laps</v>
      </c>
      <c r="C17" s="194"/>
      <c r="D17" s="194"/>
      <c r="E17" s="194"/>
      <c r="F17" s="195"/>
    </row>
    <row r="18" spans="1:6" ht="13.5" customHeight="1" x14ac:dyDescent="0.2">
      <c r="A18" s="97">
        <f>'Track Results'!A18</f>
        <v>15</v>
      </c>
      <c r="B18" s="47" t="str">
        <f>'Track Results'!B18</f>
        <v>A U11 Boys 2 Laps</v>
      </c>
      <c r="C18" s="194" t="s">
        <v>5</v>
      </c>
      <c r="D18" s="194" t="s">
        <v>11</v>
      </c>
      <c r="E18" s="194" t="s">
        <v>9</v>
      </c>
      <c r="F18" s="195" t="s">
        <v>7</v>
      </c>
    </row>
    <row r="19" spans="1:6" ht="13.5" customHeight="1" x14ac:dyDescent="0.2">
      <c r="A19" s="97">
        <f>'Track Results'!A19</f>
        <v>16</v>
      </c>
      <c r="B19" s="47" t="str">
        <f>'Track Results'!B19</f>
        <v>B U11 Boys 2 Laps</v>
      </c>
      <c r="C19" s="194"/>
      <c r="D19" s="194"/>
      <c r="E19" s="194"/>
      <c r="F19" s="195"/>
    </row>
    <row r="20" spans="1:6" ht="13.5" customHeight="1" x14ac:dyDescent="0.2">
      <c r="A20" s="97">
        <f>'Track Results'!A20</f>
        <v>17</v>
      </c>
      <c r="B20" s="47" t="str">
        <f>'Track Results'!B20</f>
        <v>A U13 Girls 3 Laps</v>
      </c>
      <c r="C20" s="194" t="s">
        <v>11</v>
      </c>
      <c r="D20" s="194" t="s">
        <v>9</v>
      </c>
      <c r="E20" s="194" t="s">
        <v>7</v>
      </c>
      <c r="F20" s="195" t="s">
        <v>5</v>
      </c>
    </row>
    <row r="21" spans="1:6" ht="13.5" customHeight="1" x14ac:dyDescent="0.2">
      <c r="A21" s="97">
        <f>'Track Results'!A21</f>
        <v>18</v>
      </c>
      <c r="B21" s="47" t="str">
        <f>'Track Results'!B21</f>
        <v>B U13 Girls 3 Laps</v>
      </c>
      <c r="C21" s="194"/>
      <c r="D21" s="194"/>
      <c r="E21" s="194"/>
      <c r="F21" s="195"/>
    </row>
    <row r="22" spans="1:6" ht="13.5" customHeight="1" x14ac:dyDescent="0.2">
      <c r="A22" s="97">
        <f>'Track Results'!A22</f>
        <v>19</v>
      </c>
      <c r="B22" s="47" t="str">
        <f>'Track Results'!B22</f>
        <v>A U13 Boys 3 Laps</v>
      </c>
      <c r="C22" s="194" t="s">
        <v>9</v>
      </c>
      <c r="D22" s="194" t="s">
        <v>7</v>
      </c>
      <c r="E22" s="194" t="s">
        <v>5</v>
      </c>
      <c r="F22" s="195" t="s">
        <v>11</v>
      </c>
    </row>
    <row r="23" spans="1:6" ht="13.5" customHeight="1" x14ac:dyDescent="0.2">
      <c r="A23" s="97">
        <f>'Track Results'!A23</f>
        <v>20</v>
      </c>
      <c r="B23" s="47" t="str">
        <f>'Track Results'!B23</f>
        <v>B U13 Boys 3 Laps</v>
      </c>
      <c r="C23" s="194"/>
      <c r="D23" s="194"/>
      <c r="E23" s="194"/>
      <c r="F23" s="195"/>
    </row>
    <row r="24" spans="1:6" ht="13.5" customHeight="1" x14ac:dyDescent="0.2">
      <c r="A24" s="97">
        <f>'Track Results'!A24</f>
        <v>21</v>
      </c>
      <c r="B24" s="47" t="str">
        <f>'Track Results'!B24</f>
        <v>A U15 Girls 3 Laps</v>
      </c>
      <c r="C24" s="194" t="s">
        <v>7</v>
      </c>
      <c r="D24" s="194" t="s">
        <v>5</v>
      </c>
      <c r="E24" s="194" t="s">
        <v>11</v>
      </c>
      <c r="F24" s="195" t="s">
        <v>9</v>
      </c>
    </row>
    <row r="25" spans="1:6" ht="13.5" customHeight="1" x14ac:dyDescent="0.2">
      <c r="A25" s="97">
        <f>'Track Results'!A25</f>
        <v>22</v>
      </c>
      <c r="B25" s="47" t="str">
        <f>'Track Results'!B25</f>
        <v>B U15 Girls 3 Laps</v>
      </c>
      <c r="C25" s="194"/>
      <c r="D25" s="194"/>
      <c r="E25" s="194"/>
      <c r="F25" s="195"/>
    </row>
    <row r="26" spans="1:6" ht="13.5" customHeight="1" x14ac:dyDescent="0.2">
      <c r="A26" s="97">
        <f>'Track Results'!A26</f>
        <v>23</v>
      </c>
      <c r="B26" s="47" t="str">
        <f>'Track Results'!B26</f>
        <v>A U15 Boys 3 Laps</v>
      </c>
      <c r="C26" s="194" t="s">
        <v>5</v>
      </c>
      <c r="D26" s="194" t="s">
        <v>11</v>
      </c>
      <c r="E26" s="194" t="s">
        <v>9</v>
      </c>
      <c r="F26" s="195" t="s">
        <v>7</v>
      </c>
    </row>
    <row r="27" spans="1:6" ht="13.5" customHeight="1" x14ac:dyDescent="0.2">
      <c r="A27" s="97">
        <f>'Track Results'!A27</f>
        <v>24</v>
      </c>
      <c r="B27" s="47" t="str">
        <f>'Track Results'!B27</f>
        <v>B U15 Boys 3 Laps</v>
      </c>
      <c r="C27" s="194"/>
      <c r="D27" s="194"/>
      <c r="E27" s="194"/>
      <c r="F27" s="195"/>
    </row>
    <row r="28" spans="1:6" ht="13.5" customHeight="1" x14ac:dyDescent="0.2">
      <c r="A28" s="97">
        <f>'Track Results'!A28</f>
        <v>25</v>
      </c>
      <c r="B28" s="47" t="str">
        <f>'Track Results'!B28</f>
        <v>A U11 Girls 3 Laps</v>
      </c>
      <c r="C28" s="194" t="s">
        <v>11</v>
      </c>
      <c r="D28" s="194" t="s">
        <v>9</v>
      </c>
      <c r="E28" s="194" t="s">
        <v>7</v>
      </c>
      <c r="F28" s="195" t="s">
        <v>5</v>
      </c>
    </row>
    <row r="29" spans="1:6" ht="13.5" customHeight="1" x14ac:dyDescent="0.2">
      <c r="A29" s="97">
        <f>'Track Results'!A29</f>
        <v>26</v>
      </c>
      <c r="B29" s="47" t="str">
        <f>'Track Results'!B29</f>
        <v>B U11 Girls 3 Laps</v>
      </c>
      <c r="C29" s="194"/>
      <c r="D29" s="194"/>
      <c r="E29" s="194"/>
      <c r="F29" s="195"/>
    </row>
    <row r="30" spans="1:6" ht="13.5" customHeight="1" x14ac:dyDescent="0.2">
      <c r="A30" s="97">
        <f>'Track Results'!A30</f>
        <v>27</v>
      </c>
      <c r="B30" s="47" t="str">
        <f>'Track Results'!B30</f>
        <v>A U11 Boys 3 Laps</v>
      </c>
      <c r="C30" s="194" t="s">
        <v>9</v>
      </c>
      <c r="D30" s="194" t="s">
        <v>7</v>
      </c>
      <c r="E30" s="194" t="s">
        <v>5</v>
      </c>
      <c r="F30" s="195" t="s">
        <v>11</v>
      </c>
    </row>
    <row r="31" spans="1:6" ht="13.5" customHeight="1" x14ac:dyDescent="0.2">
      <c r="A31" s="97">
        <f>'Track Results'!A31</f>
        <v>28</v>
      </c>
      <c r="B31" s="47" t="str">
        <f>'Track Results'!B31</f>
        <v>B U11 Boys 3 Laps</v>
      </c>
      <c r="C31" s="194"/>
      <c r="D31" s="194"/>
      <c r="E31" s="194"/>
      <c r="F31" s="195"/>
    </row>
    <row r="32" spans="1:6" ht="13.5" customHeight="1" x14ac:dyDescent="0.2">
      <c r="A32" s="97">
        <f>'Track Results'!A32</f>
        <v>29</v>
      </c>
      <c r="B32" s="47" t="str">
        <f>'Track Results'!B32</f>
        <v>A U13 Girls 5 Laps</v>
      </c>
      <c r="C32" s="194" t="s">
        <v>7</v>
      </c>
      <c r="D32" s="194" t="s">
        <v>5</v>
      </c>
      <c r="E32" s="194" t="s">
        <v>11</v>
      </c>
      <c r="F32" s="195" t="s">
        <v>9</v>
      </c>
    </row>
    <row r="33" spans="1:11" ht="13.5" customHeight="1" x14ac:dyDescent="0.2">
      <c r="A33" s="97">
        <f>'Track Results'!A33</f>
        <v>30</v>
      </c>
      <c r="B33" s="47" t="str">
        <f>'Track Results'!B33</f>
        <v>B U13 Girls 5 Laps</v>
      </c>
      <c r="C33" s="194"/>
      <c r="D33" s="194"/>
      <c r="E33" s="194"/>
      <c r="F33" s="195"/>
    </row>
    <row r="34" spans="1:11" ht="13.5" customHeight="1" x14ac:dyDescent="0.2">
      <c r="A34" s="97">
        <f>'Track Results'!A34</f>
        <v>31</v>
      </c>
      <c r="B34" s="47" t="str">
        <f>'Track Results'!B34</f>
        <v>A U13 Boys 5 Laps</v>
      </c>
      <c r="C34" s="194" t="s">
        <v>5</v>
      </c>
      <c r="D34" s="194" t="s">
        <v>11</v>
      </c>
      <c r="E34" s="194" t="s">
        <v>9</v>
      </c>
      <c r="F34" s="195" t="s">
        <v>7</v>
      </c>
    </row>
    <row r="35" spans="1:11" ht="13.5" customHeight="1" x14ac:dyDescent="0.2">
      <c r="A35" s="97">
        <f>'Track Results'!A35</f>
        <v>32</v>
      </c>
      <c r="B35" s="47" t="str">
        <f>'Track Results'!B35</f>
        <v>B U13 Boys 5 Laps</v>
      </c>
      <c r="C35" s="194"/>
      <c r="D35" s="194"/>
      <c r="E35" s="194"/>
      <c r="F35" s="195"/>
    </row>
    <row r="36" spans="1:11" ht="13.5" customHeight="1" x14ac:dyDescent="0.2">
      <c r="A36" s="97">
        <f>'Track Results'!A36</f>
        <v>33</v>
      </c>
      <c r="B36" s="47" t="str">
        <f>'Track Results'!B36</f>
        <v>A U15 Girls 5 Laps</v>
      </c>
      <c r="C36" s="194" t="s">
        <v>11</v>
      </c>
      <c r="D36" s="194" t="s">
        <v>9</v>
      </c>
      <c r="E36" s="194" t="s">
        <v>7</v>
      </c>
      <c r="F36" s="195" t="s">
        <v>5</v>
      </c>
    </row>
    <row r="37" spans="1:11" ht="13.5" customHeight="1" x14ac:dyDescent="0.2">
      <c r="A37" s="97">
        <f>'Track Results'!A37</f>
        <v>34</v>
      </c>
      <c r="B37" s="47" t="str">
        <f>'Track Results'!B37</f>
        <v>B U15 Girls 5 Laps</v>
      </c>
      <c r="C37" s="194"/>
      <c r="D37" s="194"/>
      <c r="E37" s="194"/>
      <c r="F37" s="195"/>
    </row>
    <row r="38" spans="1:11" ht="13.5" customHeight="1" x14ac:dyDescent="0.25">
      <c r="A38" s="97">
        <f>'Track Results'!A38</f>
        <v>35</v>
      </c>
      <c r="B38" s="47" t="str">
        <f>'Track Results'!B38</f>
        <v>A U15 Boys 5 Laps</v>
      </c>
      <c r="C38" s="194" t="s">
        <v>9</v>
      </c>
      <c r="D38" s="194" t="s">
        <v>7</v>
      </c>
      <c r="E38" s="194" t="s">
        <v>5</v>
      </c>
      <c r="F38" s="195" t="s">
        <v>11</v>
      </c>
      <c r="K38" s="13"/>
    </row>
    <row r="39" spans="1:11" ht="13.5" customHeight="1" x14ac:dyDescent="0.25">
      <c r="A39" s="97">
        <f>'Track Results'!A39</f>
        <v>36</v>
      </c>
      <c r="B39" s="47" t="str">
        <f>'Track Results'!B39</f>
        <v>B U15 Boys 5 Laps</v>
      </c>
      <c r="C39" s="194"/>
      <c r="D39" s="194"/>
      <c r="E39" s="194"/>
      <c r="F39" s="195"/>
      <c r="K39" s="13"/>
    </row>
    <row r="40" spans="1:11" ht="13.5" customHeight="1" x14ac:dyDescent="0.2">
      <c r="A40" s="191"/>
      <c r="B40" s="192" t="s">
        <v>414</v>
      </c>
      <c r="C40" s="192"/>
      <c r="D40" s="192"/>
      <c r="E40" s="192"/>
      <c r="F40" s="193"/>
    </row>
    <row r="41" spans="1:11" ht="13.5" customHeight="1" x14ac:dyDescent="0.2">
      <c r="A41" s="191"/>
      <c r="B41" s="192"/>
      <c r="C41" s="192"/>
      <c r="D41" s="192"/>
      <c r="E41" s="192"/>
      <c r="F41" s="193"/>
    </row>
    <row r="42" spans="1:11" ht="14.25" customHeight="1" x14ac:dyDescent="0.25">
      <c r="A42" s="97">
        <f>'Track Results'!A42</f>
        <v>37</v>
      </c>
      <c r="B42" s="47" t="str">
        <f>'Track Results'!B42</f>
        <v>A U15 Boys 4x2 Relay</v>
      </c>
      <c r="C42" s="18" t="s">
        <v>11</v>
      </c>
      <c r="D42" s="18" t="s">
        <v>9</v>
      </c>
      <c r="E42" s="18" t="s">
        <v>7</v>
      </c>
      <c r="F42" s="46" t="s">
        <v>5</v>
      </c>
    </row>
    <row r="43" spans="1:11" ht="14.25" customHeight="1" x14ac:dyDescent="0.25">
      <c r="A43" s="97">
        <f>'Track Results'!A43</f>
        <v>38</v>
      </c>
      <c r="B43" s="47" t="str">
        <f>'Track Results'!B43</f>
        <v>A U15 Girls 4x2 Relay</v>
      </c>
      <c r="C43" s="18" t="s">
        <v>9</v>
      </c>
      <c r="D43" s="18" t="s">
        <v>7</v>
      </c>
      <c r="E43" s="18" t="s">
        <v>5</v>
      </c>
      <c r="F43" s="46" t="s">
        <v>11</v>
      </c>
    </row>
    <row r="44" spans="1:11" ht="14.25" customHeight="1" x14ac:dyDescent="0.25">
      <c r="A44" s="97">
        <f>'Track Results'!A44</f>
        <v>39</v>
      </c>
      <c r="B44" s="47" t="str">
        <f>'Track Results'!B44</f>
        <v>A U13 Boys 4x2 Relay</v>
      </c>
      <c r="C44" s="18" t="s">
        <v>7</v>
      </c>
      <c r="D44" s="18" t="s">
        <v>5</v>
      </c>
      <c r="E44" s="18" t="s">
        <v>11</v>
      </c>
      <c r="F44" s="46" t="s">
        <v>9</v>
      </c>
    </row>
    <row r="45" spans="1:11" ht="14.25" customHeight="1" x14ac:dyDescent="0.25">
      <c r="A45" s="97">
        <f>'Track Results'!A45</f>
        <v>40</v>
      </c>
      <c r="B45" s="47" t="str">
        <f>'Track Results'!B45</f>
        <v>A U13 Girls 4x2 Relay</v>
      </c>
      <c r="C45" s="18" t="s">
        <v>5</v>
      </c>
      <c r="D45" s="18" t="s">
        <v>11</v>
      </c>
      <c r="E45" s="18" t="s">
        <v>9</v>
      </c>
      <c r="F45" s="46" t="s">
        <v>7</v>
      </c>
    </row>
    <row r="46" spans="1:11" ht="14.25" customHeight="1" x14ac:dyDescent="0.25">
      <c r="A46" s="97">
        <f>'Track Results'!A46</f>
        <v>41</v>
      </c>
      <c r="B46" s="47" t="str">
        <f>'Track Results'!B46</f>
        <v>A U11 Boys 4x2 Relay</v>
      </c>
      <c r="C46" s="18" t="s">
        <v>11</v>
      </c>
      <c r="D46" s="18" t="s">
        <v>9</v>
      </c>
      <c r="E46" s="18" t="s">
        <v>7</v>
      </c>
      <c r="F46" s="46" t="s">
        <v>5</v>
      </c>
    </row>
    <row r="47" spans="1:11" ht="14.25" customHeight="1" x14ac:dyDescent="0.25">
      <c r="A47" s="97">
        <f>'Track Results'!A47</f>
        <v>42</v>
      </c>
      <c r="B47" s="47" t="str">
        <f>'Track Results'!B47</f>
        <v>A U11 Girls 4x2 Relay</v>
      </c>
      <c r="C47" s="18" t="s">
        <v>9</v>
      </c>
      <c r="D47" s="18" t="s">
        <v>7</v>
      </c>
      <c r="E47" s="18" t="s">
        <v>5</v>
      </c>
      <c r="F47" s="46" t="s">
        <v>11</v>
      </c>
    </row>
  </sheetData>
  <mergeCells count="75">
    <mergeCell ref="C6:C7"/>
    <mergeCell ref="D6:D7"/>
    <mergeCell ref="E6:E7"/>
    <mergeCell ref="F6:F7"/>
    <mergeCell ref="A1:F1"/>
    <mergeCell ref="C4:C5"/>
    <mergeCell ref="D4:D5"/>
    <mergeCell ref="E4:E5"/>
    <mergeCell ref="F4:F5"/>
    <mergeCell ref="C8:C9"/>
    <mergeCell ref="D8:D9"/>
    <mergeCell ref="E8:E9"/>
    <mergeCell ref="F8:F9"/>
    <mergeCell ref="C10:C11"/>
    <mergeCell ref="D10:D11"/>
    <mergeCell ref="E10:E11"/>
    <mergeCell ref="F10:F11"/>
    <mergeCell ref="C12:C13"/>
    <mergeCell ref="D12:D13"/>
    <mergeCell ref="E12:E13"/>
    <mergeCell ref="F12:F13"/>
    <mergeCell ref="C14:C15"/>
    <mergeCell ref="D14:D15"/>
    <mergeCell ref="E14:E15"/>
    <mergeCell ref="F14:F15"/>
    <mergeCell ref="C16:C17"/>
    <mergeCell ref="D16:D17"/>
    <mergeCell ref="E16:E17"/>
    <mergeCell ref="F16:F17"/>
    <mergeCell ref="C18:C19"/>
    <mergeCell ref="D18:D19"/>
    <mergeCell ref="E18:E19"/>
    <mergeCell ref="F18:F19"/>
    <mergeCell ref="C20:C21"/>
    <mergeCell ref="D20:D21"/>
    <mergeCell ref="E20:E21"/>
    <mergeCell ref="F20:F21"/>
    <mergeCell ref="C22:C23"/>
    <mergeCell ref="D22:D23"/>
    <mergeCell ref="E22:E23"/>
    <mergeCell ref="F22:F23"/>
    <mergeCell ref="C24:C25"/>
    <mergeCell ref="D24:D25"/>
    <mergeCell ref="E24:E25"/>
    <mergeCell ref="F24:F25"/>
    <mergeCell ref="C26:C27"/>
    <mergeCell ref="D26:D27"/>
    <mergeCell ref="E26:E27"/>
    <mergeCell ref="F26:F27"/>
    <mergeCell ref="C28:C29"/>
    <mergeCell ref="D28:D29"/>
    <mergeCell ref="E28:E29"/>
    <mergeCell ref="F28:F29"/>
    <mergeCell ref="C30:C31"/>
    <mergeCell ref="D30:D31"/>
    <mergeCell ref="E30:E31"/>
    <mergeCell ref="F30:F31"/>
    <mergeCell ref="C32:C33"/>
    <mergeCell ref="D32:D33"/>
    <mergeCell ref="E32:E33"/>
    <mergeCell ref="F32:F33"/>
    <mergeCell ref="C34:C35"/>
    <mergeCell ref="D34:D35"/>
    <mergeCell ref="E34:E35"/>
    <mergeCell ref="F34:F35"/>
    <mergeCell ref="A40:A41"/>
    <mergeCell ref="B40:F41"/>
    <mergeCell ref="C36:C37"/>
    <mergeCell ref="D36:D37"/>
    <mergeCell ref="E36:E37"/>
    <mergeCell ref="F36:F37"/>
    <mergeCell ref="C38:C39"/>
    <mergeCell ref="D38:D39"/>
    <mergeCell ref="E38:E39"/>
    <mergeCell ref="F38:F39"/>
  </mergeCells>
  <pageMargins left="0.11" right="0.12" top="0.13" bottom="0.5" header="0.13" footer="0.5"/>
  <pageSetup paperSize="9" orientation="portrait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1446-832E-4A13-9A0E-59FC2A0E9B87}">
  <dimension ref="B1:L49"/>
  <sheetViews>
    <sheetView view="pageBreakPreview" zoomScale="60" zoomScaleNormal="100" workbookViewId="0">
      <selection activeCell="C40" sqref="C40:G41"/>
    </sheetView>
  </sheetViews>
  <sheetFormatPr defaultRowHeight="12.75" x14ac:dyDescent="0.2"/>
  <cols>
    <col min="1" max="1" width="3.28515625" style="12" customWidth="1"/>
    <col min="2" max="2" width="5.28515625" style="98" customWidth="1"/>
    <col min="3" max="3" width="26.28515625" style="45" customWidth="1"/>
    <col min="4" max="7" width="16" style="12" customWidth="1"/>
    <col min="8" max="8" width="2" style="12" customWidth="1"/>
    <col min="9" max="257" width="9.140625" style="12"/>
    <col min="258" max="258" width="5.28515625" style="12" customWidth="1"/>
    <col min="259" max="259" width="20.140625" style="12" customWidth="1"/>
    <col min="260" max="263" width="15" style="12" customWidth="1"/>
    <col min="264" max="513" width="9.140625" style="12"/>
    <col min="514" max="514" width="5.28515625" style="12" customWidth="1"/>
    <col min="515" max="515" width="20.140625" style="12" customWidth="1"/>
    <col min="516" max="519" width="15" style="12" customWidth="1"/>
    <col min="520" max="769" width="9.140625" style="12"/>
    <col min="770" max="770" width="5.28515625" style="12" customWidth="1"/>
    <col min="771" max="771" width="20.140625" style="12" customWidth="1"/>
    <col min="772" max="775" width="15" style="12" customWidth="1"/>
    <col min="776" max="1025" width="9.140625" style="12"/>
    <col min="1026" max="1026" width="5.28515625" style="12" customWidth="1"/>
    <col min="1027" max="1027" width="20.140625" style="12" customWidth="1"/>
    <col min="1028" max="1031" width="15" style="12" customWidth="1"/>
    <col min="1032" max="1281" width="9.140625" style="12"/>
    <col min="1282" max="1282" width="5.28515625" style="12" customWidth="1"/>
    <col min="1283" max="1283" width="20.140625" style="12" customWidth="1"/>
    <col min="1284" max="1287" width="15" style="12" customWidth="1"/>
    <col min="1288" max="1537" width="9.140625" style="12"/>
    <col min="1538" max="1538" width="5.28515625" style="12" customWidth="1"/>
    <col min="1539" max="1539" width="20.140625" style="12" customWidth="1"/>
    <col min="1540" max="1543" width="15" style="12" customWidth="1"/>
    <col min="1544" max="1793" width="9.140625" style="12"/>
    <col min="1794" max="1794" width="5.28515625" style="12" customWidth="1"/>
    <col min="1795" max="1795" width="20.140625" style="12" customWidth="1"/>
    <col min="1796" max="1799" width="15" style="12" customWidth="1"/>
    <col min="1800" max="2049" width="9.140625" style="12"/>
    <col min="2050" max="2050" width="5.28515625" style="12" customWidth="1"/>
    <col min="2051" max="2051" width="20.140625" style="12" customWidth="1"/>
    <col min="2052" max="2055" width="15" style="12" customWidth="1"/>
    <col min="2056" max="2305" width="9.140625" style="12"/>
    <col min="2306" max="2306" width="5.28515625" style="12" customWidth="1"/>
    <col min="2307" max="2307" width="20.140625" style="12" customWidth="1"/>
    <col min="2308" max="2311" width="15" style="12" customWidth="1"/>
    <col min="2312" max="2561" width="9.140625" style="12"/>
    <col min="2562" max="2562" width="5.28515625" style="12" customWidth="1"/>
    <col min="2563" max="2563" width="20.140625" style="12" customWidth="1"/>
    <col min="2564" max="2567" width="15" style="12" customWidth="1"/>
    <col min="2568" max="2817" width="9.140625" style="12"/>
    <col min="2818" max="2818" width="5.28515625" style="12" customWidth="1"/>
    <col min="2819" max="2819" width="20.140625" style="12" customWidth="1"/>
    <col min="2820" max="2823" width="15" style="12" customWidth="1"/>
    <col min="2824" max="3073" width="9.140625" style="12"/>
    <col min="3074" max="3074" width="5.28515625" style="12" customWidth="1"/>
    <col min="3075" max="3075" width="20.140625" style="12" customWidth="1"/>
    <col min="3076" max="3079" width="15" style="12" customWidth="1"/>
    <col min="3080" max="3329" width="9.140625" style="12"/>
    <col min="3330" max="3330" width="5.28515625" style="12" customWidth="1"/>
    <col min="3331" max="3331" width="20.140625" style="12" customWidth="1"/>
    <col min="3332" max="3335" width="15" style="12" customWidth="1"/>
    <col min="3336" max="3585" width="9.140625" style="12"/>
    <col min="3586" max="3586" width="5.28515625" style="12" customWidth="1"/>
    <col min="3587" max="3587" width="20.140625" style="12" customWidth="1"/>
    <col min="3588" max="3591" width="15" style="12" customWidth="1"/>
    <col min="3592" max="3841" width="9.140625" style="12"/>
    <col min="3842" max="3842" width="5.28515625" style="12" customWidth="1"/>
    <col min="3843" max="3843" width="20.140625" style="12" customWidth="1"/>
    <col min="3844" max="3847" width="15" style="12" customWidth="1"/>
    <col min="3848" max="4097" width="9.140625" style="12"/>
    <col min="4098" max="4098" width="5.28515625" style="12" customWidth="1"/>
    <col min="4099" max="4099" width="20.140625" style="12" customWidth="1"/>
    <col min="4100" max="4103" width="15" style="12" customWidth="1"/>
    <col min="4104" max="4353" width="9.140625" style="12"/>
    <col min="4354" max="4354" width="5.28515625" style="12" customWidth="1"/>
    <col min="4355" max="4355" width="20.140625" style="12" customWidth="1"/>
    <col min="4356" max="4359" width="15" style="12" customWidth="1"/>
    <col min="4360" max="4609" width="9.140625" style="12"/>
    <col min="4610" max="4610" width="5.28515625" style="12" customWidth="1"/>
    <col min="4611" max="4611" width="20.140625" style="12" customWidth="1"/>
    <col min="4612" max="4615" width="15" style="12" customWidth="1"/>
    <col min="4616" max="4865" width="9.140625" style="12"/>
    <col min="4866" max="4866" width="5.28515625" style="12" customWidth="1"/>
    <col min="4867" max="4867" width="20.140625" style="12" customWidth="1"/>
    <col min="4868" max="4871" width="15" style="12" customWidth="1"/>
    <col min="4872" max="5121" width="9.140625" style="12"/>
    <col min="5122" max="5122" width="5.28515625" style="12" customWidth="1"/>
    <col min="5123" max="5123" width="20.140625" style="12" customWidth="1"/>
    <col min="5124" max="5127" width="15" style="12" customWidth="1"/>
    <col min="5128" max="5377" width="9.140625" style="12"/>
    <col min="5378" max="5378" width="5.28515625" style="12" customWidth="1"/>
    <col min="5379" max="5379" width="20.140625" style="12" customWidth="1"/>
    <col min="5380" max="5383" width="15" style="12" customWidth="1"/>
    <col min="5384" max="5633" width="9.140625" style="12"/>
    <col min="5634" max="5634" width="5.28515625" style="12" customWidth="1"/>
    <col min="5635" max="5635" width="20.140625" style="12" customWidth="1"/>
    <col min="5636" max="5639" width="15" style="12" customWidth="1"/>
    <col min="5640" max="5889" width="9.140625" style="12"/>
    <col min="5890" max="5890" width="5.28515625" style="12" customWidth="1"/>
    <col min="5891" max="5891" width="20.140625" style="12" customWidth="1"/>
    <col min="5892" max="5895" width="15" style="12" customWidth="1"/>
    <col min="5896" max="6145" width="9.140625" style="12"/>
    <col min="6146" max="6146" width="5.28515625" style="12" customWidth="1"/>
    <col min="6147" max="6147" width="20.140625" style="12" customWidth="1"/>
    <col min="6148" max="6151" width="15" style="12" customWidth="1"/>
    <col min="6152" max="6401" width="9.140625" style="12"/>
    <col min="6402" max="6402" width="5.28515625" style="12" customWidth="1"/>
    <col min="6403" max="6403" width="20.140625" style="12" customWidth="1"/>
    <col min="6404" max="6407" width="15" style="12" customWidth="1"/>
    <col min="6408" max="6657" width="9.140625" style="12"/>
    <col min="6658" max="6658" width="5.28515625" style="12" customWidth="1"/>
    <col min="6659" max="6659" width="20.140625" style="12" customWidth="1"/>
    <col min="6660" max="6663" width="15" style="12" customWidth="1"/>
    <col min="6664" max="6913" width="9.140625" style="12"/>
    <col min="6914" max="6914" width="5.28515625" style="12" customWidth="1"/>
    <col min="6915" max="6915" width="20.140625" style="12" customWidth="1"/>
    <col min="6916" max="6919" width="15" style="12" customWidth="1"/>
    <col min="6920" max="7169" width="9.140625" style="12"/>
    <col min="7170" max="7170" width="5.28515625" style="12" customWidth="1"/>
    <col min="7171" max="7171" width="20.140625" style="12" customWidth="1"/>
    <col min="7172" max="7175" width="15" style="12" customWidth="1"/>
    <col min="7176" max="7425" width="9.140625" style="12"/>
    <col min="7426" max="7426" width="5.28515625" style="12" customWidth="1"/>
    <col min="7427" max="7427" width="20.140625" style="12" customWidth="1"/>
    <col min="7428" max="7431" width="15" style="12" customWidth="1"/>
    <col min="7432" max="7681" width="9.140625" style="12"/>
    <col min="7682" max="7682" width="5.28515625" style="12" customWidth="1"/>
    <col min="7683" max="7683" width="20.140625" style="12" customWidth="1"/>
    <col min="7684" max="7687" width="15" style="12" customWidth="1"/>
    <col min="7688" max="7937" width="9.140625" style="12"/>
    <col min="7938" max="7938" width="5.28515625" style="12" customWidth="1"/>
    <col min="7939" max="7939" width="20.140625" style="12" customWidth="1"/>
    <col min="7940" max="7943" width="15" style="12" customWidth="1"/>
    <col min="7944" max="8193" width="9.140625" style="12"/>
    <col min="8194" max="8194" width="5.28515625" style="12" customWidth="1"/>
    <col min="8195" max="8195" width="20.140625" style="12" customWidth="1"/>
    <col min="8196" max="8199" width="15" style="12" customWidth="1"/>
    <col min="8200" max="8449" width="9.140625" style="12"/>
    <col min="8450" max="8450" width="5.28515625" style="12" customWidth="1"/>
    <col min="8451" max="8451" width="20.140625" style="12" customWidth="1"/>
    <col min="8452" max="8455" width="15" style="12" customWidth="1"/>
    <col min="8456" max="8705" width="9.140625" style="12"/>
    <col min="8706" max="8706" width="5.28515625" style="12" customWidth="1"/>
    <col min="8707" max="8707" width="20.140625" style="12" customWidth="1"/>
    <col min="8708" max="8711" width="15" style="12" customWidth="1"/>
    <col min="8712" max="8961" width="9.140625" style="12"/>
    <col min="8962" max="8962" width="5.28515625" style="12" customWidth="1"/>
    <col min="8963" max="8963" width="20.140625" style="12" customWidth="1"/>
    <col min="8964" max="8967" width="15" style="12" customWidth="1"/>
    <col min="8968" max="9217" width="9.140625" style="12"/>
    <col min="9218" max="9218" width="5.28515625" style="12" customWidth="1"/>
    <col min="9219" max="9219" width="20.140625" style="12" customWidth="1"/>
    <col min="9220" max="9223" width="15" style="12" customWidth="1"/>
    <col min="9224" max="9473" width="9.140625" style="12"/>
    <col min="9474" max="9474" width="5.28515625" style="12" customWidth="1"/>
    <col min="9475" max="9475" width="20.140625" style="12" customWidth="1"/>
    <col min="9476" max="9479" width="15" style="12" customWidth="1"/>
    <col min="9480" max="9729" width="9.140625" style="12"/>
    <col min="9730" max="9730" width="5.28515625" style="12" customWidth="1"/>
    <col min="9731" max="9731" width="20.140625" style="12" customWidth="1"/>
    <col min="9732" max="9735" width="15" style="12" customWidth="1"/>
    <col min="9736" max="9985" width="9.140625" style="12"/>
    <col min="9986" max="9986" width="5.28515625" style="12" customWidth="1"/>
    <col min="9987" max="9987" width="20.140625" style="12" customWidth="1"/>
    <col min="9988" max="9991" width="15" style="12" customWidth="1"/>
    <col min="9992" max="10241" width="9.140625" style="12"/>
    <col min="10242" max="10242" width="5.28515625" style="12" customWidth="1"/>
    <col min="10243" max="10243" width="20.140625" style="12" customWidth="1"/>
    <col min="10244" max="10247" width="15" style="12" customWidth="1"/>
    <col min="10248" max="10497" width="9.140625" style="12"/>
    <col min="10498" max="10498" width="5.28515625" style="12" customWidth="1"/>
    <col min="10499" max="10499" width="20.140625" style="12" customWidth="1"/>
    <col min="10500" max="10503" width="15" style="12" customWidth="1"/>
    <col min="10504" max="10753" width="9.140625" style="12"/>
    <col min="10754" max="10754" width="5.28515625" style="12" customWidth="1"/>
    <col min="10755" max="10755" width="20.140625" style="12" customWidth="1"/>
    <col min="10756" max="10759" width="15" style="12" customWidth="1"/>
    <col min="10760" max="11009" width="9.140625" style="12"/>
    <col min="11010" max="11010" width="5.28515625" style="12" customWidth="1"/>
    <col min="11011" max="11011" width="20.140625" style="12" customWidth="1"/>
    <col min="11012" max="11015" width="15" style="12" customWidth="1"/>
    <col min="11016" max="11265" width="9.140625" style="12"/>
    <col min="11266" max="11266" width="5.28515625" style="12" customWidth="1"/>
    <col min="11267" max="11267" width="20.140625" style="12" customWidth="1"/>
    <col min="11268" max="11271" width="15" style="12" customWidth="1"/>
    <col min="11272" max="11521" width="9.140625" style="12"/>
    <col min="11522" max="11522" width="5.28515625" style="12" customWidth="1"/>
    <col min="11523" max="11523" width="20.140625" style="12" customWidth="1"/>
    <col min="11524" max="11527" width="15" style="12" customWidth="1"/>
    <col min="11528" max="11777" width="9.140625" style="12"/>
    <col min="11778" max="11778" width="5.28515625" style="12" customWidth="1"/>
    <col min="11779" max="11779" width="20.140625" style="12" customWidth="1"/>
    <col min="11780" max="11783" width="15" style="12" customWidth="1"/>
    <col min="11784" max="12033" width="9.140625" style="12"/>
    <col min="12034" max="12034" width="5.28515625" style="12" customWidth="1"/>
    <col min="12035" max="12035" width="20.140625" style="12" customWidth="1"/>
    <col min="12036" max="12039" width="15" style="12" customWidth="1"/>
    <col min="12040" max="12289" width="9.140625" style="12"/>
    <col min="12290" max="12290" width="5.28515625" style="12" customWidth="1"/>
    <col min="12291" max="12291" width="20.140625" style="12" customWidth="1"/>
    <col min="12292" max="12295" width="15" style="12" customWidth="1"/>
    <col min="12296" max="12545" width="9.140625" style="12"/>
    <col min="12546" max="12546" width="5.28515625" style="12" customWidth="1"/>
    <col min="12547" max="12547" width="20.140625" style="12" customWidth="1"/>
    <col min="12548" max="12551" width="15" style="12" customWidth="1"/>
    <col min="12552" max="12801" width="9.140625" style="12"/>
    <col min="12802" max="12802" width="5.28515625" style="12" customWidth="1"/>
    <col min="12803" max="12803" width="20.140625" style="12" customWidth="1"/>
    <col min="12804" max="12807" width="15" style="12" customWidth="1"/>
    <col min="12808" max="13057" width="9.140625" style="12"/>
    <col min="13058" max="13058" width="5.28515625" style="12" customWidth="1"/>
    <col min="13059" max="13059" width="20.140625" style="12" customWidth="1"/>
    <col min="13060" max="13063" width="15" style="12" customWidth="1"/>
    <col min="13064" max="13313" width="9.140625" style="12"/>
    <col min="13314" max="13314" width="5.28515625" style="12" customWidth="1"/>
    <col min="13315" max="13315" width="20.140625" style="12" customWidth="1"/>
    <col min="13316" max="13319" width="15" style="12" customWidth="1"/>
    <col min="13320" max="13569" width="9.140625" style="12"/>
    <col min="13570" max="13570" width="5.28515625" style="12" customWidth="1"/>
    <col min="13571" max="13571" width="20.140625" style="12" customWidth="1"/>
    <col min="13572" max="13575" width="15" style="12" customWidth="1"/>
    <col min="13576" max="13825" width="9.140625" style="12"/>
    <col min="13826" max="13826" width="5.28515625" style="12" customWidth="1"/>
    <col min="13827" max="13827" width="20.140625" style="12" customWidth="1"/>
    <col min="13828" max="13831" width="15" style="12" customWidth="1"/>
    <col min="13832" max="14081" width="9.140625" style="12"/>
    <col min="14082" max="14082" width="5.28515625" style="12" customWidth="1"/>
    <col min="14083" max="14083" width="20.140625" style="12" customWidth="1"/>
    <col min="14084" max="14087" width="15" style="12" customWidth="1"/>
    <col min="14088" max="14337" width="9.140625" style="12"/>
    <col min="14338" max="14338" width="5.28515625" style="12" customWidth="1"/>
    <col min="14339" max="14339" width="20.140625" style="12" customWidth="1"/>
    <col min="14340" max="14343" width="15" style="12" customWidth="1"/>
    <col min="14344" max="14593" width="9.140625" style="12"/>
    <col min="14594" max="14594" width="5.28515625" style="12" customWidth="1"/>
    <col min="14595" max="14595" width="20.140625" style="12" customWidth="1"/>
    <col min="14596" max="14599" width="15" style="12" customWidth="1"/>
    <col min="14600" max="14849" width="9.140625" style="12"/>
    <col min="14850" max="14850" width="5.28515625" style="12" customWidth="1"/>
    <col min="14851" max="14851" width="20.140625" style="12" customWidth="1"/>
    <col min="14852" max="14855" width="15" style="12" customWidth="1"/>
    <col min="14856" max="15105" width="9.140625" style="12"/>
    <col min="15106" max="15106" width="5.28515625" style="12" customWidth="1"/>
    <col min="15107" max="15107" width="20.140625" style="12" customWidth="1"/>
    <col min="15108" max="15111" width="15" style="12" customWidth="1"/>
    <col min="15112" max="15361" width="9.140625" style="12"/>
    <col min="15362" max="15362" width="5.28515625" style="12" customWidth="1"/>
    <col min="15363" max="15363" width="20.140625" style="12" customWidth="1"/>
    <col min="15364" max="15367" width="15" style="12" customWidth="1"/>
    <col min="15368" max="15617" width="9.140625" style="12"/>
    <col min="15618" max="15618" width="5.28515625" style="12" customWidth="1"/>
    <col min="15619" max="15619" width="20.140625" style="12" customWidth="1"/>
    <col min="15620" max="15623" width="15" style="12" customWidth="1"/>
    <col min="15624" max="15873" width="9.140625" style="12"/>
    <col min="15874" max="15874" width="5.28515625" style="12" customWidth="1"/>
    <col min="15875" max="15875" width="20.140625" style="12" customWidth="1"/>
    <col min="15876" max="15879" width="15" style="12" customWidth="1"/>
    <col min="15880" max="16129" width="9.140625" style="12"/>
    <col min="16130" max="16130" width="5.28515625" style="12" customWidth="1"/>
    <col min="16131" max="16131" width="20.140625" style="12" customWidth="1"/>
    <col min="16132" max="16135" width="15" style="12" customWidth="1"/>
    <col min="16136" max="16384" width="9.140625" style="12"/>
  </cols>
  <sheetData>
    <row r="1" spans="2:7" ht="51.75" customHeight="1" x14ac:dyDescent="0.2">
      <c r="B1" s="196" t="str">
        <f>"LANE DRAW: SHROPSHIRE SPORTSHALL LEAGUE "&amp;'Clubs and events'!$C$1</f>
        <v>LANE DRAW: SHROPSHIRE SPORTSHALL LEAGUE 2023/2024</v>
      </c>
      <c r="C1" s="196"/>
      <c r="D1" s="196"/>
      <c r="E1" s="196"/>
      <c r="F1" s="196"/>
      <c r="G1" s="196"/>
    </row>
    <row r="2" spans="2:7" ht="23.25" thickBot="1" x14ac:dyDescent="0.5">
      <c r="B2" s="103" t="str">
        <f xml:space="preserve">  "CLUB: " &amp; Match_Host&amp; "  VENUE: " &amp;Match_Venue &amp;    "  DATE: " &amp;TEXT(Match_Date,"dd/mm/yyyy hh:mm")</f>
        <v>CLUB: Telford AC  VENUE: Wenlock  DATE: 19/11/2023 00:00</v>
      </c>
      <c r="C2" s="38"/>
      <c r="D2" s="38"/>
      <c r="E2" s="38"/>
      <c r="F2" s="38"/>
      <c r="G2" s="38"/>
    </row>
    <row r="3" spans="2:7" ht="15" customHeight="1" x14ac:dyDescent="0.25">
      <c r="B3" s="96"/>
      <c r="C3" s="43" t="s">
        <v>223</v>
      </c>
      <c r="D3" s="15" t="s">
        <v>410</v>
      </c>
      <c r="E3" s="15" t="s">
        <v>411</v>
      </c>
      <c r="F3" s="15" t="s">
        <v>412</v>
      </c>
      <c r="G3" s="16" t="s">
        <v>413</v>
      </c>
    </row>
    <row r="4" spans="2:7" ht="18" customHeight="1" x14ac:dyDescent="0.2">
      <c r="B4" s="17">
        <f>'Track Results'!A4</f>
        <v>1</v>
      </c>
      <c r="C4" s="47" t="str">
        <f>'Track Results'!B4</f>
        <v>A U11 Girls 2 Lap Hurdles</v>
      </c>
      <c r="D4" s="194" t="s">
        <v>11</v>
      </c>
      <c r="E4" s="194" t="s">
        <v>9</v>
      </c>
      <c r="F4" s="194" t="s">
        <v>7</v>
      </c>
      <c r="G4" s="195" t="s">
        <v>5</v>
      </c>
    </row>
    <row r="5" spans="2:7" ht="18" customHeight="1" x14ac:dyDescent="0.2">
      <c r="B5" s="17">
        <f>'Track Results'!A5</f>
        <v>2</v>
      </c>
      <c r="C5" s="47" t="str">
        <f>'Track Results'!B5</f>
        <v>B U11 Girls 2 Lap Hurdles</v>
      </c>
      <c r="D5" s="194"/>
      <c r="E5" s="194"/>
      <c r="F5" s="194"/>
      <c r="G5" s="195"/>
    </row>
    <row r="6" spans="2:7" ht="18" customHeight="1" x14ac:dyDescent="0.2">
      <c r="B6" s="17">
        <f>'Track Results'!A6</f>
        <v>3</v>
      </c>
      <c r="C6" s="47" t="str">
        <f>'Track Results'!B6</f>
        <v>A U11 Boys 2 Lap Hurdles</v>
      </c>
      <c r="D6" s="194" t="s">
        <v>9</v>
      </c>
      <c r="E6" s="194" t="s">
        <v>7</v>
      </c>
      <c r="F6" s="194" t="s">
        <v>5</v>
      </c>
      <c r="G6" s="195" t="s">
        <v>11</v>
      </c>
    </row>
    <row r="7" spans="2:7" ht="18" customHeight="1" x14ac:dyDescent="0.2">
      <c r="B7" s="17">
        <f>'Track Results'!A7</f>
        <v>4</v>
      </c>
      <c r="C7" s="47" t="str">
        <f>'Track Results'!B7</f>
        <v>B U11 Boys 2 Lap Hurdles</v>
      </c>
      <c r="D7" s="194"/>
      <c r="E7" s="194"/>
      <c r="F7" s="194"/>
      <c r="G7" s="195"/>
    </row>
    <row r="8" spans="2:7" ht="18" customHeight="1" x14ac:dyDescent="0.2">
      <c r="B8" s="17">
        <f>'Track Results'!A8</f>
        <v>5</v>
      </c>
      <c r="C8" s="47" t="str">
        <f>'Track Results'!B8</f>
        <v>A U13 Girls 2 Laps</v>
      </c>
      <c r="D8" s="194" t="s">
        <v>7</v>
      </c>
      <c r="E8" s="194" t="s">
        <v>5</v>
      </c>
      <c r="F8" s="194" t="s">
        <v>11</v>
      </c>
      <c r="G8" s="195" t="s">
        <v>9</v>
      </c>
    </row>
    <row r="9" spans="2:7" ht="18" customHeight="1" x14ac:dyDescent="0.2">
      <c r="B9" s="17">
        <f>'Track Results'!A9</f>
        <v>6</v>
      </c>
      <c r="C9" s="47" t="str">
        <f>'Track Results'!B9</f>
        <v>B U13 Girls 2 Laps</v>
      </c>
      <c r="D9" s="194"/>
      <c r="E9" s="194"/>
      <c r="F9" s="194"/>
      <c r="G9" s="195"/>
    </row>
    <row r="10" spans="2:7" ht="18" customHeight="1" x14ac:dyDescent="0.2">
      <c r="B10" s="17">
        <f>'Track Results'!A10</f>
        <v>7</v>
      </c>
      <c r="C10" s="47" t="str">
        <f>'Track Results'!B10</f>
        <v>A U13 Boys 2 Laps</v>
      </c>
      <c r="D10" s="194" t="s">
        <v>5</v>
      </c>
      <c r="E10" s="194" t="s">
        <v>11</v>
      </c>
      <c r="F10" s="194" t="s">
        <v>9</v>
      </c>
      <c r="G10" s="195" t="s">
        <v>7</v>
      </c>
    </row>
    <row r="11" spans="2:7" ht="18" customHeight="1" x14ac:dyDescent="0.2">
      <c r="B11" s="17">
        <f>'Track Results'!A11</f>
        <v>8</v>
      </c>
      <c r="C11" s="47" t="str">
        <f>'Track Results'!B11</f>
        <v>B U13 Boys 2 Laps</v>
      </c>
      <c r="D11" s="194"/>
      <c r="E11" s="194"/>
      <c r="F11" s="194"/>
      <c r="G11" s="195"/>
    </row>
    <row r="12" spans="2:7" ht="18" customHeight="1" x14ac:dyDescent="0.2">
      <c r="B12" s="17">
        <f>'Track Results'!A12</f>
        <v>9</v>
      </c>
      <c r="C12" s="47" t="str">
        <f>'Track Results'!B12</f>
        <v>A U15 Girls 2 Laps</v>
      </c>
      <c r="D12" s="194" t="s">
        <v>11</v>
      </c>
      <c r="E12" s="194" t="s">
        <v>9</v>
      </c>
      <c r="F12" s="194" t="s">
        <v>7</v>
      </c>
      <c r="G12" s="195" t="s">
        <v>5</v>
      </c>
    </row>
    <row r="13" spans="2:7" ht="18" customHeight="1" x14ac:dyDescent="0.2">
      <c r="B13" s="17">
        <f>'Track Results'!A13</f>
        <v>10</v>
      </c>
      <c r="C13" s="47" t="str">
        <f>'Track Results'!B13</f>
        <v>B U15 Girls 2 Laps</v>
      </c>
      <c r="D13" s="194"/>
      <c r="E13" s="194"/>
      <c r="F13" s="194"/>
      <c r="G13" s="195"/>
    </row>
    <row r="14" spans="2:7" ht="18" customHeight="1" x14ac:dyDescent="0.2">
      <c r="B14" s="17">
        <f>'Track Results'!A14</f>
        <v>11</v>
      </c>
      <c r="C14" s="47" t="str">
        <f>'Track Results'!B14</f>
        <v>A U15 Boys 2 Laps</v>
      </c>
      <c r="D14" s="194" t="s">
        <v>9</v>
      </c>
      <c r="E14" s="194" t="s">
        <v>7</v>
      </c>
      <c r="F14" s="194" t="s">
        <v>5</v>
      </c>
      <c r="G14" s="195" t="s">
        <v>11</v>
      </c>
    </row>
    <row r="15" spans="2:7" ht="18" customHeight="1" x14ac:dyDescent="0.2">
      <c r="B15" s="17">
        <f>'Track Results'!A15</f>
        <v>12</v>
      </c>
      <c r="C15" s="47" t="str">
        <f>'Track Results'!B15</f>
        <v>B U15 Boys 2 Laps</v>
      </c>
      <c r="D15" s="194"/>
      <c r="E15" s="194"/>
      <c r="F15" s="194"/>
      <c r="G15" s="195"/>
    </row>
    <row r="16" spans="2:7" ht="18" customHeight="1" x14ac:dyDescent="0.2">
      <c r="B16" s="17">
        <f>'Track Results'!A16</f>
        <v>13</v>
      </c>
      <c r="C16" s="47" t="str">
        <f>'Track Results'!B16</f>
        <v>A U11 Girls 2 Laps</v>
      </c>
      <c r="D16" s="194" t="s">
        <v>7</v>
      </c>
      <c r="E16" s="194" t="s">
        <v>5</v>
      </c>
      <c r="F16" s="194" t="s">
        <v>11</v>
      </c>
      <c r="G16" s="195" t="s">
        <v>9</v>
      </c>
    </row>
    <row r="17" spans="2:7" ht="18" customHeight="1" x14ac:dyDescent="0.2">
      <c r="B17" s="17">
        <f>'Track Results'!A17</f>
        <v>14</v>
      </c>
      <c r="C17" s="47" t="str">
        <f>'Track Results'!B17</f>
        <v>B U11 Girls 2 Laps</v>
      </c>
      <c r="D17" s="194"/>
      <c r="E17" s="194"/>
      <c r="F17" s="194"/>
      <c r="G17" s="195"/>
    </row>
    <row r="18" spans="2:7" ht="18" customHeight="1" x14ac:dyDescent="0.2">
      <c r="B18" s="17">
        <f>'Track Results'!A18</f>
        <v>15</v>
      </c>
      <c r="C18" s="47" t="str">
        <f>'Track Results'!B18</f>
        <v>A U11 Boys 2 Laps</v>
      </c>
      <c r="D18" s="194" t="s">
        <v>5</v>
      </c>
      <c r="E18" s="194" t="s">
        <v>11</v>
      </c>
      <c r="F18" s="194" t="s">
        <v>9</v>
      </c>
      <c r="G18" s="195" t="s">
        <v>7</v>
      </c>
    </row>
    <row r="19" spans="2:7" ht="18" customHeight="1" x14ac:dyDescent="0.2">
      <c r="B19" s="17">
        <f>'Track Results'!A19</f>
        <v>16</v>
      </c>
      <c r="C19" s="47" t="str">
        <f>'Track Results'!B19</f>
        <v>B U11 Boys 2 Laps</v>
      </c>
      <c r="D19" s="194"/>
      <c r="E19" s="194"/>
      <c r="F19" s="194"/>
      <c r="G19" s="195"/>
    </row>
    <row r="20" spans="2:7" ht="18" customHeight="1" x14ac:dyDescent="0.2">
      <c r="B20" s="17">
        <f>'Track Results'!A20</f>
        <v>17</v>
      </c>
      <c r="C20" s="47" t="str">
        <f>'Track Results'!B20</f>
        <v>A U13 Girls 3 Laps</v>
      </c>
      <c r="D20" s="194" t="s">
        <v>11</v>
      </c>
      <c r="E20" s="194" t="s">
        <v>9</v>
      </c>
      <c r="F20" s="194" t="s">
        <v>7</v>
      </c>
      <c r="G20" s="195" t="s">
        <v>5</v>
      </c>
    </row>
    <row r="21" spans="2:7" ht="18" customHeight="1" x14ac:dyDescent="0.2">
      <c r="B21" s="17">
        <f>'Track Results'!A21</f>
        <v>18</v>
      </c>
      <c r="C21" s="47" t="str">
        <f>'Track Results'!B21</f>
        <v>B U13 Girls 3 Laps</v>
      </c>
      <c r="D21" s="194"/>
      <c r="E21" s="194"/>
      <c r="F21" s="194"/>
      <c r="G21" s="195"/>
    </row>
    <row r="22" spans="2:7" ht="18" customHeight="1" x14ac:dyDescent="0.2">
      <c r="B22" s="17">
        <f>'Track Results'!A22</f>
        <v>19</v>
      </c>
      <c r="C22" s="47" t="str">
        <f>'Track Results'!B22</f>
        <v>A U13 Boys 3 Laps</v>
      </c>
      <c r="D22" s="194" t="s">
        <v>9</v>
      </c>
      <c r="E22" s="194" t="s">
        <v>7</v>
      </c>
      <c r="F22" s="194" t="s">
        <v>5</v>
      </c>
      <c r="G22" s="195" t="s">
        <v>11</v>
      </c>
    </row>
    <row r="23" spans="2:7" ht="18" customHeight="1" x14ac:dyDescent="0.2">
      <c r="B23" s="17">
        <f>'Track Results'!A23</f>
        <v>20</v>
      </c>
      <c r="C23" s="47" t="str">
        <f>'Track Results'!B23</f>
        <v>B U13 Boys 3 Laps</v>
      </c>
      <c r="D23" s="194"/>
      <c r="E23" s="194"/>
      <c r="F23" s="194"/>
      <c r="G23" s="195"/>
    </row>
    <row r="24" spans="2:7" ht="18" customHeight="1" x14ac:dyDescent="0.2">
      <c r="B24" s="17">
        <f>'Track Results'!A24</f>
        <v>21</v>
      </c>
      <c r="C24" s="47" t="str">
        <f>'Track Results'!B24</f>
        <v>A U15 Girls 3 Laps</v>
      </c>
      <c r="D24" s="194" t="s">
        <v>7</v>
      </c>
      <c r="E24" s="194" t="s">
        <v>5</v>
      </c>
      <c r="F24" s="194" t="s">
        <v>11</v>
      </c>
      <c r="G24" s="195" t="s">
        <v>9</v>
      </c>
    </row>
    <row r="25" spans="2:7" ht="18" customHeight="1" x14ac:dyDescent="0.2">
      <c r="B25" s="17">
        <f>'Track Results'!A25</f>
        <v>22</v>
      </c>
      <c r="C25" s="47" t="str">
        <f>'Track Results'!B25</f>
        <v>B U15 Girls 3 Laps</v>
      </c>
      <c r="D25" s="194"/>
      <c r="E25" s="194"/>
      <c r="F25" s="194"/>
      <c r="G25" s="195"/>
    </row>
    <row r="26" spans="2:7" ht="18" customHeight="1" x14ac:dyDescent="0.2">
      <c r="B26" s="17">
        <f>'Track Results'!A26</f>
        <v>23</v>
      </c>
      <c r="C26" s="47" t="str">
        <f>'Track Results'!B26</f>
        <v>A U15 Boys 3 Laps</v>
      </c>
      <c r="D26" s="194" t="s">
        <v>5</v>
      </c>
      <c r="E26" s="194" t="s">
        <v>11</v>
      </c>
      <c r="F26" s="194" t="s">
        <v>9</v>
      </c>
      <c r="G26" s="195" t="s">
        <v>7</v>
      </c>
    </row>
    <row r="27" spans="2:7" ht="18" customHeight="1" x14ac:dyDescent="0.2">
      <c r="B27" s="17">
        <f>'Track Results'!A27</f>
        <v>24</v>
      </c>
      <c r="C27" s="47" t="str">
        <f>'Track Results'!B27</f>
        <v>B U15 Boys 3 Laps</v>
      </c>
      <c r="D27" s="194"/>
      <c r="E27" s="194"/>
      <c r="F27" s="194"/>
      <c r="G27" s="195"/>
    </row>
    <row r="28" spans="2:7" ht="18" customHeight="1" x14ac:dyDescent="0.2">
      <c r="B28" s="197">
        <f>'Track Results'!A28</f>
        <v>25</v>
      </c>
      <c r="C28" s="199" t="str">
        <f>'Track Results'!B28</f>
        <v>A U11 Girls 3 Laps</v>
      </c>
      <c r="D28" s="194" t="s">
        <v>11</v>
      </c>
      <c r="E28" s="194" t="s">
        <v>9</v>
      </c>
      <c r="F28" s="194" t="s">
        <v>7</v>
      </c>
      <c r="G28" s="195" t="s">
        <v>5</v>
      </c>
    </row>
    <row r="29" spans="2:7" ht="18" customHeight="1" x14ac:dyDescent="0.2">
      <c r="B29" s="198"/>
      <c r="C29" s="200"/>
      <c r="D29" s="194"/>
      <c r="E29" s="194"/>
      <c r="F29" s="194"/>
      <c r="G29" s="195"/>
    </row>
    <row r="30" spans="2:7" ht="18" customHeight="1" x14ac:dyDescent="0.2">
      <c r="B30" s="197">
        <f>B28+1</f>
        <v>26</v>
      </c>
      <c r="C30" s="199" t="str">
        <f>'Track Results'!B30</f>
        <v>A U11 Boys 3 Laps</v>
      </c>
      <c r="D30" s="194" t="s">
        <v>9</v>
      </c>
      <c r="E30" s="194" t="s">
        <v>7</v>
      </c>
      <c r="F30" s="194" t="s">
        <v>5</v>
      </c>
      <c r="G30" s="195" t="s">
        <v>11</v>
      </c>
    </row>
    <row r="31" spans="2:7" ht="18" customHeight="1" x14ac:dyDescent="0.2">
      <c r="B31" s="198"/>
      <c r="C31" s="200" t="str">
        <f>'Track Results'!B31</f>
        <v>B U11 Boys 3 Laps</v>
      </c>
      <c r="D31" s="194"/>
      <c r="E31" s="194"/>
      <c r="F31" s="194"/>
      <c r="G31" s="195"/>
    </row>
    <row r="32" spans="2:7" ht="18" customHeight="1" x14ac:dyDescent="0.2">
      <c r="B32" s="197">
        <f t="shared" ref="B32" si="0">B30+1</f>
        <v>27</v>
      </c>
      <c r="C32" s="199" t="str">
        <f>'Track Results'!B32</f>
        <v>A U13 Girls 5 Laps</v>
      </c>
      <c r="D32" s="194" t="s">
        <v>7</v>
      </c>
      <c r="E32" s="194" t="s">
        <v>5</v>
      </c>
      <c r="F32" s="194" t="s">
        <v>11</v>
      </c>
      <c r="G32" s="195" t="s">
        <v>9</v>
      </c>
    </row>
    <row r="33" spans="2:12" ht="18" customHeight="1" x14ac:dyDescent="0.2">
      <c r="B33" s="198"/>
      <c r="C33" s="200" t="str">
        <f>'Track Results'!B33</f>
        <v>B U13 Girls 5 Laps</v>
      </c>
      <c r="D33" s="194"/>
      <c r="E33" s="194"/>
      <c r="F33" s="194"/>
      <c r="G33" s="195"/>
    </row>
    <row r="34" spans="2:12" ht="18" customHeight="1" x14ac:dyDescent="0.2">
      <c r="B34" s="197">
        <f t="shared" ref="B34" si="1">B32+1</f>
        <v>28</v>
      </c>
      <c r="C34" s="199" t="str">
        <f>'Track Results'!B34</f>
        <v>A U13 Boys 5 Laps</v>
      </c>
      <c r="D34" s="194" t="s">
        <v>5</v>
      </c>
      <c r="E34" s="194" t="s">
        <v>11</v>
      </c>
      <c r="F34" s="194" t="s">
        <v>9</v>
      </c>
      <c r="G34" s="195" t="s">
        <v>7</v>
      </c>
    </row>
    <row r="35" spans="2:12" ht="18" customHeight="1" x14ac:dyDescent="0.2">
      <c r="B35" s="198"/>
      <c r="C35" s="200" t="str">
        <f>'Track Results'!B35</f>
        <v>B U13 Boys 5 Laps</v>
      </c>
      <c r="D35" s="194"/>
      <c r="E35" s="194"/>
      <c r="F35" s="194"/>
      <c r="G35" s="195"/>
    </row>
    <row r="36" spans="2:12" ht="18" customHeight="1" x14ac:dyDescent="0.2">
      <c r="B36" s="197">
        <f t="shared" ref="B36" si="2">B34+1</f>
        <v>29</v>
      </c>
      <c r="C36" s="199" t="str">
        <f>'Track Results'!B36</f>
        <v>A U15 Girls 5 Laps</v>
      </c>
      <c r="D36" s="194" t="s">
        <v>11</v>
      </c>
      <c r="E36" s="194" t="s">
        <v>9</v>
      </c>
      <c r="F36" s="194" t="s">
        <v>7</v>
      </c>
      <c r="G36" s="195" t="s">
        <v>5</v>
      </c>
    </row>
    <row r="37" spans="2:12" ht="18" customHeight="1" x14ac:dyDescent="0.2">
      <c r="B37" s="198"/>
      <c r="C37" s="200" t="str">
        <f>'Track Results'!B37</f>
        <v>B U15 Girls 5 Laps</v>
      </c>
      <c r="D37" s="194"/>
      <c r="E37" s="194"/>
      <c r="F37" s="194"/>
      <c r="G37" s="195"/>
    </row>
    <row r="38" spans="2:12" ht="18" customHeight="1" x14ac:dyDescent="0.25">
      <c r="B38" s="197">
        <f t="shared" ref="B38" si="3">B36+1</f>
        <v>30</v>
      </c>
      <c r="C38" s="199" t="str">
        <f>'Track Results'!B38</f>
        <v>A U15 Boys 5 Laps</v>
      </c>
      <c r="D38" s="194" t="s">
        <v>9</v>
      </c>
      <c r="E38" s="194" t="s">
        <v>7</v>
      </c>
      <c r="F38" s="194" t="s">
        <v>5</v>
      </c>
      <c r="G38" s="195" t="s">
        <v>11</v>
      </c>
      <c r="L38" s="13"/>
    </row>
    <row r="39" spans="2:12" ht="18" customHeight="1" x14ac:dyDescent="0.25">
      <c r="B39" s="198"/>
      <c r="C39" s="200" t="str">
        <f>'Track Results'!B39</f>
        <v>B U15 Boys 5 Laps</v>
      </c>
      <c r="D39" s="194"/>
      <c r="E39" s="194"/>
      <c r="F39" s="194"/>
      <c r="G39" s="195"/>
      <c r="L39" s="13"/>
    </row>
    <row r="40" spans="2:12" ht="18" customHeight="1" x14ac:dyDescent="0.2">
      <c r="B40" s="191"/>
      <c r="C40" s="192" t="s">
        <v>414</v>
      </c>
      <c r="D40" s="192"/>
      <c r="E40" s="192"/>
      <c r="F40" s="192"/>
      <c r="G40" s="193"/>
    </row>
    <row r="41" spans="2:12" ht="18" customHeight="1" x14ac:dyDescent="0.2">
      <c r="B41" s="191"/>
      <c r="C41" s="192"/>
      <c r="D41" s="192"/>
      <c r="E41" s="192"/>
      <c r="F41" s="192"/>
      <c r="G41" s="193"/>
    </row>
    <row r="42" spans="2:12" ht="18" customHeight="1" x14ac:dyDescent="0.25">
      <c r="B42" s="17">
        <f>B38+1</f>
        <v>31</v>
      </c>
      <c r="C42" s="47" t="str">
        <f>'Track Results'!B42</f>
        <v>A U15 Boys 4x2 Relay</v>
      </c>
      <c r="D42" s="18" t="s">
        <v>11</v>
      </c>
      <c r="E42" s="18" t="s">
        <v>9</v>
      </c>
      <c r="F42" s="18" t="s">
        <v>7</v>
      </c>
      <c r="G42" s="46" t="s">
        <v>5</v>
      </c>
    </row>
    <row r="43" spans="2:12" ht="18" customHeight="1" x14ac:dyDescent="0.25">
      <c r="B43" s="17">
        <f>B42+1</f>
        <v>32</v>
      </c>
      <c r="C43" s="47" t="str">
        <f>'Track Results'!B43</f>
        <v>A U15 Girls 4x2 Relay</v>
      </c>
      <c r="D43" s="18" t="s">
        <v>9</v>
      </c>
      <c r="E43" s="18" t="s">
        <v>7</v>
      </c>
      <c r="F43" s="18" t="s">
        <v>5</v>
      </c>
      <c r="G43" s="46" t="s">
        <v>11</v>
      </c>
    </row>
    <row r="44" spans="2:12" ht="18" customHeight="1" x14ac:dyDescent="0.25">
      <c r="B44" s="17">
        <f t="shared" ref="B44:B47" si="4">B43+1</f>
        <v>33</v>
      </c>
      <c r="C44" s="47" t="str">
        <f>'Track Results'!B44</f>
        <v>A U13 Boys 4x2 Relay</v>
      </c>
      <c r="D44" s="18" t="s">
        <v>7</v>
      </c>
      <c r="E44" s="18" t="s">
        <v>5</v>
      </c>
      <c r="F44" s="18" t="s">
        <v>11</v>
      </c>
      <c r="G44" s="46" t="s">
        <v>9</v>
      </c>
    </row>
    <row r="45" spans="2:12" ht="18" customHeight="1" x14ac:dyDescent="0.25">
      <c r="B45" s="17">
        <f t="shared" si="4"/>
        <v>34</v>
      </c>
      <c r="C45" s="47" t="str">
        <f>'Track Results'!B45</f>
        <v>A U13 Girls 4x2 Relay</v>
      </c>
      <c r="D45" s="18" t="s">
        <v>5</v>
      </c>
      <c r="E45" s="18" t="s">
        <v>11</v>
      </c>
      <c r="F45" s="18" t="s">
        <v>9</v>
      </c>
      <c r="G45" s="46" t="s">
        <v>7</v>
      </c>
    </row>
    <row r="46" spans="2:12" ht="18" customHeight="1" x14ac:dyDescent="0.25">
      <c r="B46" s="17">
        <f t="shared" si="4"/>
        <v>35</v>
      </c>
      <c r="C46" s="47" t="str">
        <f>'Track Results'!B46</f>
        <v>A U11 Boys 4x2 Relay</v>
      </c>
      <c r="D46" s="18" t="s">
        <v>11</v>
      </c>
      <c r="E46" s="18" t="s">
        <v>9</v>
      </c>
      <c r="F46" s="18" t="s">
        <v>7</v>
      </c>
      <c r="G46" s="46" t="s">
        <v>5</v>
      </c>
    </row>
    <row r="47" spans="2:12" ht="18" customHeight="1" x14ac:dyDescent="0.25">
      <c r="B47" s="17">
        <f t="shared" si="4"/>
        <v>36</v>
      </c>
      <c r="C47" s="47" t="str">
        <f>'Track Results'!B47</f>
        <v>A U11 Girls 4x2 Relay</v>
      </c>
      <c r="D47" s="18" t="s">
        <v>9</v>
      </c>
      <c r="E47" s="18" t="s">
        <v>7</v>
      </c>
      <c r="F47" s="18" t="s">
        <v>5</v>
      </c>
      <c r="G47" s="46" t="s">
        <v>11</v>
      </c>
    </row>
    <row r="48" spans="2:12" ht="14.25" customHeight="1" x14ac:dyDescent="0.2">
      <c r="B48" s="12"/>
      <c r="C48" s="12"/>
    </row>
    <row r="49" s="12" customFormat="1" ht="14.25" customHeight="1" x14ac:dyDescent="0.2"/>
  </sheetData>
  <mergeCells count="87">
    <mergeCell ref="D6:D7"/>
    <mergeCell ref="E6:E7"/>
    <mergeCell ref="F6:F7"/>
    <mergeCell ref="G6:G7"/>
    <mergeCell ref="B1:G1"/>
    <mergeCell ref="D4:D5"/>
    <mergeCell ref="E4:E5"/>
    <mergeCell ref="F4:F5"/>
    <mergeCell ref="G4:G5"/>
    <mergeCell ref="D8:D9"/>
    <mergeCell ref="E8:E9"/>
    <mergeCell ref="F8:F9"/>
    <mergeCell ref="G8:G9"/>
    <mergeCell ref="D10:D11"/>
    <mergeCell ref="E10:E11"/>
    <mergeCell ref="F10:F11"/>
    <mergeCell ref="G10:G11"/>
    <mergeCell ref="D12:D13"/>
    <mergeCell ref="E12:E13"/>
    <mergeCell ref="F12:F13"/>
    <mergeCell ref="G12:G13"/>
    <mergeCell ref="D14:D15"/>
    <mergeCell ref="E14:E15"/>
    <mergeCell ref="F14:F15"/>
    <mergeCell ref="G14:G15"/>
    <mergeCell ref="D16:D17"/>
    <mergeCell ref="E16:E17"/>
    <mergeCell ref="F16:F17"/>
    <mergeCell ref="G16:G17"/>
    <mergeCell ref="D18:D19"/>
    <mergeCell ref="E18:E19"/>
    <mergeCell ref="F18:F19"/>
    <mergeCell ref="G18:G19"/>
    <mergeCell ref="D20:D21"/>
    <mergeCell ref="E20:E21"/>
    <mergeCell ref="F20:F21"/>
    <mergeCell ref="G20:G21"/>
    <mergeCell ref="D22:D23"/>
    <mergeCell ref="E22:E23"/>
    <mergeCell ref="F22:F23"/>
    <mergeCell ref="G22:G23"/>
    <mergeCell ref="D24:D25"/>
    <mergeCell ref="E24:E25"/>
    <mergeCell ref="F24:F25"/>
    <mergeCell ref="G24:G25"/>
    <mergeCell ref="D26:D27"/>
    <mergeCell ref="E26:E27"/>
    <mergeCell ref="F26:F27"/>
    <mergeCell ref="G26:G27"/>
    <mergeCell ref="D28:D29"/>
    <mergeCell ref="E28:E29"/>
    <mergeCell ref="F28:F29"/>
    <mergeCell ref="G28:G29"/>
    <mergeCell ref="D30:D31"/>
    <mergeCell ref="E30:E31"/>
    <mergeCell ref="F30:F31"/>
    <mergeCell ref="G30:G31"/>
    <mergeCell ref="G38:G39"/>
    <mergeCell ref="D32:D33"/>
    <mergeCell ref="E32:E33"/>
    <mergeCell ref="F32:F33"/>
    <mergeCell ref="G32:G33"/>
    <mergeCell ref="D34:D35"/>
    <mergeCell ref="E34:E35"/>
    <mergeCell ref="F34:F35"/>
    <mergeCell ref="G34:G35"/>
    <mergeCell ref="B40:B41"/>
    <mergeCell ref="C40:G41"/>
    <mergeCell ref="C28:C29"/>
    <mergeCell ref="C30:C31"/>
    <mergeCell ref="C32:C33"/>
    <mergeCell ref="C34:C35"/>
    <mergeCell ref="C36:C37"/>
    <mergeCell ref="C38:C39"/>
    <mergeCell ref="B28:B29"/>
    <mergeCell ref="D36:D37"/>
    <mergeCell ref="E36:E37"/>
    <mergeCell ref="F36:F37"/>
    <mergeCell ref="G36:G37"/>
    <mergeCell ref="D38:D39"/>
    <mergeCell ref="E38:E39"/>
    <mergeCell ref="F38:F39"/>
    <mergeCell ref="B30:B31"/>
    <mergeCell ref="B32:B33"/>
    <mergeCell ref="B34:B35"/>
    <mergeCell ref="B36:B37"/>
    <mergeCell ref="B38:B39"/>
  </mergeCells>
  <pageMargins left="0.11" right="0.12" top="0.13" bottom="0.5" header="0.13" footer="0.5"/>
  <pageSetup paperSize="9" scale="92" orientation="portrait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F0B5-651D-4D51-A4DD-E9F062A6B73A}">
  <sheetPr>
    <pageSetUpPr fitToPage="1"/>
  </sheetPr>
  <dimension ref="A1:O91"/>
  <sheetViews>
    <sheetView view="pageBreakPreview" zoomScale="60" zoomScaleNormal="100" workbookViewId="0">
      <selection activeCell="F46" sqref="F46:O91"/>
    </sheetView>
  </sheetViews>
  <sheetFormatPr defaultRowHeight="29.25" customHeight="1" x14ac:dyDescent="0.25"/>
  <cols>
    <col min="1" max="1" width="42.7109375" customWidth="1"/>
    <col min="2" max="2" width="11.42578125" customWidth="1"/>
    <col min="3" max="3" width="9.140625" customWidth="1"/>
    <col min="4" max="4" width="18.42578125" customWidth="1"/>
    <col min="6" max="6" width="42" style="1" customWidth="1"/>
    <col min="7" max="7" width="9" style="1" customWidth="1"/>
    <col min="8" max="15" width="16" style="26" customWidth="1"/>
  </cols>
  <sheetData>
    <row r="1" spans="1:15" ht="29.25" customHeight="1" x14ac:dyDescent="0.25">
      <c r="F1" s="201" t="str">
        <f>"SHROPSHIRE SPORTSHALL LEAGUE FIELD RESULT CARD "&amp;'Clubs and events'!$C$1</f>
        <v>SHROPSHIRE SPORTSHALL LEAGUE FIELD RESULT CARD 2023/2024</v>
      </c>
      <c r="G1" s="201"/>
      <c r="H1" s="201"/>
      <c r="I1" s="201"/>
      <c r="J1" s="201"/>
      <c r="K1" s="201"/>
      <c r="L1" s="201"/>
      <c r="M1" s="201"/>
      <c r="N1" s="201"/>
      <c r="O1" s="201"/>
    </row>
    <row r="2" spans="1:15" ht="29.25" customHeight="1" x14ac:dyDescent="0.25">
      <c r="F2" s="201" t="str">
        <f>"MATCH " &amp; Match_number &amp;  " CLUB: " &amp; Match_Host&amp; "  VENUE: " &amp;Match_Venue &amp;    "  DATE: " &amp;TEXT(Match_Date,"dd/mm/yyyy")</f>
        <v>MATCH One CLUB: Telford AC  VENUE: Wenlock  DATE: 19/11/2023</v>
      </c>
      <c r="G2" s="201"/>
      <c r="H2" s="201"/>
      <c r="I2" s="201"/>
      <c r="J2" s="201"/>
      <c r="K2" s="201"/>
      <c r="L2" s="201"/>
      <c r="M2" s="201"/>
      <c r="N2" s="201"/>
      <c r="O2" s="201"/>
    </row>
    <row r="3" spans="1:15" ht="29.25" customHeight="1" x14ac:dyDescent="0.25">
      <c r="F3" s="205" t="s">
        <v>415</v>
      </c>
      <c r="G3" s="205"/>
      <c r="H3" s="205"/>
      <c r="I3" s="205"/>
      <c r="J3" s="205"/>
      <c r="K3" s="205"/>
      <c r="L3" s="205"/>
      <c r="M3" s="205"/>
      <c r="N3" s="205"/>
      <c r="O3" s="205"/>
    </row>
    <row r="4" spans="1:15" ht="29.25" customHeight="1" x14ac:dyDescent="0.5">
      <c r="A4" s="1"/>
      <c r="B4" s="1"/>
      <c r="C4" s="1"/>
      <c r="D4" s="1"/>
      <c r="F4" s="104"/>
      <c r="G4" s="104"/>
      <c r="H4" s="206" t="s">
        <v>5</v>
      </c>
      <c r="I4" s="207"/>
      <c r="J4" s="206" t="s">
        <v>7</v>
      </c>
      <c r="K4" s="207"/>
      <c r="L4" s="206" t="s">
        <v>9</v>
      </c>
      <c r="M4" s="207"/>
      <c r="N4" s="206" t="s">
        <v>11</v>
      </c>
      <c r="O4" s="207"/>
    </row>
    <row r="5" spans="1:15" ht="48" customHeight="1" x14ac:dyDescent="0.5">
      <c r="B5" t="s">
        <v>41</v>
      </c>
      <c r="C5" t="s">
        <v>416</v>
      </c>
      <c r="F5" s="104" t="s">
        <v>223</v>
      </c>
      <c r="G5" s="105" t="s">
        <v>224</v>
      </c>
      <c r="H5" s="106" t="s">
        <v>238</v>
      </c>
      <c r="I5" s="106" t="s">
        <v>417</v>
      </c>
      <c r="J5" s="106" t="s">
        <v>238</v>
      </c>
      <c r="K5" s="106" t="s">
        <v>417</v>
      </c>
      <c r="L5" s="106" t="s">
        <v>238</v>
      </c>
      <c r="M5" s="106" t="s">
        <v>417</v>
      </c>
      <c r="N5" s="106" t="s">
        <v>238</v>
      </c>
      <c r="O5" s="106" t="s">
        <v>417</v>
      </c>
    </row>
    <row r="6" spans="1:15" ht="29.25" customHeight="1" x14ac:dyDescent="0.6">
      <c r="F6" s="202" t="s">
        <v>418</v>
      </c>
      <c r="G6" s="203"/>
      <c r="H6" s="203"/>
      <c r="I6" s="203"/>
      <c r="J6" s="203"/>
      <c r="K6" s="203"/>
      <c r="L6" s="203"/>
      <c r="M6" s="203"/>
      <c r="N6" s="203"/>
      <c r="O6" s="204"/>
    </row>
    <row r="7" spans="1:15" ht="29.25" customHeight="1" x14ac:dyDescent="0.5">
      <c r="A7" t="s">
        <v>46</v>
      </c>
      <c r="B7" t="s">
        <v>45</v>
      </c>
      <c r="C7">
        <v>1</v>
      </c>
      <c r="D7" t="s">
        <v>80</v>
      </c>
      <c r="F7" s="104" t="str">
        <f t="shared" ref="F7:F17" si="0">INDEX(All_events,MATCH(D7,Events_list,0),MATCH(B7 &amp;" "&amp;A7,Age_list,0))</f>
        <v>2 Lap Hurdles</v>
      </c>
      <c r="G7" s="105" t="s">
        <v>228</v>
      </c>
      <c r="H7" s="107"/>
      <c r="I7" s="107"/>
      <c r="J7" s="107"/>
      <c r="K7" s="107"/>
      <c r="L7" s="107"/>
      <c r="M7" s="107"/>
      <c r="N7" s="107"/>
      <c r="O7" s="107"/>
    </row>
    <row r="8" spans="1:15" ht="29.25" customHeight="1" x14ac:dyDescent="0.5">
      <c r="A8" t="s">
        <v>46</v>
      </c>
      <c r="B8" t="s">
        <v>45</v>
      </c>
      <c r="C8">
        <v>1</v>
      </c>
      <c r="D8" t="s">
        <v>80</v>
      </c>
      <c r="F8" s="104" t="str">
        <f t="shared" si="0"/>
        <v>2 Lap Hurdles</v>
      </c>
      <c r="G8" s="105" t="s">
        <v>232</v>
      </c>
      <c r="H8" s="107"/>
      <c r="I8" s="107"/>
      <c r="J8" s="107"/>
      <c r="K8" s="107"/>
      <c r="L8" s="107"/>
      <c r="M8" s="107"/>
      <c r="N8" s="107"/>
      <c r="O8" s="107"/>
    </row>
    <row r="9" spans="1:15" ht="29.25" customHeight="1" x14ac:dyDescent="0.5">
      <c r="A9" t="s">
        <v>46</v>
      </c>
      <c r="B9" t="s">
        <v>45</v>
      </c>
      <c r="C9">
        <v>2</v>
      </c>
      <c r="D9" t="s">
        <v>83</v>
      </c>
      <c r="F9" s="104" t="str">
        <f t="shared" si="0"/>
        <v>2 Laps</v>
      </c>
      <c r="G9" s="105" t="s">
        <v>228</v>
      </c>
      <c r="H9" s="107"/>
      <c r="I9" s="107"/>
      <c r="J9" s="107"/>
      <c r="K9" s="107"/>
      <c r="L9" s="107"/>
      <c r="M9" s="107"/>
      <c r="N9" s="107"/>
      <c r="O9" s="107"/>
    </row>
    <row r="10" spans="1:15" ht="29.25" customHeight="1" x14ac:dyDescent="0.5">
      <c r="A10" t="s">
        <v>46</v>
      </c>
      <c r="B10" t="s">
        <v>45</v>
      </c>
      <c r="C10">
        <v>2</v>
      </c>
      <c r="D10" t="s">
        <v>83</v>
      </c>
      <c r="F10" s="104" t="str">
        <f t="shared" si="0"/>
        <v>2 Laps</v>
      </c>
      <c r="G10" s="105" t="s">
        <v>232</v>
      </c>
      <c r="H10" s="107"/>
      <c r="I10" s="107"/>
      <c r="J10" s="107"/>
      <c r="K10" s="107"/>
      <c r="L10" s="107"/>
      <c r="M10" s="107"/>
      <c r="N10" s="107"/>
      <c r="O10" s="107"/>
    </row>
    <row r="11" spans="1:15" ht="29.25" customHeight="1" x14ac:dyDescent="0.5">
      <c r="A11" t="s">
        <v>46</v>
      </c>
      <c r="B11" t="s">
        <v>45</v>
      </c>
      <c r="C11">
        <v>3</v>
      </c>
      <c r="D11" t="s">
        <v>86</v>
      </c>
      <c r="F11" s="104" t="str">
        <f t="shared" si="0"/>
        <v>3 Laps</v>
      </c>
      <c r="G11" s="105" t="s">
        <v>228</v>
      </c>
      <c r="H11" s="107"/>
      <c r="I11" s="107"/>
      <c r="J11" s="107"/>
      <c r="K11" s="107"/>
      <c r="L11" s="107"/>
      <c r="M11" s="107"/>
      <c r="N11" s="107"/>
      <c r="O11" s="107"/>
    </row>
    <row r="12" spans="1:15" ht="29.25" customHeight="1" x14ac:dyDescent="0.5">
      <c r="A12" t="s">
        <v>46</v>
      </c>
      <c r="B12" t="s">
        <v>45</v>
      </c>
      <c r="C12">
        <v>3</v>
      </c>
      <c r="D12" t="s">
        <v>86</v>
      </c>
      <c r="F12" s="104" t="str">
        <f t="shared" si="0"/>
        <v>3 Laps</v>
      </c>
      <c r="G12" s="105" t="s">
        <v>232</v>
      </c>
      <c r="H12" s="107"/>
      <c r="I12" s="107"/>
      <c r="J12" s="107"/>
      <c r="K12" s="107"/>
      <c r="L12" s="107"/>
      <c r="M12" s="107"/>
      <c r="N12" s="107"/>
      <c r="O12" s="107"/>
    </row>
    <row r="13" spans="1:15" ht="29.25" customHeight="1" x14ac:dyDescent="0.5">
      <c r="A13" t="s">
        <v>46</v>
      </c>
      <c r="B13" t="s">
        <v>45</v>
      </c>
      <c r="C13">
        <v>9</v>
      </c>
      <c r="D13" t="s">
        <v>90</v>
      </c>
      <c r="F13" s="104" t="str">
        <f t="shared" si="0"/>
        <v>STANDING LONG JUMP</v>
      </c>
      <c r="G13" s="105" t="s">
        <v>228</v>
      </c>
      <c r="H13" s="107"/>
      <c r="I13" s="107"/>
      <c r="J13" s="107"/>
      <c r="K13" s="107"/>
      <c r="L13" s="107"/>
      <c r="M13" s="107"/>
      <c r="N13" s="107"/>
      <c r="O13" s="107"/>
    </row>
    <row r="14" spans="1:15" ht="29.25" customHeight="1" x14ac:dyDescent="0.5">
      <c r="A14" t="s">
        <v>46</v>
      </c>
      <c r="B14" t="s">
        <v>45</v>
      </c>
      <c r="C14">
        <v>9</v>
      </c>
      <c r="D14" t="s">
        <v>90</v>
      </c>
      <c r="F14" s="104" t="str">
        <f t="shared" si="0"/>
        <v>STANDING LONG JUMP</v>
      </c>
      <c r="G14" s="105" t="s">
        <v>232</v>
      </c>
      <c r="H14" s="107"/>
      <c r="I14" s="107"/>
      <c r="J14" s="107"/>
      <c r="K14" s="107"/>
      <c r="L14" s="107"/>
      <c r="M14" s="107"/>
      <c r="N14" s="107"/>
      <c r="O14" s="107"/>
    </row>
    <row r="15" spans="1:15" ht="29.25" customHeight="1" x14ac:dyDescent="0.5">
      <c r="A15" t="s">
        <v>46</v>
      </c>
      <c r="B15" t="s">
        <v>45</v>
      </c>
      <c r="C15">
        <v>11</v>
      </c>
      <c r="D15" t="s">
        <v>93</v>
      </c>
      <c r="F15" s="104" t="str">
        <f t="shared" si="0"/>
        <v>SPEED BOUNCE</v>
      </c>
      <c r="G15" s="105" t="s">
        <v>228</v>
      </c>
      <c r="H15" s="107"/>
      <c r="I15" s="107"/>
      <c r="J15" s="107"/>
      <c r="K15" s="107"/>
      <c r="L15" s="107"/>
      <c r="M15" s="107"/>
      <c r="N15" s="107"/>
      <c r="O15" s="107"/>
    </row>
    <row r="16" spans="1:15" ht="29.25" customHeight="1" x14ac:dyDescent="0.5">
      <c r="A16" t="s">
        <v>46</v>
      </c>
      <c r="B16" t="s">
        <v>45</v>
      </c>
      <c r="C16">
        <v>11</v>
      </c>
      <c r="D16" t="s">
        <v>93</v>
      </c>
      <c r="F16" s="104" t="str">
        <f t="shared" si="0"/>
        <v>SPEED BOUNCE</v>
      </c>
      <c r="G16" s="105" t="s">
        <v>232</v>
      </c>
      <c r="H16" s="107"/>
      <c r="I16" s="107"/>
      <c r="J16" s="107"/>
      <c r="K16" s="107"/>
      <c r="L16" s="107"/>
      <c r="M16" s="107"/>
      <c r="N16" s="107"/>
      <c r="O16" s="107"/>
    </row>
    <row r="17" spans="1:15" ht="29.25" customHeight="1" x14ac:dyDescent="0.5">
      <c r="A17" t="s">
        <v>46</v>
      </c>
      <c r="B17" t="s">
        <v>45</v>
      </c>
      <c r="C17">
        <v>19</v>
      </c>
      <c r="D17" t="s">
        <v>96</v>
      </c>
      <c r="F17" s="104" t="str">
        <f t="shared" si="0"/>
        <v>4x2 Relay</v>
      </c>
      <c r="G17" s="105" t="s">
        <v>228</v>
      </c>
      <c r="H17" s="107"/>
      <c r="I17" s="107"/>
      <c r="J17" s="107"/>
      <c r="K17" s="107"/>
      <c r="L17" s="107"/>
      <c r="M17" s="107"/>
      <c r="N17" s="107"/>
      <c r="O17" s="107"/>
    </row>
    <row r="18" spans="1:15" ht="29.25" customHeight="1" x14ac:dyDescent="0.5">
      <c r="F18" s="104" t="s">
        <v>419</v>
      </c>
      <c r="G18" s="105"/>
      <c r="H18" s="107"/>
      <c r="I18" s="107"/>
      <c r="J18" s="107"/>
      <c r="K18" s="107"/>
      <c r="L18" s="107"/>
      <c r="M18" s="107"/>
      <c r="N18" s="107"/>
      <c r="O18" s="107"/>
    </row>
    <row r="19" spans="1:15" ht="29.25" customHeight="1" x14ac:dyDescent="0.6">
      <c r="F19" s="202" t="s">
        <v>420</v>
      </c>
      <c r="G19" s="203"/>
      <c r="H19" s="203"/>
      <c r="I19" s="203"/>
      <c r="J19" s="203"/>
      <c r="K19" s="203"/>
      <c r="L19" s="203"/>
      <c r="M19" s="203"/>
      <c r="N19" s="203"/>
      <c r="O19" s="204"/>
    </row>
    <row r="20" spans="1:15" ht="29.25" customHeight="1" x14ac:dyDescent="0.5">
      <c r="A20" t="s">
        <v>46</v>
      </c>
      <c r="B20" t="s">
        <v>87</v>
      </c>
      <c r="C20">
        <v>2</v>
      </c>
      <c r="D20" t="s">
        <v>80</v>
      </c>
      <c r="F20" s="104" t="str">
        <f t="shared" ref="F20:F30" si="1">INDEX(All_events,MATCH(D20,Events_list,0),MATCH(B20 &amp;" "&amp;A20,Age_list,0))</f>
        <v>2 Laps</v>
      </c>
      <c r="G20" s="105" t="s">
        <v>228</v>
      </c>
      <c r="H20" s="107"/>
      <c r="I20" s="107"/>
      <c r="J20" s="107"/>
      <c r="K20" s="107"/>
      <c r="L20" s="107"/>
      <c r="M20" s="107"/>
      <c r="N20" s="107"/>
      <c r="O20" s="107"/>
    </row>
    <row r="21" spans="1:15" ht="31.5" customHeight="1" x14ac:dyDescent="0.5">
      <c r="A21" t="s">
        <v>46</v>
      </c>
      <c r="B21" t="s">
        <v>87</v>
      </c>
      <c r="C21">
        <v>2</v>
      </c>
      <c r="D21" t="s">
        <v>80</v>
      </c>
      <c r="F21" s="104" t="str">
        <f t="shared" si="1"/>
        <v>2 Laps</v>
      </c>
      <c r="G21" s="105" t="s">
        <v>232</v>
      </c>
      <c r="H21" s="107"/>
      <c r="I21" s="107"/>
      <c r="J21" s="107"/>
      <c r="K21" s="107"/>
      <c r="L21" s="107"/>
      <c r="M21" s="107"/>
      <c r="N21" s="107"/>
      <c r="O21" s="107"/>
    </row>
    <row r="22" spans="1:15" ht="29.25" customHeight="1" x14ac:dyDescent="0.5">
      <c r="A22" t="s">
        <v>46</v>
      </c>
      <c r="B22" t="s">
        <v>87</v>
      </c>
      <c r="C22">
        <v>3</v>
      </c>
      <c r="D22" t="s">
        <v>83</v>
      </c>
      <c r="F22" s="104" t="str">
        <f t="shared" si="1"/>
        <v>3 Laps</v>
      </c>
      <c r="G22" s="105" t="s">
        <v>228</v>
      </c>
      <c r="H22" s="107"/>
      <c r="I22" s="107"/>
      <c r="J22" s="107"/>
      <c r="K22" s="107"/>
      <c r="L22" s="107"/>
      <c r="M22" s="107"/>
      <c r="N22" s="107"/>
      <c r="O22" s="107"/>
    </row>
    <row r="23" spans="1:15" ht="29.25" customHeight="1" x14ac:dyDescent="0.5">
      <c r="A23" t="s">
        <v>46</v>
      </c>
      <c r="B23" t="s">
        <v>87</v>
      </c>
      <c r="C23">
        <v>3</v>
      </c>
      <c r="D23" t="s">
        <v>83</v>
      </c>
      <c r="F23" s="104" t="str">
        <f t="shared" si="1"/>
        <v>3 Laps</v>
      </c>
      <c r="G23" s="105" t="s">
        <v>232</v>
      </c>
      <c r="H23" s="107"/>
      <c r="I23" s="107"/>
      <c r="J23" s="107"/>
      <c r="K23" s="107"/>
      <c r="L23" s="107"/>
      <c r="M23" s="107"/>
      <c r="N23" s="107"/>
      <c r="O23" s="107"/>
    </row>
    <row r="24" spans="1:15" ht="29.25" customHeight="1" x14ac:dyDescent="0.5">
      <c r="A24" t="s">
        <v>46</v>
      </c>
      <c r="B24" t="s">
        <v>87</v>
      </c>
      <c r="C24">
        <v>5</v>
      </c>
      <c r="D24" t="s">
        <v>86</v>
      </c>
      <c r="F24" s="104" t="str">
        <f t="shared" si="1"/>
        <v>5 Laps</v>
      </c>
      <c r="G24" s="105" t="s">
        <v>228</v>
      </c>
      <c r="H24" s="107"/>
      <c r="I24" s="107"/>
      <c r="J24" s="107"/>
      <c r="K24" s="107"/>
      <c r="L24" s="107"/>
      <c r="M24" s="107"/>
      <c r="N24" s="107"/>
      <c r="O24" s="107"/>
    </row>
    <row r="25" spans="1:15" ht="29.25" customHeight="1" x14ac:dyDescent="0.5">
      <c r="A25" t="s">
        <v>46</v>
      </c>
      <c r="B25" t="s">
        <v>87</v>
      </c>
      <c r="C25">
        <v>5</v>
      </c>
      <c r="D25" t="s">
        <v>86</v>
      </c>
      <c r="F25" s="104" t="str">
        <f t="shared" si="1"/>
        <v>5 Laps</v>
      </c>
      <c r="G25" s="105" t="s">
        <v>232</v>
      </c>
      <c r="H25" s="107"/>
      <c r="I25" s="107"/>
      <c r="J25" s="107"/>
      <c r="K25" s="107"/>
      <c r="L25" s="107"/>
      <c r="M25" s="107"/>
      <c r="N25" s="107"/>
      <c r="O25" s="107"/>
    </row>
    <row r="26" spans="1:15" ht="29.25" customHeight="1" x14ac:dyDescent="0.5">
      <c r="A26" t="s">
        <v>46</v>
      </c>
      <c r="B26" t="s">
        <v>87</v>
      </c>
      <c r="C26">
        <v>10</v>
      </c>
      <c r="D26" t="s">
        <v>90</v>
      </c>
      <c r="F26" s="104" t="str">
        <f t="shared" si="1"/>
        <v>STANDING TRIPLE JUMP</v>
      </c>
      <c r="G26" s="105" t="s">
        <v>228</v>
      </c>
      <c r="H26" s="107"/>
      <c r="I26" s="107"/>
      <c r="J26" s="107"/>
      <c r="K26" s="107"/>
      <c r="L26" s="107"/>
      <c r="M26" s="107"/>
      <c r="N26" s="107"/>
      <c r="O26" s="107"/>
    </row>
    <row r="27" spans="1:15" ht="29.25" customHeight="1" x14ac:dyDescent="0.5">
      <c r="A27" t="s">
        <v>46</v>
      </c>
      <c r="B27" t="s">
        <v>87</v>
      </c>
      <c r="C27">
        <v>10</v>
      </c>
      <c r="D27" t="s">
        <v>90</v>
      </c>
      <c r="F27" s="104" t="str">
        <f t="shared" si="1"/>
        <v>STANDING TRIPLE JUMP</v>
      </c>
      <c r="G27" s="105" t="s">
        <v>232</v>
      </c>
      <c r="H27" s="107"/>
      <c r="I27" s="107"/>
      <c r="J27" s="107"/>
      <c r="K27" s="107"/>
      <c r="L27" s="107"/>
      <c r="M27" s="107"/>
      <c r="N27" s="107"/>
      <c r="O27" s="107"/>
    </row>
    <row r="28" spans="1:15" ht="29.25" customHeight="1" x14ac:dyDescent="0.5">
      <c r="A28" t="s">
        <v>46</v>
      </c>
      <c r="B28" t="s">
        <v>87</v>
      </c>
      <c r="C28">
        <v>11</v>
      </c>
      <c r="D28" t="s">
        <v>93</v>
      </c>
      <c r="F28" s="104" t="str">
        <f t="shared" si="1"/>
        <v>VERTICAL JUMP</v>
      </c>
      <c r="G28" s="105" t="s">
        <v>228</v>
      </c>
      <c r="H28" s="107"/>
      <c r="I28" s="107"/>
      <c r="J28" s="107"/>
      <c r="K28" s="107"/>
      <c r="L28" s="107"/>
      <c r="M28" s="107"/>
      <c r="N28" s="107"/>
      <c r="O28" s="107"/>
    </row>
    <row r="29" spans="1:15" ht="29.25" customHeight="1" x14ac:dyDescent="0.5">
      <c r="A29" t="s">
        <v>46</v>
      </c>
      <c r="B29" t="s">
        <v>87</v>
      </c>
      <c r="C29">
        <v>11</v>
      </c>
      <c r="D29" t="s">
        <v>93</v>
      </c>
      <c r="F29" s="104" t="str">
        <f t="shared" si="1"/>
        <v>VERTICAL JUMP</v>
      </c>
      <c r="G29" s="105" t="s">
        <v>232</v>
      </c>
      <c r="H29" s="107"/>
      <c r="I29" s="107"/>
      <c r="J29" s="107"/>
      <c r="K29" s="107"/>
      <c r="L29" s="107"/>
      <c r="M29" s="107"/>
      <c r="N29" s="107"/>
      <c r="O29" s="107"/>
    </row>
    <row r="30" spans="1:15" ht="29.25" customHeight="1" x14ac:dyDescent="0.5">
      <c r="A30" t="s">
        <v>46</v>
      </c>
      <c r="B30" t="s">
        <v>87</v>
      </c>
      <c r="C30">
        <v>19</v>
      </c>
      <c r="D30" t="s">
        <v>96</v>
      </c>
      <c r="F30" s="104" t="str">
        <f t="shared" si="1"/>
        <v>4x2 Relay</v>
      </c>
      <c r="G30" s="105" t="s">
        <v>228</v>
      </c>
      <c r="H30" s="107"/>
      <c r="I30" s="107"/>
      <c r="J30" s="107"/>
      <c r="K30" s="107"/>
      <c r="L30" s="107"/>
      <c r="M30" s="107"/>
      <c r="N30" s="107"/>
      <c r="O30" s="107"/>
    </row>
    <row r="31" spans="1:15" ht="29.25" customHeight="1" x14ac:dyDescent="0.5">
      <c r="F31" s="104" t="s">
        <v>419</v>
      </c>
      <c r="G31" s="105"/>
      <c r="H31" s="107"/>
      <c r="I31" s="107"/>
      <c r="J31" s="107"/>
      <c r="K31" s="107"/>
      <c r="L31" s="107"/>
      <c r="M31" s="107"/>
      <c r="N31" s="107"/>
      <c r="O31" s="107"/>
    </row>
    <row r="32" spans="1:15" ht="29.25" customHeight="1" x14ac:dyDescent="0.6">
      <c r="F32" s="202" t="s">
        <v>421</v>
      </c>
      <c r="G32" s="203"/>
      <c r="H32" s="203"/>
      <c r="I32" s="203"/>
      <c r="J32" s="203"/>
      <c r="K32" s="203"/>
      <c r="L32" s="203"/>
      <c r="M32" s="203"/>
      <c r="N32" s="203"/>
      <c r="O32" s="204"/>
    </row>
    <row r="33" spans="1:15" ht="29.25" customHeight="1" x14ac:dyDescent="0.5">
      <c r="A33" t="s">
        <v>46</v>
      </c>
      <c r="B33" t="s">
        <v>145</v>
      </c>
      <c r="C33">
        <v>2</v>
      </c>
      <c r="D33" t="s">
        <v>80</v>
      </c>
      <c r="F33" s="104" t="str">
        <f t="shared" ref="F33:F43" si="2">INDEX(All_events,MATCH(D33,Events_list,0),MATCH(B33 &amp;" "&amp;A33,Age_list,0))</f>
        <v>2 Laps</v>
      </c>
      <c r="G33" s="105" t="s">
        <v>228</v>
      </c>
      <c r="H33" s="107"/>
      <c r="I33" s="107"/>
      <c r="J33" s="107"/>
      <c r="K33" s="107"/>
      <c r="L33" s="107"/>
      <c r="M33" s="107"/>
      <c r="N33" s="107"/>
      <c r="O33" s="107"/>
    </row>
    <row r="34" spans="1:15" ht="29.25" customHeight="1" x14ac:dyDescent="0.5">
      <c r="A34" t="s">
        <v>46</v>
      </c>
      <c r="B34" t="s">
        <v>145</v>
      </c>
      <c r="C34">
        <v>2</v>
      </c>
      <c r="D34" t="s">
        <v>80</v>
      </c>
      <c r="F34" s="104" t="str">
        <f t="shared" si="2"/>
        <v>2 Laps</v>
      </c>
      <c r="G34" s="105" t="s">
        <v>232</v>
      </c>
      <c r="H34" s="107"/>
      <c r="I34" s="107"/>
      <c r="J34" s="107"/>
      <c r="K34" s="107"/>
      <c r="L34" s="107"/>
      <c r="M34" s="107"/>
      <c r="N34" s="107"/>
      <c r="O34" s="107"/>
    </row>
    <row r="35" spans="1:15" ht="29.25" customHeight="1" x14ac:dyDescent="0.5">
      <c r="A35" t="s">
        <v>46</v>
      </c>
      <c r="B35" t="s">
        <v>145</v>
      </c>
      <c r="C35">
        <v>3</v>
      </c>
      <c r="D35" t="s">
        <v>83</v>
      </c>
      <c r="F35" s="104" t="str">
        <f t="shared" si="2"/>
        <v>3 Laps</v>
      </c>
      <c r="G35" s="105" t="s">
        <v>228</v>
      </c>
      <c r="H35" s="107"/>
      <c r="I35" s="107"/>
      <c r="J35" s="107"/>
      <c r="K35" s="107"/>
      <c r="L35" s="107"/>
      <c r="M35" s="107"/>
      <c r="N35" s="107"/>
      <c r="O35" s="107"/>
    </row>
    <row r="36" spans="1:15" ht="29.25" customHeight="1" x14ac:dyDescent="0.5">
      <c r="A36" t="s">
        <v>46</v>
      </c>
      <c r="B36" t="s">
        <v>145</v>
      </c>
      <c r="C36">
        <v>3</v>
      </c>
      <c r="D36" t="s">
        <v>83</v>
      </c>
      <c r="F36" s="104" t="str">
        <f t="shared" si="2"/>
        <v>3 Laps</v>
      </c>
      <c r="G36" s="105" t="s">
        <v>232</v>
      </c>
      <c r="H36" s="107"/>
      <c r="I36" s="107"/>
      <c r="J36" s="107"/>
      <c r="K36" s="107"/>
      <c r="L36" s="107"/>
      <c r="M36" s="107"/>
      <c r="N36" s="107"/>
      <c r="O36" s="107"/>
    </row>
    <row r="37" spans="1:15" ht="29.25" customHeight="1" x14ac:dyDescent="0.5">
      <c r="A37" t="s">
        <v>46</v>
      </c>
      <c r="B37" t="s">
        <v>145</v>
      </c>
      <c r="C37">
        <v>5</v>
      </c>
      <c r="D37" t="s">
        <v>86</v>
      </c>
      <c r="F37" s="104" t="str">
        <f t="shared" si="2"/>
        <v>5 Laps</v>
      </c>
      <c r="G37" s="105" t="s">
        <v>228</v>
      </c>
      <c r="H37" s="107"/>
      <c r="I37" s="107"/>
      <c r="J37" s="107"/>
      <c r="K37" s="107"/>
      <c r="L37" s="107"/>
      <c r="M37" s="107"/>
      <c r="N37" s="107"/>
      <c r="O37" s="107"/>
    </row>
    <row r="38" spans="1:15" ht="29.25" customHeight="1" x14ac:dyDescent="0.5">
      <c r="A38" t="s">
        <v>46</v>
      </c>
      <c r="B38" t="s">
        <v>145</v>
      </c>
      <c r="C38">
        <v>5</v>
      </c>
      <c r="D38" t="s">
        <v>86</v>
      </c>
      <c r="F38" s="104" t="str">
        <f t="shared" si="2"/>
        <v>5 Laps</v>
      </c>
      <c r="G38" s="105" t="s">
        <v>232</v>
      </c>
      <c r="H38" s="107"/>
      <c r="I38" s="107"/>
      <c r="J38" s="107"/>
      <c r="K38" s="107"/>
      <c r="L38" s="107"/>
      <c r="M38" s="107"/>
      <c r="N38" s="107"/>
      <c r="O38" s="107"/>
    </row>
    <row r="39" spans="1:15" ht="29.25" customHeight="1" x14ac:dyDescent="0.5">
      <c r="A39" t="s">
        <v>46</v>
      </c>
      <c r="B39" t="s">
        <v>145</v>
      </c>
      <c r="C39">
        <v>9</v>
      </c>
      <c r="D39" t="s">
        <v>90</v>
      </c>
      <c r="F39" s="104" t="str">
        <f t="shared" si="2"/>
        <v>SPEED BOUNCE</v>
      </c>
      <c r="G39" s="105" t="s">
        <v>228</v>
      </c>
      <c r="H39" s="107"/>
      <c r="I39" s="107"/>
      <c r="J39" s="107"/>
      <c r="K39" s="107"/>
      <c r="L39" s="107"/>
      <c r="M39" s="107"/>
      <c r="N39" s="107"/>
      <c r="O39" s="107"/>
    </row>
    <row r="40" spans="1:15" ht="29.25" customHeight="1" x14ac:dyDescent="0.5">
      <c r="A40" t="s">
        <v>46</v>
      </c>
      <c r="B40" t="s">
        <v>145</v>
      </c>
      <c r="C40">
        <v>9</v>
      </c>
      <c r="D40" t="s">
        <v>90</v>
      </c>
      <c r="F40" s="104" t="str">
        <f t="shared" si="2"/>
        <v>SPEED BOUNCE</v>
      </c>
      <c r="G40" s="105" t="s">
        <v>232</v>
      </c>
      <c r="H40" s="107"/>
      <c r="I40" s="107"/>
      <c r="J40" s="107"/>
      <c r="K40" s="107"/>
      <c r="L40" s="107"/>
      <c r="M40" s="107"/>
      <c r="N40" s="107"/>
      <c r="O40" s="107"/>
    </row>
    <row r="41" spans="1:15" ht="29.25" customHeight="1" x14ac:dyDescent="0.5">
      <c r="A41" t="s">
        <v>46</v>
      </c>
      <c r="B41" t="s">
        <v>145</v>
      </c>
      <c r="C41">
        <v>10</v>
      </c>
      <c r="D41" t="s">
        <v>93</v>
      </c>
      <c r="F41" s="104" t="str">
        <f t="shared" si="2"/>
        <v>SHOT</v>
      </c>
      <c r="G41" s="105" t="s">
        <v>228</v>
      </c>
      <c r="H41" s="107"/>
      <c r="I41" s="107"/>
      <c r="J41" s="107"/>
      <c r="K41" s="107"/>
      <c r="L41" s="107"/>
      <c r="M41" s="107"/>
      <c r="N41" s="107"/>
      <c r="O41" s="107"/>
    </row>
    <row r="42" spans="1:15" ht="29.25" customHeight="1" x14ac:dyDescent="0.5">
      <c r="A42" t="s">
        <v>46</v>
      </c>
      <c r="B42" t="s">
        <v>145</v>
      </c>
      <c r="C42">
        <v>10</v>
      </c>
      <c r="D42" t="s">
        <v>93</v>
      </c>
      <c r="F42" s="104" t="str">
        <f t="shared" si="2"/>
        <v>SHOT</v>
      </c>
      <c r="G42" s="105" t="s">
        <v>232</v>
      </c>
      <c r="H42" s="107"/>
      <c r="I42" s="107"/>
      <c r="J42" s="107"/>
      <c r="K42" s="107"/>
      <c r="L42" s="107"/>
      <c r="M42" s="107"/>
      <c r="N42" s="107"/>
      <c r="O42" s="107"/>
    </row>
    <row r="43" spans="1:15" ht="29.25" customHeight="1" x14ac:dyDescent="0.5">
      <c r="A43" t="s">
        <v>46</v>
      </c>
      <c r="B43" t="s">
        <v>145</v>
      </c>
      <c r="C43">
        <v>19</v>
      </c>
      <c r="D43" t="s">
        <v>96</v>
      </c>
      <c r="F43" s="104" t="str">
        <f t="shared" si="2"/>
        <v>4x2 Relay</v>
      </c>
      <c r="G43" s="105" t="s">
        <v>228</v>
      </c>
      <c r="H43" s="107"/>
      <c r="I43" s="107"/>
      <c r="J43" s="107"/>
      <c r="K43" s="107"/>
      <c r="L43" s="107"/>
      <c r="M43" s="107"/>
      <c r="N43" s="107"/>
      <c r="O43" s="107"/>
    </row>
    <row r="44" spans="1:15" ht="29.25" customHeight="1" x14ac:dyDescent="0.5">
      <c r="F44" s="104" t="s">
        <v>419</v>
      </c>
      <c r="G44" s="105"/>
      <c r="H44" s="107"/>
      <c r="I44" s="107"/>
      <c r="J44" s="107"/>
      <c r="K44" s="107"/>
      <c r="L44" s="107"/>
      <c r="M44" s="107"/>
      <c r="N44" s="107"/>
      <c r="O44" s="107"/>
    </row>
    <row r="45" spans="1:15" ht="29.25" customHeight="1" x14ac:dyDescent="0.5">
      <c r="F45" s="104" t="s">
        <v>422</v>
      </c>
      <c r="G45" s="105"/>
      <c r="H45" s="107"/>
      <c r="I45" s="107"/>
      <c r="J45" s="107"/>
      <c r="K45" s="107"/>
      <c r="L45" s="107"/>
      <c r="M45" s="107"/>
      <c r="N45" s="107"/>
      <c r="O45" s="107"/>
    </row>
    <row r="46" spans="1:15" ht="29.25" customHeight="1" x14ac:dyDescent="0.35">
      <c r="F46" s="108"/>
      <c r="G46" s="108"/>
      <c r="H46" s="109"/>
      <c r="I46" s="109"/>
      <c r="J46" s="109"/>
      <c r="K46" s="109"/>
      <c r="L46" s="109"/>
      <c r="M46" s="109"/>
      <c r="N46" s="109"/>
      <c r="O46" s="109"/>
    </row>
    <row r="47" spans="1:15" ht="29.25" customHeight="1" x14ac:dyDescent="0.25">
      <c r="F47" s="201" t="str">
        <f>"SHROPSHIRE SPORTSHALL LEAGUE FIELD RESULT CARD "&amp;'Clubs and events'!$C$1</f>
        <v>SHROPSHIRE SPORTSHALL LEAGUE FIELD RESULT CARD 2023/2024</v>
      </c>
      <c r="G47" s="201"/>
      <c r="H47" s="201"/>
      <c r="I47" s="201"/>
      <c r="J47" s="201"/>
      <c r="K47" s="201"/>
      <c r="L47" s="201"/>
      <c r="M47" s="201"/>
      <c r="N47" s="201"/>
      <c r="O47" s="201"/>
    </row>
    <row r="48" spans="1:15" ht="29.25" customHeight="1" x14ac:dyDescent="0.25">
      <c r="F48" s="201" t="str">
        <f>"MATCH " &amp; Match_number &amp;  " CLUB: " &amp; Match_Host&amp; "  VENUE: " &amp;Match_Venue &amp;    "  DATE: " &amp;TEXT(Match_Date,"dd/mm/yyyy")</f>
        <v>MATCH One CLUB: Telford AC  VENUE: Wenlock  DATE: 19/11/2023</v>
      </c>
      <c r="G48" s="201"/>
      <c r="H48" s="201"/>
      <c r="I48" s="201"/>
      <c r="J48" s="201"/>
      <c r="K48" s="201"/>
      <c r="L48" s="201"/>
      <c r="M48" s="201"/>
      <c r="N48" s="201"/>
      <c r="O48" s="201"/>
    </row>
    <row r="49" spans="1:15" ht="29.25" customHeight="1" x14ac:dyDescent="0.25">
      <c r="F49" s="205" t="s">
        <v>423</v>
      </c>
      <c r="G49" s="205"/>
      <c r="H49" s="205"/>
      <c r="I49" s="205"/>
      <c r="J49" s="205"/>
      <c r="K49" s="205"/>
      <c r="L49" s="205"/>
      <c r="M49" s="205"/>
      <c r="N49" s="205"/>
      <c r="O49" s="205"/>
    </row>
    <row r="50" spans="1:15" ht="29.25" customHeight="1" x14ac:dyDescent="0.5">
      <c r="F50" s="104"/>
      <c r="G50" s="104"/>
      <c r="H50" s="206" t="s">
        <v>5</v>
      </c>
      <c r="I50" s="207"/>
      <c r="J50" s="206" t="s">
        <v>7</v>
      </c>
      <c r="K50" s="207"/>
      <c r="L50" s="206" t="s">
        <v>9</v>
      </c>
      <c r="M50" s="207"/>
      <c r="N50" s="206" t="s">
        <v>11</v>
      </c>
      <c r="O50" s="207"/>
    </row>
    <row r="51" spans="1:15" ht="47.25" customHeight="1" x14ac:dyDescent="0.5">
      <c r="F51" s="104" t="s">
        <v>223</v>
      </c>
      <c r="G51" s="105" t="s">
        <v>224</v>
      </c>
      <c r="H51" s="106" t="s">
        <v>238</v>
      </c>
      <c r="I51" s="106" t="s">
        <v>417</v>
      </c>
      <c r="J51" s="106" t="s">
        <v>238</v>
      </c>
      <c r="K51" s="106" t="s">
        <v>417</v>
      </c>
      <c r="L51" s="106" t="s">
        <v>238</v>
      </c>
      <c r="M51" s="106" t="s">
        <v>417</v>
      </c>
      <c r="N51" s="106" t="s">
        <v>238</v>
      </c>
      <c r="O51" s="106" t="s">
        <v>417</v>
      </c>
    </row>
    <row r="52" spans="1:15" ht="29.25" customHeight="1" x14ac:dyDescent="0.6">
      <c r="F52" s="202" t="s">
        <v>424</v>
      </c>
      <c r="G52" s="203"/>
      <c r="H52" s="203"/>
      <c r="I52" s="203"/>
      <c r="J52" s="203"/>
      <c r="K52" s="203"/>
      <c r="L52" s="203"/>
      <c r="M52" s="203"/>
      <c r="N52" s="203"/>
      <c r="O52" s="204"/>
    </row>
    <row r="53" spans="1:15" ht="29.25" customHeight="1" x14ac:dyDescent="0.5">
      <c r="A53" t="s">
        <v>62</v>
      </c>
      <c r="B53" t="s">
        <v>45</v>
      </c>
      <c r="C53">
        <v>1</v>
      </c>
      <c r="D53" t="s">
        <v>80</v>
      </c>
      <c r="F53" s="104" t="str">
        <f t="shared" ref="F53:F63" si="3">INDEX(All_events,MATCH(D53,Events_list,0),MATCH(B53 &amp;" "&amp;A53,Age_list,0))</f>
        <v>2 Lap Hurdles</v>
      </c>
      <c r="G53" s="105" t="s">
        <v>228</v>
      </c>
      <c r="H53" s="107"/>
      <c r="I53" s="107"/>
      <c r="J53" s="107"/>
      <c r="K53" s="107"/>
      <c r="L53" s="107"/>
      <c r="M53" s="107"/>
      <c r="N53" s="107"/>
      <c r="O53" s="107"/>
    </row>
    <row r="54" spans="1:15" ht="29.25" customHeight="1" x14ac:dyDescent="0.5">
      <c r="A54" t="s">
        <v>62</v>
      </c>
      <c r="B54" t="s">
        <v>45</v>
      </c>
      <c r="C54">
        <v>1</v>
      </c>
      <c r="D54" t="s">
        <v>80</v>
      </c>
      <c r="F54" s="104" t="str">
        <f t="shared" si="3"/>
        <v>2 Lap Hurdles</v>
      </c>
      <c r="G54" s="105" t="s">
        <v>232</v>
      </c>
      <c r="H54" s="107"/>
      <c r="I54" s="107"/>
      <c r="J54" s="107"/>
      <c r="K54" s="107"/>
      <c r="L54" s="107"/>
      <c r="M54" s="107"/>
      <c r="N54" s="107"/>
      <c r="O54" s="107"/>
    </row>
    <row r="55" spans="1:15" ht="29.25" customHeight="1" x14ac:dyDescent="0.5">
      <c r="A55" t="s">
        <v>62</v>
      </c>
      <c r="B55" t="s">
        <v>45</v>
      </c>
      <c r="C55">
        <v>2</v>
      </c>
      <c r="D55" t="s">
        <v>83</v>
      </c>
      <c r="F55" s="104" t="str">
        <f t="shared" si="3"/>
        <v>2 Laps</v>
      </c>
      <c r="G55" s="105" t="s">
        <v>228</v>
      </c>
      <c r="H55" s="107"/>
      <c r="I55" s="107"/>
      <c r="J55" s="107"/>
      <c r="K55" s="107"/>
      <c r="L55" s="107"/>
      <c r="M55" s="107"/>
      <c r="N55" s="107"/>
      <c r="O55" s="107"/>
    </row>
    <row r="56" spans="1:15" ht="29.25" customHeight="1" x14ac:dyDescent="0.5">
      <c r="A56" t="s">
        <v>62</v>
      </c>
      <c r="B56" t="s">
        <v>45</v>
      </c>
      <c r="C56">
        <v>2</v>
      </c>
      <c r="D56" t="s">
        <v>83</v>
      </c>
      <c r="F56" s="104" t="str">
        <f t="shared" si="3"/>
        <v>2 Laps</v>
      </c>
      <c r="G56" s="105" t="s">
        <v>232</v>
      </c>
      <c r="H56" s="107"/>
      <c r="I56" s="107"/>
      <c r="J56" s="107"/>
      <c r="K56" s="107"/>
      <c r="L56" s="107"/>
      <c r="M56" s="107"/>
      <c r="N56" s="107"/>
      <c r="O56" s="107"/>
    </row>
    <row r="57" spans="1:15" ht="29.25" customHeight="1" x14ac:dyDescent="0.5">
      <c r="A57" t="s">
        <v>62</v>
      </c>
      <c r="B57" t="s">
        <v>45</v>
      </c>
      <c r="C57">
        <v>3</v>
      </c>
      <c r="D57" t="s">
        <v>86</v>
      </c>
      <c r="F57" s="104" t="str">
        <f t="shared" si="3"/>
        <v>3 Laps</v>
      </c>
      <c r="G57" s="105" t="s">
        <v>228</v>
      </c>
      <c r="H57" s="107"/>
      <c r="I57" s="107"/>
      <c r="J57" s="107"/>
      <c r="K57" s="107"/>
      <c r="L57" s="107"/>
      <c r="M57" s="107"/>
      <c r="N57" s="107"/>
      <c r="O57" s="107"/>
    </row>
    <row r="58" spans="1:15" ht="29.25" customHeight="1" x14ac:dyDescent="0.5">
      <c r="A58" t="s">
        <v>62</v>
      </c>
      <c r="B58" t="s">
        <v>45</v>
      </c>
      <c r="C58">
        <v>3</v>
      </c>
      <c r="D58" t="s">
        <v>86</v>
      </c>
      <c r="F58" s="104" t="str">
        <f t="shared" si="3"/>
        <v>3 Laps</v>
      </c>
      <c r="G58" s="105" t="s">
        <v>232</v>
      </c>
      <c r="H58" s="107"/>
      <c r="I58" s="107"/>
      <c r="J58" s="107"/>
      <c r="K58" s="107"/>
      <c r="L58" s="107"/>
      <c r="M58" s="107"/>
      <c r="N58" s="107"/>
      <c r="O58" s="107"/>
    </row>
    <row r="59" spans="1:15" ht="29.25" customHeight="1" x14ac:dyDescent="0.5">
      <c r="A59" t="s">
        <v>62</v>
      </c>
      <c r="B59" t="s">
        <v>45</v>
      </c>
      <c r="C59">
        <v>9</v>
      </c>
      <c r="D59" t="s">
        <v>90</v>
      </c>
      <c r="F59" s="104" t="str">
        <f t="shared" si="3"/>
        <v>SPEED BOUNCE</v>
      </c>
      <c r="G59" s="105" t="s">
        <v>228</v>
      </c>
      <c r="H59" s="107"/>
      <c r="I59" s="107"/>
      <c r="J59" s="107"/>
      <c r="K59" s="107"/>
      <c r="L59" s="107"/>
      <c r="M59" s="107"/>
      <c r="N59" s="107"/>
      <c r="O59" s="107"/>
    </row>
    <row r="60" spans="1:15" ht="29.25" customHeight="1" x14ac:dyDescent="0.5">
      <c r="A60" t="s">
        <v>62</v>
      </c>
      <c r="B60" t="s">
        <v>45</v>
      </c>
      <c r="C60">
        <v>9</v>
      </c>
      <c r="D60" t="s">
        <v>90</v>
      </c>
      <c r="F60" s="104" t="str">
        <f t="shared" si="3"/>
        <v>SPEED BOUNCE</v>
      </c>
      <c r="G60" s="105" t="s">
        <v>232</v>
      </c>
      <c r="H60" s="107"/>
      <c r="I60" s="107"/>
      <c r="J60" s="107"/>
      <c r="K60" s="107"/>
      <c r="L60" s="107"/>
      <c r="M60" s="107"/>
      <c r="N60" s="107"/>
      <c r="O60" s="107"/>
    </row>
    <row r="61" spans="1:15" ht="29.25" customHeight="1" x14ac:dyDescent="0.5">
      <c r="A61" t="s">
        <v>62</v>
      </c>
      <c r="B61" t="s">
        <v>45</v>
      </c>
      <c r="C61">
        <v>11</v>
      </c>
      <c r="D61" t="s">
        <v>93</v>
      </c>
      <c r="F61" s="104" t="str">
        <f t="shared" si="3"/>
        <v>STANDING LONG JUMP</v>
      </c>
      <c r="G61" s="105" t="s">
        <v>228</v>
      </c>
      <c r="H61" s="107"/>
      <c r="I61" s="107"/>
      <c r="J61" s="107"/>
      <c r="K61" s="107"/>
      <c r="L61" s="107"/>
      <c r="M61" s="107"/>
      <c r="N61" s="107"/>
      <c r="O61" s="107"/>
    </row>
    <row r="62" spans="1:15" ht="29.25" customHeight="1" x14ac:dyDescent="0.5">
      <c r="A62" t="s">
        <v>62</v>
      </c>
      <c r="B62" t="s">
        <v>45</v>
      </c>
      <c r="C62">
        <v>11</v>
      </c>
      <c r="D62" t="s">
        <v>93</v>
      </c>
      <c r="F62" s="104" t="str">
        <f t="shared" si="3"/>
        <v>STANDING LONG JUMP</v>
      </c>
      <c r="G62" s="105" t="s">
        <v>232</v>
      </c>
      <c r="H62" s="107"/>
      <c r="I62" s="107"/>
      <c r="J62" s="107"/>
      <c r="K62" s="107"/>
      <c r="L62" s="107"/>
      <c r="M62" s="107"/>
      <c r="N62" s="107"/>
      <c r="O62" s="107"/>
    </row>
    <row r="63" spans="1:15" ht="29.25" customHeight="1" x14ac:dyDescent="0.5">
      <c r="A63" t="s">
        <v>62</v>
      </c>
      <c r="B63" t="s">
        <v>45</v>
      </c>
      <c r="C63">
        <v>19</v>
      </c>
      <c r="D63" t="s">
        <v>96</v>
      </c>
      <c r="F63" s="104" t="str">
        <f t="shared" si="3"/>
        <v>4x2 Relay</v>
      </c>
      <c r="G63" s="105" t="s">
        <v>228</v>
      </c>
      <c r="H63" s="107"/>
      <c r="I63" s="107"/>
      <c r="J63" s="107"/>
      <c r="K63" s="107"/>
      <c r="L63" s="107"/>
      <c r="M63" s="107"/>
      <c r="N63" s="107"/>
      <c r="O63" s="107"/>
    </row>
    <row r="64" spans="1:15" ht="29.25" customHeight="1" x14ac:dyDescent="0.5">
      <c r="F64" s="104" t="s">
        <v>419</v>
      </c>
      <c r="G64" s="105"/>
      <c r="H64" s="107"/>
      <c r="I64" s="107"/>
      <c r="J64" s="107"/>
      <c r="K64" s="107"/>
      <c r="L64" s="107"/>
      <c r="M64" s="107"/>
      <c r="N64" s="107"/>
      <c r="O64" s="107"/>
    </row>
    <row r="65" spans="1:15" ht="29.25" customHeight="1" x14ac:dyDescent="0.6">
      <c r="F65" s="202" t="s">
        <v>420</v>
      </c>
      <c r="G65" s="203"/>
      <c r="H65" s="203"/>
      <c r="I65" s="203"/>
      <c r="J65" s="203"/>
      <c r="K65" s="203"/>
      <c r="L65" s="203"/>
      <c r="M65" s="203"/>
      <c r="N65" s="203"/>
      <c r="O65" s="204"/>
    </row>
    <row r="66" spans="1:15" ht="29.25" customHeight="1" x14ac:dyDescent="0.5">
      <c r="A66" t="s">
        <v>62</v>
      </c>
      <c r="B66" t="s">
        <v>87</v>
      </c>
      <c r="C66">
        <v>2</v>
      </c>
      <c r="D66" t="s">
        <v>80</v>
      </c>
      <c r="F66" s="104" t="str">
        <f t="shared" ref="F66:F76" si="4">INDEX(All_events,MATCH(D66,Events_list,0),MATCH(B66 &amp;" "&amp;A66,Age_list,0))</f>
        <v>2 Laps</v>
      </c>
      <c r="G66" s="105" t="s">
        <v>228</v>
      </c>
      <c r="H66" s="107"/>
      <c r="I66" s="107"/>
      <c r="J66" s="107"/>
      <c r="K66" s="107"/>
      <c r="L66" s="107"/>
      <c r="M66" s="107"/>
      <c r="N66" s="107"/>
      <c r="O66" s="107"/>
    </row>
    <row r="67" spans="1:15" ht="29.25" customHeight="1" x14ac:dyDescent="0.5">
      <c r="A67" t="s">
        <v>62</v>
      </c>
      <c r="B67" t="s">
        <v>87</v>
      </c>
      <c r="C67">
        <v>2</v>
      </c>
      <c r="D67" t="s">
        <v>80</v>
      </c>
      <c r="F67" s="104" t="str">
        <f t="shared" si="4"/>
        <v>2 Laps</v>
      </c>
      <c r="G67" s="105" t="s">
        <v>232</v>
      </c>
      <c r="H67" s="107"/>
      <c r="I67" s="107"/>
      <c r="J67" s="107"/>
      <c r="K67" s="107"/>
      <c r="L67" s="107"/>
      <c r="M67" s="107"/>
      <c r="N67" s="107"/>
      <c r="O67" s="107"/>
    </row>
    <row r="68" spans="1:15" ht="29.25" customHeight="1" x14ac:dyDescent="0.5">
      <c r="A68" t="s">
        <v>62</v>
      </c>
      <c r="B68" t="s">
        <v>87</v>
      </c>
      <c r="C68">
        <v>3</v>
      </c>
      <c r="D68" t="s">
        <v>83</v>
      </c>
      <c r="F68" s="104" t="str">
        <f t="shared" si="4"/>
        <v>3 Laps</v>
      </c>
      <c r="G68" s="105" t="s">
        <v>228</v>
      </c>
      <c r="H68" s="107"/>
      <c r="I68" s="107"/>
      <c r="J68" s="107"/>
      <c r="K68" s="107"/>
      <c r="L68" s="107"/>
      <c r="M68" s="107"/>
      <c r="N68" s="107"/>
      <c r="O68" s="107"/>
    </row>
    <row r="69" spans="1:15" ht="29.25" customHeight="1" x14ac:dyDescent="0.5">
      <c r="A69" t="s">
        <v>62</v>
      </c>
      <c r="B69" t="s">
        <v>87</v>
      </c>
      <c r="C69">
        <v>3</v>
      </c>
      <c r="D69" t="s">
        <v>83</v>
      </c>
      <c r="F69" s="104" t="str">
        <f t="shared" si="4"/>
        <v>3 Laps</v>
      </c>
      <c r="G69" s="105" t="s">
        <v>232</v>
      </c>
      <c r="H69" s="107"/>
      <c r="I69" s="107"/>
      <c r="J69" s="107"/>
      <c r="K69" s="107"/>
      <c r="L69" s="107"/>
      <c r="M69" s="107"/>
      <c r="N69" s="107"/>
      <c r="O69" s="107"/>
    </row>
    <row r="70" spans="1:15" ht="29.25" customHeight="1" x14ac:dyDescent="0.5">
      <c r="A70" t="s">
        <v>62</v>
      </c>
      <c r="B70" t="s">
        <v>87</v>
      </c>
      <c r="C70">
        <v>5</v>
      </c>
      <c r="D70" t="s">
        <v>86</v>
      </c>
      <c r="F70" s="104" t="str">
        <f t="shared" si="4"/>
        <v>5 Laps</v>
      </c>
      <c r="G70" s="105" t="s">
        <v>228</v>
      </c>
      <c r="H70" s="107"/>
      <c r="I70" s="107"/>
      <c r="J70" s="107"/>
      <c r="K70" s="107"/>
      <c r="L70" s="107"/>
      <c r="M70" s="107"/>
      <c r="N70" s="107"/>
      <c r="O70" s="107"/>
    </row>
    <row r="71" spans="1:15" ht="29.25" customHeight="1" x14ac:dyDescent="0.5">
      <c r="A71" t="s">
        <v>62</v>
      </c>
      <c r="B71" t="s">
        <v>87</v>
      </c>
      <c r="C71">
        <v>5</v>
      </c>
      <c r="D71" t="s">
        <v>86</v>
      </c>
      <c r="F71" s="104" t="str">
        <f t="shared" si="4"/>
        <v>5 Laps</v>
      </c>
      <c r="G71" s="105" t="s">
        <v>232</v>
      </c>
      <c r="H71" s="107"/>
      <c r="I71" s="107"/>
      <c r="J71" s="107"/>
      <c r="K71" s="107"/>
      <c r="L71" s="107"/>
      <c r="M71" s="107"/>
      <c r="N71" s="107"/>
      <c r="O71" s="107"/>
    </row>
    <row r="72" spans="1:15" ht="29.25" customHeight="1" x14ac:dyDescent="0.5">
      <c r="A72" t="s">
        <v>62</v>
      </c>
      <c r="B72" t="s">
        <v>87</v>
      </c>
      <c r="C72">
        <v>10</v>
      </c>
      <c r="D72" t="s">
        <v>90</v>
      </c>
      <c r="F72" s="104" t="str">
        <f t="shared" si="4"/>
        <v>VERTICAL JUMP</v>
      </c>
      <c r="G72" s="105" t="s">
        <v>228</v>
      </c>
      <c r="H72" s="107"/>
      <c r="I72" s="107"/>
      <c r="J72" s="107"/>
      <c r="K72" s="107"/>
      <c r="L72" s="107"/>
      <c r="M72" s="107"/>
      <c r="N72" s="107"/>
      <c r="O72" s="107"/>
    </row>
    <row r="73" spans="1:15" ht="29.25" customHeight="1" x14ac:dyDescent="0.5">
      <c r="A73" t="s">
        <v>62</v>
      </c>
      <c r="B73" t="s">
        <v>87</v>
      </c>
      <c r="C73">
        <v>10</v>
      </c>
      <c r="D73" t="s">
        <v>90</v>
      </c>
      <c r="F73" s="104" t="str">
        <f t="shared" si="4"/>
        <v>VERTICAL JUMP</v>
      </c>
      <c r="G73" s="105" t="s">
        <v>232</v>
      </c>
      <c r="H73" s="107"/>
      <c r="I73" s="107"/>
      <c r="J73" s="107"/>
      <c r="K73" s="107"/>
      <c r="L73" s="107"/>
      <c r="M73" s="107"/>
      <c r="N73" s="107"/>
      <c r="O73" s="107"/>
    </row>
    <row r="74" spans="1:15" ht="29.25" customHeight="1" x14ac:dyDescent="0.5">
      <c r="A74" t="s">
        <v>62</v>
      </c>
      <c r="B74" t="s">
        <v>87</v>
      </c>
      <c r="C74">
        <v>11</v>
      </c>
      <c r="D74" t="s">
        <v>93</v>
      </c>
      <c r="F74" s="104" t="str">
        <f t="shared" si="4"/>
        <v>STANDING TRIPLE JUMP</v>
      </c>
      <c r="G74" s="105" t="s">
        <v>228</v>
      </c>
      <c r="H74" s="107"/>
      <c r="I74" s="107"/>
      <c r="J74" s="107"/>
      <c r="K74" s="107"/>
      <c r="L74" s="107"/>
      <c r="M74" s="107"/>
      <c r="N74" s="107"/>
      <c r="O74" s="107"/>
    </row>
    <row r="75" spans="1:15" ht="29.25" customHeight="1" x14ac:dyDescent="0.5">
      <c r="A75" t="s">
        <v>62</v>
      </c>
      <c r="B75" t="s">
        <v>87</v>
      </c>
      <c r="C75">
        <v>11</v>
      </c>
      <c r="D75" t="s">
        <v>93</v>
      </c>
      <c r="F75" s="104" t="str">
        <f t="shared" si="4"/>
        <v>STANDING TRIPLE JUMP</v>
      </c>
      <c r="G75" s="105" t="s">
        <v>232</v>
      </c>
      <c r="H75" s="107"/>
      <c r="I75" s="107"/>
      <c r="J75" s="107"/>
      <c r="K75" s="107"/>
      <c r="L75" s="107"/>
      <c r="M75" s="107"/>
      <c r="N75" s="107"/>
      <c r="O75" s="107"/>
    </row>
    <row r="76" spans="1:15" ht="29.25" customHeight="1" x14ac:dyDescent="0.5">
      <c r="A76" t="s">
        <v>62</v>
      </c>
      <c r="B76" t="s">
        <v>87</v>
      </c>
      <c r="C76">
        <v>19</v>
      </c>
      <c r="D76" t="s">
        <v>96</v>
      </c>
      <c r="F76" s="104" t="str">
        <f t="shared" si="4"/>
        <v>4x2 Relay</v>
      </c>
      <c r="G76" s="105" t="s">
        <v>228</v>
      </c>
      <c r="H76" s="107"/>
      <c r="I76" s="107"/>
      <c r="J76" s="107"/>
      <c r="K76" s="107"/>
      <c r="L76" s="107"/>
      <c r="M76" s="107"/>
      <c r="N76" s="107"/>
      <c r="O76" s="107"/>
    </row>
    <row r="77" spans="1:15" ht="29.25" customHeight="1" x14ac:dyDescent="0.5">
      <c r="F77" s="104" t="s">
        <v>419</v>
      </c>
      <c r="G77" s="105"/>
      <c r="H77" s="107"/>
      <c r="I77" s="107"/>
      <c r="J77" s="107"/>
      <c r="K77" s="107"/>
      <c r="L77" s="107"/>
      <c r="M77" s="107"/>
      <c r="N77" s="107"/>
      <c r="O77" s="107"/>
    </row>
    <row r="78" spans="1:15" ht="29.25" customHeight="1" x14ac:dyDescent="0.6">
      <c r="F78" s="202" t="s">
        <v>421</v>
      </c>
      <c r="G78" s="203"/>
      <c r="H78" s="203"/>
      <c r="I78" s="203"/>
      <c r="J78" s="203"/>
      <c r="K78" s="203"/>
      <c r="L78" s="203"/>
      <c r="M78" s="203"/>
      <c r="N78" s="203"/>
      <c r="O78" s="204"/>
    </row>
    <row r="79" spans="1:15" ht="29.25" customHeight="1" x14ac:dyDescent="0.5">
      <c r="A79" t="s">
        <v>62</v>
      </c>
      <c r="B79" t="s">
        <v>145</v>
      </c>
      <c r="C79">
        <v>2</v>
      </c>
      <c r="D79" t="s">
        <v>80</v>
      </c>
      <c r="F79" s="104" t="str">
        <f t="shared" ref="F79:F89" si="5">INDEX(All_events,MATCH(D79,Events_list,0),MATCH(B79 &amp;" "&amp;A79,Age_list,0))</f>
        <v>2 Laps</v>
      </c>
      <c r="G79" s="105" t="s">
        <v>228</v>
      </c>
      <c r="H79" s="107"/>
      <c r="I79" s="107"/>
      <c r="J79" s="107"/>
      <c r="K79" s="107"/>
      <c r="L79" s="107"/>
      <c r="M79" s="107"/>
      <c r="N79" s="107"/>
      <c r="O79" s="107"/>
    </row>
    <row r="80" spans="1:15" ht="29.25" customHeight="1" x14ac:dyDescent="0.5">
      <c r="A80" t="s">
        <v>62</v>
      </c>
      <c r="B80" t="s">
        <v>145</v>
      </c>
      <c r="C80">
        <v>2</v>
      </c>
      <c r="D80" t="s">
        <v>80</v>
      </c>
      <c r="F80" s="104" t="str">
        <f t="shared" si="5"/>
        <v>2 Laps</v>
      </c>
      <c r="G80" s="105" t="s">
        <v>232</v>
      </c>
      <c r="H80" s="107"/>
      <c r="I80" s="107"/>
      <c r="J80" s="107"/>
      <c r="K80" s="107"/>
      <c r="L80" s="107"/>
      <c r="M80" s="107"/>
      <c r="N80" s="107"/>
      <c r="O80" s="107"/>
    </row>
    <row r="81" spans="1:15" ht="29.25" customHeight="1" x14ac:dyDescent="0.5">
      <c r="A81" t="s">
        <v>62</v>
      </c>
      <c r="B81" t="s">
        <v>145</v>
      </c>
      <c r="C81">
        <v>3</v>
      </c>
      <c r="D81" t="s">
        <v>83</v>
      </c>
      <c r="F81" s="104" t="str">
        <f t="shared" si="5"/>
        <v>3 Laps</v>
      </c>
      <c r="G81" s="105" t="s">
        <v>228</v>
      </c>
      <c r="H81" s="107"/>
      <c r="I81" s="107"/>
      <c r="J81" s="107"/>
      <c r="K81" s="107"/>
      <c r="L81" s="107"/>
      <c r="M81" s="107"/>
      <c r="N81" s="107"/>
      <c r="O81" s="107"/>
    </row>
    <row r="82" spans="1:15" ht="29.25" customHeight="1" x14ac:dyDescent="0.5">
      <c r="A82" t="s">
        <v>62</v>
      </c>
      <c r="B82" t="s">
        <v>145</v>
      </c>
      <c r="C82">
        <v>3</v>
      </c>
      <c r="D82" t="s">
        <v>83</v>
      </c>
      <c r="F82" s="104" t="str">
        <f t="shared" si="5"/>
        <v>3 Laps</v>
      </c>
      <c r="G82" s="105" t="s">
        <v>232</v>
      </c>
      <c r="H82" s="107"/>
      <c r="I82" s="107"/>
      <c r="J82" s="107"/>
      <c r="K82" s="107"/>
      <c r="L82" s="107"/>
      <c r="M82" s="107"/>
      <c r="N82" s="107"/>
      <c r="O82" s="107"/>
    </row>
    <row r="83" spans="1:15" ht="29.25" customHeight="1" x14ac:dyDescent="0.5">
      <c r="A83" t="s">
        <v>62</v>
      </c>
      <c r="B83" t="s">
        <v>145</v>
      </c>
      <c r="C83">
        <v>5</v>
      </c>
      <c r="D83" t="s">
        <v>86</v>
      </c>
      <c r="F83" s="104" t="str">
        <f t="shared" si="5"/>
        <v>5 Laps</v>
      </c>
      <c r="G83" s="105" t="s">
        <v>228</v>
      </c>
      <c r="H83" s="107"/>
      <c r="I83" s="107"/>
      <c r="J83" s="107"/>
      <c r="K83" s="107"/>
      <c r="L83" s="107"/>
      <c r="M83" s="107"/>
      <c r="N83" s="107"/>
      <c r="O83" s="107"/>
    </row>
    <row r="84" spans="1:15" ht="29.25" customHeight="1" x14ac:dyDescent="0.5">
      <c r="A84" t="s">
        <v>62</v>
      </c>
      <c r="B84" t="s">
        <v>145</v>
      </c>
      <c r="C84">
        <v>5</v>
      </c>
      <c r="D84" t="s">
        <v>86</v>
      </c>
      <c r="F84" s="104" t="str">
        <f t="shared" si="5"/>
        <v>5 Laps</v>
      </c>
      <c r="G84" s="105" t="s">
        <v>232</v>
      </c>
      <c r="H84" s="107"/>
      <c r="I84" s="107"/>
      <c r="J84" s="107"/>
      <c r="K84" s="107"/>
      <c r="L84" s="107"/>
      <c r="M84" s="107"/>
      <c r="N84" s="107"/>
      <c r="O84" s="107"/>
    </row>
    <row r="85" spans="1:15" ht="29.25" customHeight="1" x14ac:dyDescent="0.5">
      <c r="A85" t="s">
        <v>62</v>
      </c>
      <c r="B85" t="s">
        <v>145</v>
      </c>
      <c r="C85">
        <v>9</v>
      </c>
      <c r="D85" t="s">
        <v>90</v>
      </c>
      <c r="F85" s="104" t="str">
        <f t="shared" si="5"/>
        <v>SHOT</v>
      </c>
      <c r="G85" s="105" t="s">
        <v>228</v>
      </c>
      <c r="H85" s="107"/>
      <c r="I85" s="107"/>
      <c r="J85" s="107"/>
      <c r="K85" s="107"/>
      <c r="L85" s="107"/>
      <c r="M85" s="107"/>
      <c r="N85" s="107"/>
      <c r="O85" s="107"/>
    </row>
    <row r="86" spans="1:15" ht="29.25" customHeight="1" x14ac:dyDescent="0.5">
      <c r="A86" t="s">
        <v>62</v>
      </c>
      <c r="B86" t="s">
        <v>145</v>
      </c>
      <c r="C86">
        <v>9</v>
      </c>
      <c r="D86" t="s">
        <v>90</v>
      </c>
      <c r="F86" s="104" t="str">
        <f t="shared" si="5"/>
        <v>SHOT</v>
      </c>
      <c r="G86" s="105" t="s">
        <v>232</v>
      </c>
      <c r="H86" s="107"/>
      <c r="I86" s="107"/>
      <c r="J86" s="107"/>
      <c r="K86" s="107"/>
      <c r="L86" s="107"/>
      <c r="M86" s="107"/>
      <c r="N86" s="107"/>
      <c r="O86" s="107"/>
    </row>
    <row r="87" spans="1:15" ht="29.25" customHeight="1" x14ac:dyDescent="0.5">
      <c r="A87" t="s">
        <v>62</v>
      </c>
      <c r="B87" t="s">
        <v>145</v>
      </c>
      <c r="C87">
        <v>10</v>
      </c>
      <c r="D87" t="s">
        <v>93</v>
      </c>
      <c r="F87" s="104" t="str">
        <f t="shared" si="5"/>
        <v>SPEED BOUNCE</v>
      </c>
      <c r="G87" s="105" t="s">
        <v>228</v>
      </c>
      <c r="H87" s="107"/>
      <c r="I87" s="107"/>
      <c r="J87" s="107"/>
      <c r="K87" s="107"/>
      <c r="L87" s="107"/>
      <c r="M87" s="107"/>
      <c r="N87" s="107"/>
      <c r="O87" s="107"/>
    </row>
    <row r="88" spans="1:15" ht="29.25" customHeight="1" x14ac:dyDescent="0.5">
      <c r="A88" t="s">
        <v>62</v>
      </c>
      <c r="B88" t="s">
        <v>145</v>
      </c>
      <c r="C88">
        <v>10</v>
      </c>
      <c r="D88" t="s">
        <v>93</v>
      </c>
      <c r="F88" s="104" t="str">
        <f t="shared" si="5"/>
        <v>SPEED BOUNCE</v>
      </c>
      <c r="G88" s="105" t="s">
        <v>232</v>
      </c>
      <c r="H88" s="107"/>
      <c r="I88" s="107"/>
      <c r="J88" s="107"/>
      <c r="K88" s="107"/>
      <c r="L88" s="107"/>
      <c r="M88" s="107"/>
      <c r="N88" s="107"/>
      <c r="O88" s="107"/>
    </row>
    <row r="89" spans="1:15" ht="29.25" customHeight="1" x14ac:dyDescent="0.5">
      <c r="A89" t="s">
        <v>62</v>
      </c>
      <c r="B89" t="s">
        <v>145</v>
      </c>
      <c r="C89">
        <v>19</v>
      </c>
      <c r="D89" t="s">
        <v>96</v>
      </c>
      <c r="F89" s="104" t="str">
        <f t="shared" si="5"/>
        <v>4x2 Relay</v>
      </c>
      <c r="G89" s="105" t="s">
        <v>228</v>
      </c>
      <c r="H89" s="107"/>
      <c r="I89" s="107"/>
      <c r="J89" s="107"/>
      <c r="K89" s="107"/>
      <c r="L89" s="107"/>
      <c r="M89" s="107"/>
      <c r="N89" s="107"/>
      <c r="O89" s="107"/>
    </row>
    <row r="90" spans="1:15" ht="29.25" customHeight="1" x14ac:dyDescent="0.5">
      <c r="F90" s="104" t="s">
        <v>419</v>
      </c>
      <c r="G90" s="105"/>
      <c r="H90" s="107"/>
      <c r="I90" s="107"/>
      <c r="J90" s="107"/>
      <c r="K90" s="107"/>
      <c r="L90" s="107"/>
      <c r="M90" s="107"/>
      <c r="N90" s="107"/>
      <c r="O90" s="107"/>
    </row>
    <row r="91" spans="1:15" ht="29.25" customHeight="1" x14ac:dyDescent="0.5">
      <c r="F91" s="104" t="s">
        <v>422</v>
      </c>
      <c r="G91" s="105"/>
      <c r="H91" s="107"/>
      <c r="I91" s="107"/>
      <c r="J91" s="107"/>
      <c r="K91" s="107"/>
      <c r="L91" s="107"/>
      <c r="M91" s="107"/>
      <c r="N91" s="107"/>
      <c r="O91" s="107"/>
    </row>
  </sheetData>
  <mergeCells count="20">
    <mergeCell ref="F65:O65"/>
    <mergeCell ref="F78:O78"/>
    <mergeCell ref="F32:O32"/>
    <mergeCell ref="F3:O3"/>
    <mergeCell ref="F49:O49"/>
    <mergeCell ref="H50:I50"/>
    <mergeCell ref="J50:K50"/>
    <mergeCell ref="L50:M50"/>
    <mergeCell ref="N50:O50"/>
    <mergeCell ref="H4:I4"/>
    <mergeCell ref="J4:K4"/>
    <mergeCell ref="L4:M4"/>
    <mergeCell ref="N4:O4"/>
    <mergeCell ref="F6:O6"/>
    <mergeCell ref="F19:O19"/>
    <mergeCell ref="F1:O1"/>
    <mergeCell ref="F2:O2"/>
    <mergeCell ref="F47:O47"/>
    <mergeCell ref="F48:O48"/>
    <mergeCell ref="F52:O52"/>
  </mergeCells>
  <pageMargins left="0.23622047244094491" right="0.23622047244094491" top="0.74803149606299213" bottom="0.74803149606299213" header="0.31496062992125984" footer="0.31496062992125984"/>
  <pageSetup paperSize="9" scale="55" fitToHeight="2" orientation="portrait" horizontalDpi="300" verticalDpi="300" r:id="rId1"/>
  <rowBreaks count="1" manualBreakCount="1">
    <brk id="46" min="5" max="14" man="1"/>
  </rowBreaks>
  <colBreaks count="1" manualBreakCount="1">
    <brk id="4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1CE6-EBA0-4024-AB85-158981204B35}">
  <sheetPr>
    <tabColor theme="8"/>
  </sheetPr>
  <dimension ref="A1"/>
  <sheetViews>
    <sheetView workbookViewId="0">
      <selection activeCell="Q28" sqref="Q28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DCCF1-D3A5-4E3B-B916-15F5D0B59784}">
  <dimension ref="A1:AF183"/>
  <sheetViews>
    <sheetView topLeftCell="A7" zoomScale="55" zoomScaleNormal="55" workbookViewId="0">
      <selection activeCell="O15" sqref="O15"/>
    </sheetView>
  </sheetViews>
  <sheetFormatPr defaultRowHeight="15" x14ac:dyDescent="0.25"/>
  <cols>
    <col min="2" max="2" width="6" customWidth="1"/>
    <col min="3" max="3" width="22.7109375" customWidth="1"/>
    <col min="4" max="4" width="39.85546875" customWidth="1"/>
    <col min="5" max="5" width="13.42578125" customWidth="1"/>
    <col min="6" max="6" width="16.7109375" customWidth="1"/>
    <col min="7" max="7" width="24.7109375" customWidth="1"/>
    <col min="9" max="13" width="4.85546875" customWidth="1"/>
    <col min="14" max="14" width="21.85546875" customWidth="1"/>
    <col min="15" max="15" width="37.42578125" customWidth="1"/>
    <col min="16" max="18" width="15.28515625" customWidth="1"/>
    <col min="19" max="20" width="19.7109375" customWidth="1"/>
    <col min="21" max="21" width="22.28515625" bestFit="1" customWidth="1"/>
    <col min="22" max="22" width="10.42578125" customWidth="1"/>
    <col min="23" max="23" width="2.85546875" customWidth="1"/>
    <col min="24" max="24" width="6.7109375" customWidth="1"/>
    <col min="25" max="25" width="23.7109375" customWidth="1"/>
    <col min="26" max="26" width="35.5703125" customWidth="1"/>
    <col min="27" max="27" width="20.85546875" customWidth="1"/>
    <col min="28" max="28" width="21.42578125" customWidth="1"/>
    <col min="29" max="29" width="19.85546875" customWidth="1"/>
    <col min="30" max="30" width="15.140625" bestFit="1" customWidth="1"/>
    <col min="31" max="31" width="22.28515625" bestFit="1" customWidth="1"/>
    <col min="32" max="32" width="6.7109375" customWidth="1"/>
  </cols>
  <sheetData>
    <row r="1" spans="1:32" ht="19.5" x14ac:dyDescent="0.25">
      <c r="C1" s="4"/>
      <c r="D1" s="4"/>
      <c r="E1" s="4"/>
      <c r="F1" s="4"/>
      <c r="G1" s="4"/>
      <c r="H1" t="s">
        <v>25</v>
      </c>
      <c r="K1" t="s">
        <v>20</v>
      </c>
      <c r="N1" t="s">
        <v>36</v>
      </c>
    </row>
    <row r="2" spans="1:32" ht="19.5" x14ac:dyDescent="0.25">
      <c r="C2" s="99" t="s">
        <v>46</v>
      </c>
      <c r="D2" s="99" t="s">
        <v>45</v>
      </c>
      <c r="E2" s="99" t="s">
        <v>90</v>
      </c>
      <c r="F2" s="99" t="str">
        <f>INDEX(All_events,MATCH(E2,Events_list,0),MATCH(D2 &amp;" "&amp;C2,Age_list,0))</f>
        <v>STANDING LONG JUMP</v>
      </c>
      <c r="G2" t="str">
        <f t="shared" ref="G2:G5" si="0">INDEX(Type,MATCH(F2,Field_events,0))</f>
        <v>3Trials</v>
      </c>
      <c r="H2">
        <f>IF($G2=H$1,1,0)</f>
        <v>0</v>
      </c>
      <c r="I2" s="4">
        <f>IF(H2=1,I1+1,I1)*H2</f>
        <v>0</v>
      </c>
      <c r="J2" s="4">
        <f>H2*I2</f>
        <v>0</v>
      </c>
      <c r="K2">
        <f>IF($G2=K$1,1,0)</f>
        <v>1</v>
      </c>
      <c r="L2" s="4">
        <f>IF(K2=1,L1+1,L1)*K2</f>
        <v>1</v>
      </c>
      <c r="M2" s="4">
        <f>K2*L2</f>
        <v>1</v>
      </c>
      <c r="N2">
        <f>IF($G2=N$1,1,0)</f>
        <v>0</v>
      </c>
      <c r="O2" s="4">
        <f>IF(N2=1,O1+1,O1)*N2</f>
        <v>0</v>
      </c>
      <c r="P2" s="4">
        <f>N2*O2</f>
        <v>0</v>
      </c>
    </row>
    <row r="3" spans="1:32" ht="19.5" x14ac:dyDescent="0.25">
      <c r="C3" s="99" t="s">
        <v>46</v>
      </c>
      <c r="D3" s="99" t="s">
        <v>45</v>
      </c>
      <c r="E3" s="99" t="s">
        <v>93</v>
      </c>
      <c r="F3" s="99" t="str">
        <f>INDEX(All_events,MATCH(E3,Events_list,0),MATCH(D3 &amp;" "&amp;C3,Age_list,0))</f>
        <v>SPEED BOUNCE</v>
      </c>
      <c r="G3" t="str">
        <f t="shared" si="0"/>
        <v>SpeedB</v>
      </c>
      <c r="H3">
        <f>IF($G3=H$1,1,0)</f>
        <v>1</v>
      </c>
      <c r="I3" s="4">
        <f t="shared" ref="I3:I5" si="1">IF(H3=1,I2+1,I2)</f>
        <v>1</v>
      </c>
      <c r="J3" s="4">
        <f t="shared" ref="J3:J5" si="2">H3*I3</f>
        <v>1</v>
      </c>
      <c r="K3">
        <f t="shared" ref="K3:K5" si="3">IF($G3=K$1,1,0)</f>
        <v>0</v>
      </c>
      <c r="L3" s="4">
        <f t="shared" ref="L3:L5" si="4">IF(K3=1,L2+1,L2)</f>
        <v>1</v>
      </c>
      <c r="M3" s="4">
        <f t="shared" ref="M3:M5" si="5">K3*L3</f>
        <v>0</v>
      </c>
      <c r="N3">
        <f t="shared" ref="N3:N5" si="6">IF($G3=N$1,1,0)</f>
        <v>0</v>
      </c>
      <c r="O3" s="4">
        <f t="shared" ref="O3:O5" si="7">IF(N3=1,O2+1,O2)</f>
        <v>0</v>
      </c>
      <c r="P3" s="4">
        <f t="shared" ref="P3:P5" si="8">N3*O3</f>
        <v>0</v>
      </c>
    </row>
    <row r="4" spans="1:32" ht="19.5" x14ac:dyDescent="0.25">
      <c r="C4" s="99" t="s">
        <v>62</v>
      </c>
      <c r="D4" s="99" t="s">
        <v>45</v>
      </c>
      <c r="E4" s="99" t="s">
        <v>90</v>
      </c>
      <c r="F4" s="99" t="str">
        <f>INDEX(All_events,MATCH(E4,Events_list,0),MATCH(D4 &amp;" "&amp;C4,Age_list,0))</f>
        <v>SPEED BOUNCE</v>
      </c>
      <c r="G4" t="str">
        <f t="shared" si="0"/>
        <v>SpeedB</v>
      </c>
      <c r="H4">
        <f>IF($G4=H$1,1,0)</f>
        <v>1</v>
      </c>
      <c r="I4" s="4">
        <f t="shared" si="1"/>
        <v>2</v>
      </c>
      <c r="J4" s="4">
        <f t="shared" si="2"/>
        <v>2</v>
      </c>
      <c r="K4">
        <f t="shared" si="3"/>
        <v>0</v>
      </c>
      <c r="L4" s="4">
        <f t="shared" si="4"/>
        <v>1</v>
      </c>
      <c r="M4" s="4">
        <f t="shared" si="5"/>
        <v>0</v>
      </c>
      <c r="N4">
        <f t="shared" si="6"/>
        <v>0</v>
      </c>
      <c r="O4" s="4">
        <f t="shared" si="7"/>
        <v>0</v>
      </c>
      <c r="P4" s="4">
        <f t="shared" si="8"/>
        <v>0</v>
      </c>
    </row>
    <row r="5" spans="1:32" ht="19.5" x14ac:dyDescent="0.25">
      <c r="C5" s="99" t="s">
        <v>62</v>
      </c>
      <c r="D5" s="99" t="s">
        <v>45</v>
      </c>
      <c r="E5" s="99" t="s">
        <v>93</v>
      </c>
      <c r="F5" s="99" t="str">
        <f>INDEX(All_events,MATCH(E5,Events_list,0),MATCH(D5 &amp;" "&amp;C5,Age_list,0))</f>
        <v>STANDING LONG JUMP</v>
      </c>
      <c r="G5" t="str">
        <f t="shared" si="0"/>
        <v>3Trials</v>
      </c>
      <c r="H5">
        <f t="shared" ref="H5" si="9">IF($G5=H$1,1,0)</f>
        <v>0</v>
      </c>
      <c r="I5" s="4">
        <f t="shared" si="1"/>
        <v>2</v>
      </c>
      <c r="J5" s="4">
        <f t="shared" si="2"/>
        <v>0</v>
      </c>
      <c r="K5">
        <f t="shared" si="3"/>
        <v>1</v>
      </c>
      <c r="L5" s="4">
        <f t="shared" si="4"/>
        <v>2</v>
      </c>
      <c r="M5" s="4">
        <f t="shared" si="5"/>
        <v>2</v>
      </c>
      <c r="N5">
        <f t="shared" si="6"/>
        <v>0</v>
      </c>
      <c r="O5" s="4">
        <f t="shared" si="7"/>
        <v>0</v>
      </c>
      <c r="P5" s="4">
        <f t="shared" si="8"/>
        <v>0</v>
      </c>
    </row>
    <row r="6" spans="1:32" ht="19.5" x14ac:dyDescent="0.25">
      <c r="C6" s="99"/>
      <c r="D6" s="99"/>
      <c r="E6" s="99"/>
      <c r="F6" s="99"/>
      <c r="I6" s="4"/>
      <c r="J6" s="4"/>
    </row>
    <row r="7" spans="1:32" x14ac:dyDescent="0.25">
      <c r="A7">
        <v>1</v>
      </c>
      <c r="C7" s="99" t="str">
        <f>INDEX($C$2:$C$5,MATCH($A7,$J$2:$J$5,0))</f>
        <v>Girls</v>
      </c>
      <c r="D7" s="99" t="str">
        <f>INDEX($D$2:$D$5,MATCH($A7,$J$2:$J$5,0))</f>
        <v>U11</v>
      </c>
      <c r="E7" s="99" t="str">
        <f>INDEX($E$2:$E$5,MATCH($A7,$J$2:$J$5,0))</f>
        <v>Field Event 2</v>
      </c>
      <c r="F7" s="99" t="str">
        <f>INDEX(All_events,MATCH(E7,Events_list,0),MATCH(D7 &amp;" "&amp;C7,Age_list,0))</f>
        <v>SPEED BOUNCE</v>
      </c>
      <c r="G7" t="str">
        <f t="shared" ref="G7" si="10">INDEX(Type,MATCH(F7,Field_events,0))</f>
        <v>SpeedB</v>
      </c>
      <c r="H7" t="str">
        <f>IF(D7="U11",D7,"Other")</f>
        <v>U11</v>
      </c>
      <c r="N7" s="99" t="str">
        <f>INDEX($C$2:$C$5,MATCH($A7,$M$2:$M$5,0))</f>
        <v>Girls</v>
      </c>
      <c r="O7" s="99" t="str">
        <f>INDEX($D$2:$D$5,MATCH($A7,$M$2:$M$5,0))</f>
        <v>U11</v>
      </c>
      <c r="P7" s="99" t="str">
        <f>INDEX($E$2:$E$5,MATCH($A7,$M$2:$M$5,0))</f>
        <v>Field Event 1</v>
      </c>
      <c r="Q7" s="99" t="str">
        <f>INDEX(All_events,MATCH(P7,Events_list,0),MATCH(O7 &amp;" "&amp;N7,Age_list,0))</f>
        <v>STANDING LONG JUMP</v>
      </c>
      <c r="R7" t="str">
        <f t="shared" ref="R7" si="11">INDEX(Type,MATCH(Q7,Field_events,0))</f>
        <v>3Trials</v>
      </c>
      <c r="S7" t="str">
        <f>IF(O7="U11",O7,"Other")</f>
        <v>U11</v>
      </c>
      <c r="V7" s="99"/>
      <c r="W7" s="99"/>
      <c r="Y7" s="99" t="e">
        <f>INDEX($C$2:$C$5,MATCH($A7,$P$2:$P$5,0))</f>
        <v>#N/A</v>
      </c>
      <c r="Z7" s="99" t="e">
        <f>INDEX($D$2:$D$5,MATCH($A7,$P$2:$P$5,0))</f>
        <v>#N/A</v>
      </c>
      <c r="AA7" s="99" t="e">
        <f>INDEX($E$2:$E$5,MATCH($A7,$P$2:$P$5,0))</f>
        <v>#N/A</v>
      </c>
      <c r="AB7" s="99" t="e">
        <f>INDEX(All_events,MATCH(AA7,Events_list,0),MATCH(Z7 &amp;" "&amp;Y7,Age_list,0))</f>
        <v>#N/A</v>
      </c>
      <c r="AC7" t="e">
        <f t="shared" ref="AC7" si="12">INDEX(Type,MATCH(AB7,Field_events,0))</f>
        <v>#N/A</v>
      </c>
      <c r="AD7" t="e">
        <f>IF(Z7="U11",Z7,"Other")</f>
        <v>#N/A</v>
      </c>
    </row>
    <row r="8" spans="1:32" x14ac:dyDescent="0.25">
      <c r="A8" t="s">
        <v>25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M8" t="s">
        <v>20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X8" t="s">
        <v>36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</row>
    <row r="9" spans="1:32" ht="22.5" customHeight="1" x14ac:dyDescent="0.25"/>
    <row r="10" spans="1:32" ht="29.25" customHeight="1" x14ac:dyDescent="0.25">
      <c r="C10" s="3" t="str">
        <f>"SHROPSHIRE SPORTSHALL LEAGUE FIELD RESULT CARD "&amp;'Clubs and events'!$C$1</f>
        <v>SHROPSHIRE SPORTSHALL LEAGUE FIELD RESULT CARD 2023/2024</v>
      </c>
      <c r="N10" s="3" t="str">
        <f>"SHROPSHIRE SPORTSHALL LEAGUE FIELD RESULT CARD "&amp;'Clubs and events'!$C$1</f>
        <v>SHROPSHIRE SPORTSHALL LEAGUE FIELD RESULT CARD 2023/2024</v>
      </c>
      <c r="Y10" s="3" t="str">
        <f>"SHROPSHIRE SPORTSHALL LEAGUE FIELD RESULT CARD "&amp;'Clubs and events'!$C$1</f>
        <v>SHROPSHIRE SPORTSHALL LEAGUE FIELD RESULT CARD 2023/2024</v>
      </c>
    </row>
    <row r="11" spans="1:32" ht="17.25" customHeight="1" x14ac:dyDescent="0.25">
      <c r="C11" s="38" t="str">
        <f xml:space="preserve">  "CLUB: " &amp; Match_Host&amp; "  VENUE: " &amp;Match_Venue &amp;    "  DATE: " &amp;TEXT(Match_Date,"dd/mm/yyyy")</f>
        <v>CLUB: Telford AC  VENUE: Wenlock  DATE: 19/11/2023</v>
      </c>
      <c r="G11" s="126" t="s">
        <v>425</v>
      </c>
      <c r="N11" s="38" t="str">
        <f xml:space="preserve">  "CLUB: " &amp; Match_Host&amp; "  VENUE: " &amp;Match_Venue &amp;    "  DATE: " &amp;TEXT(Match_Date,"dd/mm/yyyy")</f>
        <v>CLUB: Telford AC  VENUE: Wenlock  DATE: 19/11/2023</v>
      </c>
      <c r="S11" s="126" t="s">
        <v>425</v>
      </c>
      <c r="Y11" s="38" t="str">
        <f xml:space="preserve">  "CLUB: " &amp; Match_Host&amp; "  VENUE: " &amp;Match_Venue &amp;    "  DATE: " &amp;TEXT(Match_Date,"dd/mm/yyyy")</f>
        <v>CLUB: Telford AC  VENUE: Wenlock  DATE: 19/11/2023</v>
      </c>
      <c r="AC11" s="126" t="s">
        <v>425</v>
      </c>
    </row>
    <row r="12" spans="1:32" ht="23.25" customHeight="1" x14ac:dyDescent="0.25">
      <c r="C12" s="4" t="str">
        <f>"EVENT: " &amp;D7&amp; " " &amp;C7 &amp; " " &amp; F7</f>
        <v>EVENT: U11 Girls SPEED BOUNCE</v>
      </c>
      <c r="G12" s="125" t="s">
        <v>426</v>
      </c>
      <c r="N12" s="4" t="str">
        <f>"EVENT: " &amp;O7&amp; " " &amp;N7 &amp; " " &amp; Q7</f>
        <v>EVENT: U11 Girls STANDING LONG JUMP</v>
      </c>
      <c r="S12" s="125" t="s">
        <v>426</v>
      </c>
      <c r="Y12" s="4" t="e">
        <f>"EVENT: " &amp;Z7&amp; " " &amp;Y7 &amp; " " &amp; AB7</f>
        <v>#N/A</v>
      </c>
      <c r="AC12" s="125" t="s">
        <v>426</v>
      </c>
    </row>
    <row r="14" spans="1:32" ht="39" x14ac:dyDescent="0.25">
      <c r="A14">
        <v>1</v>
      </c>
      <c r="C14" s="4" t="str">
        <f ca="1">IF(INDEX(INDIRECT(H7&amp;"_"&amp;G7),$A14,C$8)=0,"",INDEX(INDIRECT(H7&amp;"_"&amp;G7),$A14,C$8))</f>
        <v>CLUB</v>
      </c>
      <c r="D14" s="4" t="str">
        <f ca="1">IF(INDEX(INDIRECT(H7&amp;"_"&amp;G7),$A14,D$8)=0,"",INDEX(INDIRECT(H7&amp;"_"&amp;G7),$A14,D$8))</f>
        <v>NAME</v>
      </c>
      <c r="E14" s="4" t="str">
        <f ca="1">IF(INDEX(INDIRECT(H7&amp;"_"&amp;G7),$A14,E$8)=0,"",INDEX(INDIRECT(H7&amp;"_"&amp;G7),$A14,E$8))</f>
        <v>SCORE</v>
      </c>
      <c r="F14" s="4" t="str">
        <f ca="1">IF(INDEX(INDIRECT(H7&amp;"_"&amp;G7),$A14,F$8)=0,"",INDEX(INDIRECT(H7&amp;"_"&amp;G7),$A14,F$8))</f>
        <v>POSITION</v>
      </c>
      <c r="G14" s="4" t="str">
        <f ca="1">IF(INDEX(INDIRECT(H7&amp;"_"&amp;G7),$A14,G$8)=0,"",INDEX(INDIRECT(H7&amp;"_"&amp;G7),$A14,G$8))</f>
        <v>POINTS (8 to 1)</v>
      </c>
      <c r="H14" s="4" t="str">
        <f ca="1">IF(INDEX(INDIRECT(H7&amp;"_"&amp;G7),$A14,H$8)=0,"",INDEX(INDIRECT(H7&amp;"_"&amp;G7),$A14,H$8))</f>
        <v/>
      </c>
      <c r="I14" s="4" t="str">
        <f ca="1">IF(INDEX(INDIRECT(H7&amp;"_"&amp;G7),$A14,I$8)=0,"",INDEX(INDIRECT(H7&amp;"_"&amp;G7),$A14,I$8))</f>
        <v/>
      </c>
      <c r="J14" s="4" t="str">
        <f ca="1">IF(INDEX(INDIRECT(H7&amp;"_"&amp;G7),$A14,J$8)=0,"",INDEX(INDIRECT(H7&amp;"_"&amp;G7),$A14,J$8))</f>
        <v/>
      </c>
      <c r="K14" s="4"/>
      <c r="N14" s="4" t="str">
        <f ca="1">IF(INDEX(INDIRECT(S7&amp;"_"&amp;R7),$A14,N$8)=0,"",INDEX(INDIRECT(S7&amp;"_"&amp;R7),$A14,N$8))</f>
        <v>CLUB</v>
      </c>
      <c r="O14" s="4" t="str">
        <f ca="1">IF(INDEX(INDIRECT(S7&amp;"_"&amp;R7),$A14,O$8)=0,"",INDEX(INDIRECT(S7&amp;"_"&amp;R7),$A14,O$8))</f>
        <v>NAME</v>
      </c>
      <c r="P14" s="10" t="str">
        <f ca="1">IF(INDEX(INDIRECT(S7&amp;"_"&amp;R7),$A14,P$8)=0,"",INDEX(INDIRECT(S7&amp;"_"&amp;R7),$A14,P$8))</f>
        <v>1st TRIAL</v>
      </c>
      <c r="Q14" s="10" t="str">
        <f ca="1">IF(INDEX(INDIRECT(S7&amp;"_"&amp;R7),$A14,Q$8)=0,"",INDEX(INDIRECT(S7&amp;"_"&amp;R7),$A14,Q$8))</f>
        <v>2nd TRIAL</v>
      </c>
      <c r="R14" s="10" t="str">
        <f ca="1">IF(INDEX(INDIRECT(S7&amp;"_"&amp;R7),$A14,R$8)=0,"",INDEX(INDIRECT(S7&amp;"_"&amp;R7),$A14,R$8))</f>
        <v>3rd TRIAL</v>
      </c>
      <c r="S14" s="10" t="str">
        <f ca="1">IF(INDEX(INDIRECT(S7&amp;"_"&amp;R7),$A14,S$8)=0,"",INDEX(INDIRECT(S7&amp;"_"&amp;R7),$A14,S$8))</f>
        <v>BEST OF TRIALS</v>
      </c>
      <c r="T14" s="10" t="str">
        <f ca="1">IF(INDEX(INDIRECT(S7&amp;"_"&amp;R7),$A14,T$8)=0,"",INDEX(INDIRECT(S7&amp;"_"&amp;R7),$A14,T$8))</f>
        <v>FINAL POSITION</v>
      </c>
      <c r="U14" s="4" t="str">
        <f ca="1">IF(INDEX(INDIRECT(S7&amp;"_"&amp;R7),$A14,U$8)=0,"",INDEX(INDIRECT(S7&amp;"_"&amp;R7),$A14,U$8))</f>
        <v>POINTS (8 to 1)</v>
      </c>
      <c r="V14" s="99"/>
      <c r="W14" s="99"/>
      <c r="Y14" s="4" t="e">
        <f ca="1">IF(INDEX(INDIRECT(AD7&amp;"_"&amp;AC7),$A14,Y$8)=0,"",INDEX(INDIRECT(AD7&amp;"_"&amp;AC7),$A14,Y$8))</f>
        <v>#N/A</v>
      </c>
      <c r="Z14" s="4" t="e">
        <f ca="1">IF(INDEX(INDIRECT(AD7&amp;"_"&amp;AC7),$A14,Z$8)=0,"",INDEX(INDIRECT(AD7&amp;"_"&amp;AC7),$A14,Z$8))</f>
        <v>#N/A</v>
      </c>
      <c r="AA14" s="4" t="e">
        <f ca="1">IF(INDEX(INDIRECT(AD7&amp;"_"&amp;AC7),$A14,AA$8)=0,"",INDEX(INDIRECT(AD7&amp;"_"&amp;AC7),$A14,AA$8))</f>
        <v>#N/A</v>
      </c>
      <c r="AB14" s="4" t="e">
        <f ca="1">IF(INDEX(INDIRECT(AD7&amp;"_"&amp;AC7),$A14,AB$8)=0,"",INDEX(INDIRECT(AD7&amp;"_"&amp;AC7),$A14,AB$8))</f>
        <v>#N/A</v>
      </c>
      <c r="AC14" s="4" t="e">
        <f ca="1">IF(INDEX(INDIRECT(AD7&amp;"_"&amp;AC7),$A14,AC$8)=0,"",INDEX(INDIRECT(AD7&amp;"_"&amp;AC7),$A14,AC$8))</f>
        <v>#N/A</v>
      </c>
      <c r="AD14" s="4" t="e">
        <f ca="1">IF(INDEX(INDIRECT(AD7&amp;"_"&amp;AC7),$A14,AD$8)=0,"",INDEX(INDIRECT(AD7&amp;"_"&amp;AC7),$A14,AD$8))</f>
        <v>#N/A</v>
      </c>
      <c r="AE14" s="4" t="e">
        <f ca="1">IF(INDEX(INDIRECT(AD7&amp;"_"&amp;AC7),$A14,AE$8)=0,"",INDEX(INDIRECT(AD7&amp;"_"&amp;AC7),$A14,AE$8))</f>
        <v>#N/A</v>
      </c>
      <c r="AF14" s="4" t="e">
        <f ca="1">IF(INDEX(INDIRECT(AD7&amp;"_"&amp;AC7),$A14,AF$8)=0,"",INDEX(INDIRECT(AD7&amp;"_"&amp;AC7),$A14,AF$8))</f>
        <v>#N/A</v>
      </c>
    </row>
    <row r="15" spans="1:32" ht="39.950000000000003" customHeight="1" x14ac:dyDescent="0.25">
      <c r="A15">
        <v>2</v>
      </c>
      <c r="C15" s="4" t="str">
        <f ca="1">IF(INDEX(INDIRECT(H7&amp;"_"&amp;G7),$A15,C$8)=0,"",INDEX(INDIRECT(H7&amp;"_"&amp;G7),$A15,C$8))</f>
        <v>OSWESTRY</v>
      </c>
      <c r="D15" s="4" t="str">
        <f ca="1">IF(INDEX(INDIRECT(H7&amp;"_"&amp;G7),$A15,D$8)=0,"",INDEX(INDIRECT(H7&amp;"_"&amp;G7),$A15,D$8))</f>
        <v/>
      </c>
      <c r="E15" s="4" t="str">
        <f ca="1">IF(INDEX(INDIRECT(H7&amp;"_"&amp;G7),$A15,E$8)=0,"",INDEX(INDIRECT(H7&amp;"_"&amp;G7),$A15,E$8))</f>
        <v/>
      </c>
      <c r="F15" s="4" t="str">
        <f ca="1">IF(INDEX(INDIRECT(H7&amp;"_"&amp;G7),$A15,F$8)=0,"",INDEX(INDIRECT(H7&amp;"_"&amp;G7),$A15,F$8))</f>
        <v/>
      </c>
      <c r="G15" s="4" t="str">
        <f ca="1">IF(INDEX(INDIRECT(H7&amp;"_"&amp;G7),$A15,G$8)=0,"",INDEX(INDIRECT(H7&amp;"_"&amp;G7),$A15,G$8))</f>
        <v/>
      </c>
      <c r="H15" s="4" t="str">
        <f ca="1">IF(INDEX(INDIRECT(H7&amp;"_"&amp;G7),$A15,H$8)=0,"",INDEX(INDIRECT(H7&amp;"_"&amp;G7),$A15,H$8))</f>
        <v/>
      </c>
      <c r="I15" s="4" t="str">
        <f ca="1">IF(INDEX(INDIRECT(H7&amp;"_"&amp;G7),$A15,I$8)=0,"",INDEX(INDIRECT(H7&amp;"_"&amp;G7),$A15,I$8))</f>
        <v/>
      </c>
      <c r="J15" s="4" t="str">
        <f ca="1">IF(INDEX(INDIRECT(H7&amp;"_"&amp;G7),$A15,J$8)=0,"",INDEX(INDIRECT(H7&amp;"_"&amp;G7),$A15,J$8))</f>
        <v/>
      </c>
      <c r="K15" s="4"/>
      <c r="N15" s="4" t="str">
        <f ca="1">IF(INDEX(INDIRECT(S7&amp;"_"&amp;R7),$A15,N$8)=0,"",INDEX(INDIRECT(S7&amp;"_"&amp;R7),$A15,N$8))</f>
        <v>OSWESTRY</v>
      </c>
      <c r="O15" s="4" t="str">
        <f ca="1">IF(INDEX(INDIRECT(S7&amp;"_"&amp;R7),$A15,O$8)=0,"",INDEX(INDIRECT(S7&amp;"_"&amp;R7),$A15,O$8))</f>
        <v/>
      </c>
      <c r="P15" s="4" t="str">
        <f ca="1">IF(INDEX(INDIRECT(S7&amp;"_"&amp;R7),$A15,P$8)=0,"",INDEX(INDIRECT(S7&amp;"_"&amp;R7),$A15,P$8))</f>
        <v/>
      </c>
      <c r="Q15" s="4" t="str">
        <f ca="1">IF(INDEX(INDIRECT(S7&amp;"_"&amp;R7),$A15,Q$8)=0,"",INDEX(INDIRECT(S7&amp;"_"&amp;R7),$A15,Q$8))</f>
        <v/>
      </c>
      <c r="R15" s="4" t="str">
        <f ca="1">IF(INDEX(INDIRECT(S7&amp;"_"&amp;R7),$A15,R$8)=0,"",INDEX(INDIRECT(S7&amp;"_"&amp;R7),$A15,R$8))</f>
        <v/>
      </c>
      <c r="S15" s="4" t="str">
        <f ca="1">IF(INDEX(INDIRECT(S7&amp;"_"&amp;R7),$A15,S$8)=0,"",INDEX(INDIRECT(S7&amp;"_"&amp;R7),$A15,S$8))</f>
        <v/>
      </c>
      <c r="T15" s="4" t="str">
        <f ca="1">IF(INDEX(INDIRECT(S7&amp;"_"&amp;R7),$A15,T$8)=0,"",INDEX(INDIRECT(S7&amp;"_"&amp;R7),$A15,T$8))</f>
        <v/>
      </c>
      <c r="U15" s="4" t="str">
        <f ca="1">IF(INDEX(INDIRECT(S7&amp;"_"&amp;R7),$A15,U$8)=0,"",INDEX(INDIRECT(S7&amp;"_"&amp;R7),$A15,U$8))</f>
        <v/>
      </c>
      <c r="V15" s="99"/>
      <c r="W15" s="99"/>
      <c r="Y15" s="4" t="e">
        <f ca="1">IF(INDEX(INDIRECT(AD7&amp;"_"&amp;AC7),$A15,Y$8)=0,"",INDEX(INDIRECT(AD7&amp;"_"&amp;AC7),$A15,Y$8))</f>
        <v>#N/A</v>
      </c>
      <c r="Z15" s="4" t="e">
        <f ca="1">IF(INDEX(INDIRECT(AD7&amp;"_"&amp;AC7),$A15,Z$8)=0,"",INDEX(INDIRECT(AD7&amp;"_"&amp;AC7),$A15,Z$8))</f>
        <v>#N/A</v>
      </c>
      <c r="AA15" s="4" t="e">
        <f ca="1">IF(INDEX(INDIRECT(AD7&amp;"_"&amp;AC7),$A15,AA$8)=0,"",INDEX(INDIRECT(AD7&amp;"_"&amp;AC7),$A15,AA$8))</f>
        <v>#N/A</v>
      </c>
      <c r="AB15" s="4" t="e">
        <f ca="1">IF(INDEX(INDIRECT(AD7&amp;"_"&amp;AC7),$A15,AB$8)=0,"",INDEX(INDIRECT(AD7&amp;"_"&amp;AC7),$A15,AB$8))</f>
        <v>#N/A</v>
      </c>
      <c r="AC15" s="4" t="e">
        <f ca="1">IF(INDEX(INDIRECT(AD7&amp;"_"&amp;AC7),$A15,AC$8)=0,"",INDEX(INDIRECT(AD7&amp;"_"&amp;AC7),$A15,AC$8))</f>
        <v>#N/A</v>
      </c>
      <c r="AD15" s="4" t="e">
        <f ca="1">IF(INDEX(INDIRECT(AD7&amp;"_"&amp;AC7),$A15,AD$8)=0,"",INDEX(INDIRECT(AD7&amp;"_"&amp;AC7),$A15,AD$8))</f>
        <v>#N/A</v>
      </c>
      <c r="AE15" s="4" t="e">
        <f ca="1">IF(INDEX(INDIRECT(AD7&amp;"_"&amp;AC7),$A15,AE$8)=0,"",INDEX(INDIRECT(AD7&amp;"_"&amp;AC7),$A15,AE$8))</f>
        <v>#N/A</v>
      </c>
      <c r="AF15" s="4" t="e">
        <f ca="1">IF(INDEX(INDIRECT(AD7&amp;"_"&amp;AC7),$A15,AF$8)=0,"",INDEX(INDIRECT(AD7&amp;"_"&amp;AC7),$A15,AF$8))</f>
        <v>#N/A</v>
      </c>
    </row>
    <row r="16" spans="1:32" ht="39.950000000000003" customHeight="1" x14ac:dyDescent="0.25">
      <c r="A16">
        <v>3</v>
      </c>
      <c r="C16" s="4" t="str">
        <f ca="1">IF(INDEX(INDIRECT(H7&amp;"_"&amp;G7),$A16,C$8)=0,"",INDEX(INDIRECT(H7&amp;"_"&amp;G7),$A16,C$8))</f>
        <v>SHREWSBURY</v>
      </c>
      <c r="D16" s="4" t="str">
        <f ca="1">IF(INDEX(INDIRECT(H7&amp;"_"&amp;G7),$A16,D$8)=0,"",INDEX(INDIRECT(H7&amp;"_"&amp;G7),$A16,D$8))</f>
        <v/>
      </c>
      <c r="E16" s="4" t="str">
        <f ca="1">IF(INDEX(INDIRECT(H7&amp;"_"&amp;G7),$A16,E$8)=0,"",INDEX(INDIRECT(H7&amp;"_"&amp;G7),$A16,E$8))</f>
        <v/>
      </c>
      <c r="F16" s="4" t="str">
        <f ca="1">IF(INDEX(INDIRECT(H7&amp;"_"&amp;G7),$A16,F$8)=0,"",INDEX(INDIRECT(H7&amp;"_"&amp;G7),$A16,F$8))</f>
        <v/>
      </c>
      <c r="G16" s="4" t="str">
        <f ca="1">IF(INDEX(INDIRECT(H7&amp;"_"&amp;G7),$A16,G$8)=0,"",INDEX(INDIRECT(H7&amp;"_"&amp;G7),$A16,G$8))</f>
        <v/>
      </c>
      <c r="H16" s="4" t="str">
        <f ca="1">IF(INDEX(INDIRECT(H7&amp;"_"&amp;G7),$A16,H$8)=0,"",INDEX(INDIRECT(H7&amp;"_"&amp;G7),$A16,H$8))</f>
        <v/>
      </c>
      <c r="I16" s="4" t="str">
        <f ca="1">IF(INDEX(INDIRECT(H7&amp;"_"&amp;G7),$A16,I$8)=0,"",INDEX(INDIRECT(H7&amp;"_"&amp;G7),$A16,I$8))</f>
        <v/>
      </c>
      <c r="J16" s="4" t="str">
        <f ca="1">IF(INDEX(INDIRECT(H7&amp;"_"&amp;G7),$A16,J$8)=0,"",INDEX(INDIRECT(H7&amp;"_"&amp;G7),$A16,J$8))</f>
        <v/>
      </c>
      <c r="K16" s="4"/>
      <c r="N16" s="4" t="str">
        <f ca="1">IF(INDEX(INDIRECT(S7&amp;"_"&amp;R7),$A16,N$8)=0,"",INDEX(INDIRECT(S7&amp;"_"&amp;R7),$A16,N$8))</f>
        <v>SHREWSBURY</v>
      </c>
      <c r="O16" s="4" t="str">
        <f ca="1">IF(INDEX(INDIRECT(S7&amp;"_"&amp;R7),$A16,O$8)=0,"",INDEX(INDIRECT(S7&amp;"_"&amp;R7),$A16,O$8))</f>
        <v/>
      </c>
      <c r="P16" s="4" t="str">
        <f ca="1">IF(INDEX(INDIRECT(S7&amp;"_"&amp;R7),$A16,P$8)=0,"",INDEX(INDIRECT(S7&amp;"_"&amp;R7),$A16,P$8))</f>
        <v/>
      </c>
      <c r="Q16" s="4" t="str">
        <f ca="1">IF(INDEX(INDIRECT(S7&amp;"_"&amp;R7),$A16,Q$8)=0,"",INDEX(INDIRECT(S7&amp;"_"&amp;R7),$A16,Q$8))</f>
        <v/>
      </c>
      <c r="R16" s="4" t="str">
        <f ca="1">IF(INDEX(INDIRECT(S7&amp;"_"&amp;R7),$A16,R$8)=0,"",INDEX(INDIRECT(S7&amp;"_"&amp;R7),$A16,R$8))</f>
        <v/>
      </c>
      <c r="S16" s="4" t="str">
        <f ca="1">IF(INDEX(INDIRECT(S7&amp;"_"&amp;R7),$A16,S$8)=0,"",INDEX(INDIRECT(S7&amp;"_"&amp;R7),$A16,S$8))</f>
        <v/>
      </c>
      <c r="T16" s="4" t="str">
        <f ca="1">IF(INDEX(INDIRECT(S7&amp;"_"&amp;R7),$A16,T$8)=0,"",INDEX(INDIRECT(S7&amp;"_"&amp;R7),$A16,T$8))</f>
        <v/>
      </c>
      <c r="U16" s="4" t="str">
        <f ca="1">IF(INDEX(INDIRECT(S7&amp;"_"&amp;R7),$A16,U$8)=0,"",INDEX(INDIRECT(S7&amp;"_"&amp;R7),$A16,U$8))</f>
        <v/>
      </c>
      <c r="V16" s="99"/>
      <c r="W16" s="99"/>
      <c r="Y16" s="4" t="e">
        <f ca="1">IF(INDEX(INDIRECT(AD7&amp;"_"&amp;AC7),$A16,Y$8)=0,"",INDEX(INDIRECT(AD7&amp;"_"&amp;AC7),$A16,Y$8))</f>
        <v>#N/A</v>
      </c>
      <c r="Z16" s="4" t="e">
        <f ca="1">IF(INDEX(INDIRECT(AD7&amp;"_"&amp;AC7),$A16,Z$8)=0,"",INDEX(INDIRECT(AD7&amp;"_"&amp;AC7),$A16,Z$8))</f>
        <v>#N/A</v>
      </c>
      <c r="AA16" s="4" t="e">
        <f ca="1">IF(INDEX(INDIRECT(AD7&amp;"_"&amp;AC7),$A16,AA$8)=0,"",INDEX(INDIRECT(AD7&amp;"_"&amp;AC7),$A16,AA$8))</f>
        <v>#N/A</v>
      </c>
      <c r="AB16" s="4" t="e">
        <f ca="1">IF(INDEX(INDIRECT(AD7&amp;"_"&amp;AC7),$A16,AB$8)=0,"",INDEX(INDIRECT(AD7&amp;"_"&amp;AC7),$A16,AB$8))</f>
        <v>#N/A</v>
      </c>
      <c r="AC16" s="4" t="e">
        <f ca="1">IF(INDEX(INDIRECT(AD7&amp;"_"&amp;AC7),$A16,AC$8)=0,"",INDEX(INDIRECT(AD7&amp;"_"&amp;AC7),$A16,AC$8))</f>
        <v>#N/A</v>
      </c>
      <c r="AD16" s="4" t="e">
        <f ca="1">IF(INDEX(INDIRECT(AD7&amp;"_"&amp;AC7),$A16,AD$8)=0,"",INDEX(INDIRECT(AD7&amp;"_"&amp;AC7),$A16,AD$8))</f>
        <v>#N/A</v>
      </c>
      <c r="AE16" s="4" t="e">
        <f ca="1">IF(INDEX(INDIRECT(AD7&amp;"_"&amp;AC7),$A16,AE$8)=0,"",INDEX(INDIRECT(AD7&amp;"_"&amp;AC7),$A16,AE$8))</f>
        <v>#N/A</v>
      </c>
      <c r="AF16" s="4" t="e">
        <f ca="1">IF(INDEX(INDIRECT(AD7&amp;"_"&amp;AC7),$A16,AF$8)=0,"",INDEX(INDIRECT(AD7&amp;"_"&amp;AC7),$A16,AF$8))</f>
        <v>#N/A</v>
      </c>
    </row>
    <row r="17" spans="1:32" ht="39.950000000000003" customHeight="1" x14ac:dyDescent="0.25">
      <c r="A17">
        <v>4</v>
      </c>
      <c r="C17" s="4" t="str">
        <f ca="1">IF(INDEX(INDIRECT(H7&amp;"_"&amp;G7),$A17,C$8)=0,"",INDEX(INDIRECT(H7&amp;"_"&amp;G7),$A17,C$8))</f>
        <v>TELFORD</v>
      </c>
      <c r="D17" s="4" t="str">
        <f ca="1">IF(INDEX(INDIRECT(H7&amp;"_"&amp;G7),$A17,D$8)=0,"",INDEX(INDIRECT(H7&amp;"_"&amp;G7),$A17,D$8))</f>
        <v/>
      </c>
      <c r="E17" s="4" t="str">
        <f ca="1">IF(INDEX(INDIRECT(H7&amp;"_"&amp;G7),$A17,E$8)=0,"",INDEX(INDIRECT(H7&amp;"_"&amp;G7),$A17,E$8))</f>
        <v/>
      </c>
      <c r="F17" s="4" t="str">
        <f ca="1">IF(INDEX(INDIRECT(H7&amp;"_"&amp;G7),$A17,F$8)=0,"",INDEX(INDIRECT(H7&amp;"_"&amp;G7),$A17,F$8))</f>
        <v/>
      </c>
      <c r="G17" s="4" t="str">
        <f ca="1">IF(INDEX(INDIRECT(H7&amp;"_"&amp;G7),$A17,G$8)=0,"",INDEX(INDIRECT(H7&amp;"_"&amp;G7),$A17,G$8))</f>
        <v/>
      </c>
      <c r="H17" s="4" t="str">
        <f ca="1">IF(INDEX(INDIRECT(H7&amp;"_"&amp;G7),$A17,H$8)=0,"",INDEX(INDIRECT(H7&amp;"_"&amp;G7),$A17,H$8))</f>
        <v/>
      </c>
      <c r="I17" s="4" t="str">
        <f ca="1">IF(INDEX(INDIRECT(H7&amp;"_"&amp;G7),$A17,I$8)=0,"",INDEX(INDIRECT(H7&amp;"_"&amp;G7),$A17,I$8))</f>
        <v/>
      </c>
      <c r="J17" s="4" t="str">
        <f ca="1">IF(INDEX(INDIRECT(H7&amp;"_"&amp;G7),$A17,J$8)=0,"",INDEX(INDIRECT(H7&amp;"_"&amp;G7),$A17,J$8))</f>
        <v/>
      </c>
      <c r="K17" s="4"/>
      <c r="N17" s="4" t="str">
        <f ca="1">IF(INDEX(INDIRECT(S7&amp;"_"&amp;R7),$A17,N$8)=0,"",INDEX(INDIRECT(S7&amp;"_"&amp;R7),$A17,N$8))</f>
        <v>TELFORD</v>
      </c>
      <c r="O17" s="4" t="str">
        <f ca="1">IF(INDEX(INDIRECT(S7&amp;"_"&amp;R7),$A17,O$8)=0,"",INDEX(INDIRECT(S7&amp;"_"&amp;R7),$A17,O$8))</f>
        <v/>
      </c>
      <c r="P17" s="4" t="str">
        <f ca="1">IF(INDEX(INDIRECT(S7&amp;"_"&amp;R7),$A17,P$8)=0,"",INDEX(INDIRECT(S7&amp;"_"&amp;R7),$A17,P$8))</f>
        <v/>
      </c>
      <c r="Q17" s="4" t="str">
        <f ca="1">IF(INDEX(INDIRECT(S7&amp;"_"&amp;R7),$A17,Q$8)=0,"",INDEX(INDIRECT(S7&amp;"_"&amp;R7),$A17,Q$8))</f>
        <v/>
      </c>
      <c r="R17" s="4" t="str">
        <f ca="1">IF(INDEX(INDIRECT(S7&amp;"_"&amp;R7),$A17,R$8)=0,"",INDEX(INDIRECT(S7&amp;"_"&amp;R7),$A17,R$8))</f>
        <v/>
      </c>
      <c r="S17" s="4" t="str">
        <f ca="1">IF(INDEX(INDIRECT(S7&amp;"_"&amp;R7),$A17,S$8)=0,"",INDEX(INDIRECT(S7&amp;"_"&amp;R7),$A17,S$8))</f>
        <v/>
      </c>
      <c r="T17" s="4" t="str">
        <f ca="1">IF(INDEX(INDIRECT(S7&amp;"_"&amp;R7),$A17,T$8)=0,"",INDEX(INDIRECT(S7&amp;"_"&amp;R7),$A17,T$8))</f>
        <v/>
      </c>
      <c r="U17" s="4" t="str">
        <f ca="1">IF(INDEX(INDIRECT(S7&amp;"_"&amp;R7),$A17,U$8)=0,"",INDEX(INDIRECT(S7&amp;"_"&amp;R7),$A17,U$8))</f>
        <v/>
      </c>
      <c r="Y17" s="4" t="e">
        <f ca="1">IF(INDEX(INDIRECT(AD7&amp;"_"&amp;AC7),$A17,Y$8)=0,"",INDEX(INDIRECT(AD7&amp;"_"&amp;AC7),$A17,Y$8))</f>
        <v>#N/A</v>
      </c>
      <c r="Z17" s="4" t="e">
        <f ca="1">IF(INDEX(INDIRECT(AD7&amp;"_"&amp;AC7),$A17,Z$8)=0,"",INDEX(INDIRECT(AD7&amp;"_"&amp;AC7),$A17,Z$8))</f>
        <v>#N/A</v>
      </c>
      <c r="AA17" s="4" t="e">
        <f ca="1">IF(INDEX(INDIRECT(AD7&amp;"_"&amp;AC7),$A17,AA$8)=0,"",INDEX(INDIRECT(AD7&amp;"_"&amp;AC7),$A17,AA$8))</f>
        <v>#N/A</v>
      </c>
      <c r="AB17" s="4" t="e">
        <f ca="1">IF(INDEX(INDIRECT(AD7&amp;"_"&amp;AC7),$A17,AB$8)=0,"",INDEX(INDIRECT(AD7&amp;"_"&amp;AC7),$A17,AB$8))</f>
        <v>#N/A</v>
      </c>
      <c r="AC17" s="4" t="e">
        <f ca="1">IF(INDEX(INDIRECT(AD7&amp;"_"&amp;AC7),$A17,AC$8)=0,"",INDEX(INDIRECT(AD7&amp;"_"&amp;AC7),$A17,AC$8))</f>
        <v>#N/A</v>
      </c>
      <c r="AD17" s="4" t="e">
        <f ca="1">IF(INDEX(INDIRECT(AD7&amp;"_"&amp;AC7),$A17,AD$8)=0,"",INDEX(INDIRECT(AD7&amp;"_"&amp;AC7),$A17,AD$8))</f>
        <v>#N/A</v>
      </c>
      <c r="AE17" s="4" t="e">
        <f ca="1">IF(INDEX(INDIRECT(AD7&amp;"_"&amp;AC7),$A17,AE$8)=0,"",INDEX(INDIRECT(AD7&amp;"_"&amp;AC7),$A17,AE$8))</f>
        <v>#N/A</v>
      </c>
      <c r="AF17" s="4" t="e">
        <f ca="1">IF(INDEX(INDIRECT(AD7&amp;"_"&amp;AC7),$A17,AF$8)=0,"",INDEX(INDIRECT(AD7&amp;"_"&amp;AC7),$A17,AF$8))</f>
        <v>#N/A</v>
      </c>
    </row>
    <row r="18" spans="1:32" ht="39.950000000000003" customHeight="1" x14ac:dyDescent="0.25">
      <c r="A18">
        <v>5</v>
      </c>
      <c r="C18" s="4" t="str">
        <f ca="1">IF(INDEX(INDIRECT(H7&amp;"_"&amp;G7),$A18,C$8)=0,"",INDEX(INDIRECT(H7&amp;"_"&amp;G7),$A18,C$8))</f>
        <v>WENLOCK</v>
      </c>
      <c r="D18" s="4" t="str">
        <f ca="1">IF(INDEX(INDIRECT(H7&amp;"_"&amp;G7),$A18,D$8)=0,"",INDEX(INDIRECT(H7&amp;"_"&amp;G7),$A18,D$8))</f>
        <v/>
      </c>
      <c r="E18" s="4" t="str">
        <f ca="1">IF(INDEX(INDIRECT(H7&amp;"_"&amp;G7),$A18,E$8)=0,"",INDEX(INDIRECT(H7&amp;"_"&amp;G7),$A18,E$8))</f>
        <v/>
      </c>
      <c r="F18" s="4" t="str">
        <f ca="1">IF(INDEX(INDIRECT(H7&amp;"_"&amp;G7),$A18,F$8)=0,"",INDEX(INDIRECT(H7&amp;"_"&amp;G7),$A18,F$8))</f>
        <v/>
      </c>
      <c r="G18" s="4" t="str">
        <f ca="1">IF(INDEX(INDIRECT(H7&amp;"_"&amp;G7),$A18,G$8)=0,"",INDEX(INDIRECT(H7&amp;"_"&amp;G7),$A18,G$8))</f>
        <v/>
      </c>
      <c r="H18" s="4" t="str">
        <f ca="1">IF(INDEX(INDIRECT(H7&amp;"_"&amp;G7),$A18,H$8)=0,"",INDEX(INDIRECT(H7&amp;"_"&amp;G7),$A18,H$8))</f>
        <v/>
      </c>
      <c r="I18" s="4" t="str">
        <f ca="1">IF(INDEX(INDIRECT(H7&amp;"_"&amp;G7),$A18,I$8)=0,"",INDEX(INDIRECT(H7&amp;"_"&amp;G7),$A18,I$8))</f>
        <v/>
      </c>
      <c r="J18" s="4" t="str">
        <f ca="1">IF(INDEX(INDIRECT(H7&amp;"_"&amp;G7),$A18,J$8)=0,"",INDEX(INDIRECT(H7&amp;"_"&amp;G7),$A18,J$8))</f>
        <v/>
      </c>
      <c r="K18" s="4"/>
      <c r="N18" s="4" t="str">
        <f ca="1">IF(INDEX(INDIRECT(S7&amp;"_"&amp;R7),$A18,N$8)=0,"",INDEX(INDIRECT(S7&amp;"_"&amp;R7),$A18,N$8))</f>
        <v>WENLOCK</v>
      </c>
      <c r="O18" s="4" t="str">
        <f ca="1">IF(INDEX(INDIRECT(S7&amp;"_"&amp;R7),$A18,O$8)=0,"",INDEX(INDIRECT(S7&amp;"_"&amp;R7),$A18,O$8))</f>
        <v/>
      </c>
      <c r="P18" s="4" t="str">
        <f ca="1">IF(INDEX(INDIRECT(S7&amp;"_"&amp;R7),$A18,P$8)=0,"",INDEX(INDIRECT(S7&amp;"_"&amp;R7),$A18,P$8))</f>
        <v/>
      </c>
      <c r="Q18" s="4" t="str">
        <f ca="1">IF(INDEX(INDIRECT(S7&amp;"_"&amp;R7),$A18,Q$8)=0,"",INDEX(INDIRECT(S7&amp;"_"&amp;R7),$A18,Q$8))</f>
        <v/>
      </c>
      <c r="R18" s="4" t="str">
        <f ca="1">IF(INDEX(INDIRECT(S7&amp;"_"&amp;R7),$A18,R$8)=0,"",INDEX(INDIRECT(S7&amp;"_"&amp;R7),$A18,R$8))</f>
        <v/>
      </c>
      <c r="S18" s="4" t="str">
        <f ca="1">IF(INDEX(INDIRECT(S7&amp;"_"&amp;R7),$A18,S$8)=0,"",INDEX(INDIRECT(S7&amp;"_"&amp;R7),$A18,S$8))</f>
        <v/>
      </c>
      <c r="T18" s="4" t="str">
        <f ca="1">IF(INDEX(INDIRECT(S7&amp;"_"&amp;R7),$A18,T$8)=0,"",INDEX(INDIRECT(S7&amp;"_"&amp;R7),$A18,T$8))</f>
        <v/>
      </c>
      <c r="U18" s="4" t="str">
        <f ca="1">IF(INDEX(INDIRECT(S7&amp;"_"&amp;R7),$A18,U$8)=0,"",INDEX(INDIRECT(S7&amp;"_"&amp;R7),$A18,U$8))</f>
        <v/>
      </c>
      <c r="Y18" s="4" t="e">
        <f ca="1">IF(INDEX(INDIRECT(AD7&amp;"_"&amp;AC7),$A18,Y$8)=0,"",INDEX(INDIRECT(AD7&amp;"_"&amp;AC7),$A18,Y$8))</f>
        <v>#N/A</v>
      </c>
      <c r="Z18" s="4" t="e">
        <f ca="1">IF(INDEX(INDIRECT(AD7&amp;"_"&amp;AC7),$A18,Z$8)=0,"",INDEX(INDIRECT(AD7&amp;"_"&amp;AC7),$A18,Z$8))</f>
        <v>#N/A</v>
      </c>
      <c r="AA18" s="4" t="e">
        <f ca="1">IF(INDEX(INDIRECT(AD7&amp;"_"&amp;AC7),$A18,AA$8)=0,"",INDEX(INDIRECT(AD7&amp;"_"&amp;AC7),$A18,AA$8))</f>
        <v>#N/A</v>
      </c>
      <c r="AB18" s="4" t="e">
        <f ca="1">IF(INDEX(INDIRECT(AD7&amp;"_"&amp;AC7),$A18,AB$8)=0,"",INDEX(INDIRECT(AD7&amp;"_"&amp;AC7),$A18,AB$8))</f>
        <v>#N/A</v>
      </c>
      <c r="AC18" s="4" t="e">
        <f ca="1">IF(INDEX(INDIRECT(AD7&amp;"_"&amp;AC7),$A18,AC$8)=0,"",INDEX(INDIRECT(AD7&amp;"_"&amp;AC7),$A18,AC$8))</f>
        <v>#N/A</v>
      </c>
      <c r="AD18" s="4" t="e">
        <f ca="1">IF(INDEX(INDIRECT(AD7&amp;"_"&amp;AC7),$A18,AD$8)=0,"",INDEX(INDIRECT(AD7&amp;"_"&amp;AC7),$A18,AD$8))</f>
        <v>#N/A</v>
      </c>
      <c r="AE18" s="4" t="e">
        <f ca="1">IF(INDEX(INDIRECT(AD7&amp;"_"&amp;AC7),$A18,AE$8)=0,"",INDEX(INDIRECT(AD7&amp;"_"&amp;AC7),$A18,AE$8))</f>
        <v>#N/A</v>
      </c>
      <c r="AF18" s="4" t="e">
        <f ca="1">IF(INDEX(INDIRECT(AD7&amp;"_"&amp;AC7),$A18,AF$8)=0,"",INDEX(INDIRECT(AD7&amp;"_"&amp;AC7),$A18,AF$8))</f>
        <v>#N/A</v>
      </c>
    </row>
    <row r="19" spans="1:32" ht="39.950000000000003" customHeight="1" x14ac:dyDescent="0.25">
      <c r="A19">
        <v>6</v>
      </c>
      <c r="C19" s="4" t="str">
        <f ca="1">IF(INDEX(INDIRECT(H7&amp;"_"&amp;G7),$A19,C$8)=0,"",INDEX(INDIRECT(H7&amp;"_"&amp;G7),$A19,C$8))</f>
        <v>OSWESTRY</v>
      </c>
      <c r="D19" s="4" t="str">
        <f ca="1">IF(INDEX(INDIRECT(H7&amp;"_"&amp;G7),$A19,D$8)=0,"",INDEX(INDIRECT(H7&amp;"_"&amp;G7),$A19,D$8))</f>
        <v/>
      </c>
      <c r="E19" s="4" t="str">
        <f ca="1">IF(INDEX(INDIRECT(H7&amp;"_"&amp;G7),$A19,E$8)=0,"",INDEX(INDIRECT(H7&amp;"_"&amp;G7),$A19,E$8))</f>
        <v/>
      </c>
      <c r="F19" s="4" t="str">
        <f ca="1">IF(INDEX(INDIRECT(H7&amp;"_"&amp;G7),$A19,F$8)=0,"",INDEX(INDIRECT(H7&amp;"_"&amp;G7),$A19,F$8))</f>
        <v/>
      </c>
      <c r="G19" s="4" t="str">
        <f ca="1">IF(INDEX(INDIRECT(H7&amp;"_"&amp;G7),$A19,G$8)=0,"",INDEX(INDIRECT(H7&amp;"_"&amp;G7),$A19,G$8))</f>
        <v/>
      </c>
      <c r="H19" s="4" t="str">
        <f ca="1">IF(INDEX(INDIRECT(H7&amp;"_"&amp;G7),$A19,H$8)=0,"",INDEX(INDIRECT(H7&amp;"_"&amp;G7),$A19,H$8))</f>
        <v/>
      </c>
      <c r="I19" s="4" t="str">
        <f ca="1">IF(INDEX(INDIRECT(H7&amp;"_"&amp;G7),$A19,I$8)=0,"",INDEX(INDIRECT(H7&amp;"_"&amp;G7),$A19,I$8))</f>
        <v/>
      </c>
      <c r="J19" s="4" t="str">
        <f ca="1">IF(INDEX(INDIRECT(H7&amp;"_"&amp;G7),$A19,J$8)=0,"",INDEX(INDIRECT(H7&amp;"_"&amp;G7),$A19,J$8))</f>
        <v/>
      </c>
      <c r="K19" s="4"/>
      <c r="N19" s="4" t="str">
        <f ca="1">IF(INDEX(INDIRECT(S7&amp;"_"&amp;R7),$A19,N$8)=0,"",INDEX(INDIRECT(S7&amp;"_"&amp;R7),$A19,N$8))</f>
        <v>OSWESTRY</v>
      </c>
      <c r="O19" s="4" t="str">
        <f ca="1">IF(INDEX(INDIRECT(S7&amp;"_"&amp;R7),$A19,O$8)=0,"",INDEX(INDIRECT(S7&amp;"_"&amp;R7),$A19,O$8))</f>
        <v/>
      </c>
      <c r="P19" s="4" t="str">
        <f ca="1">IF(INDEX(INDIRECT(S7&amp;"_"&amp;R7),$A19,P$8)=0,"",INDEX(INDIRECT(S7&amp;"_"&amp;R7),$A19,P$8))</f>
        <v/>
      </c>
      <c r="Q19" s="4" t="str">
        <f ca="1">IF(INDEX(INDIRECT(S7&amp;"_"&amp;R7),$A19,Q$8)=0,"",INDEX(INDIRECT(S7&amp;"_"&amp;R7),$A19,Q$8))</f>
        <v/>
      </c>
      <c r="R19" s="4" t="str">
        <f ca="1">IF(INDEX(INDIRECT(S7&amp;"_"&amp;R7),$A19,R$8)=0,"",INDEX(INDIRECT(S7&amp;"_"&amp;R7),$A19,R$8))</f>
        <v/>
      </c>
      <c r="S19" s="4" t="str">
        <f ca="1">IF(INDEX(INDIRECT(S7&amp;"_"&amp;R7),$A19,S$8)=0,"",INDEX(INDIRECT(S7&amp;"_"&amp;R7),$A19,S$8))</f>
        <v/>
      </c>
      <c r="T19" s="4" t="str">
        <f ca="1">IF(INDEX(INDIRECT(S7&amp;"_"&amp;R7),$A19,T$8)=0,"",INDEX(INDIRECT(S7&amp;"_"&amp;R7),$A19,T$8))</f>
        <v/>
      </c>
      <c r="U19" s="4" t="str">
        <f ca="1">IF(INDEX(INDIRECT(S7&amp;"_"&amp;R7),$A19,U$8)=0,"",INDEX(INDIRECT(S7&amp;"_"&amp;R7),$A19,U$8))</f>
        <v/>
      </c>
      <c r="Y19" s="4" t="e">
        <f ca="1">IF(INDEX(INDIRECT(AD7&amp;"_"&amp;AC7),$A19,Y$8)=0,"",INDEX(INDIRECT(AD7&amp;"_"&amp;AC7),$A19,Y$8))</f>
        <v>#N/A</v>
      </c>
      <c r="Z19" s="4" t="e">
        <f ca="1">IF(INDEX(INDIRECT(AD7&amp;"_"&amp;AC7),$A19,Z$8)=0,"",INDEX(INDIRECT(AD7&amp;"_"&amp;AC7),$A19,Z$8))</f>
        <v>#N/A</v>
      </c>
      <c r="AA19" s="4" t="e">
        <f ca="1">IF(INDEX(INDIRECT(AD7&amp;"_"&amp;AC7),$A19,AA$8)=0,"",INDEX(INDIRECT(AD7&amp;"_"&amp;AC7),$A19,AA$8))</f>
        <v>#N/A</v>
      </c>
      <c r="AB19" s="4" t="e">
        <f ca="1">IF(INDEX(INDIRECT(AD7&amp;"_"&amp;AC7),$A19,AB$8)=0,"",INDEX(INDIRECT(AD7&amp;"_"&amp;AC7),$A19,AB$8))</f>
        <v>#N/A</v>
      </c>
      <c r="AC19" s="4" t="e">
        <f ca="1">IF(INDEX(INDIRECT(AD7&amp;"_"&amp;AC7),$A19,AC$8)=0,"",INDEX(INDIRECT(AD7&amp;"_"&amp;AC7),$A19,AC$8))</f>
        <v>#N/A</v>
      </c>
      <c r="AD19" s="4" t="e">
        <f ca="1">IF(INDEX(INDIRECT(AD7&amp;"_"&amp;AC7),$A19,AD$8)=0,"",INDEX(INDIRECT(AD7&amp;"_"&amp;AC7),$A19,AD$8))</f>
        <v>#N/A</v>
      </c>
      <c r="AE19" s="4" t="e">
        <f ca="1">IF(INDEX(INDIRECT(AD7&amp;"_"&amp;AC7),$A19,AE$8)=0,"",INDEX(INDIRECT(AD7&amp;"_"&amp;AC7),$A19,AE$8))</f>
        <v>#N/A</v>
      </c>
      <c r="AF19" s="4" t="e">
        <f ca="1">IF(INDEX(INDIRECT(AD7&amp;"_"&amp;AC7),$A19,AF$8)=0,"",INDEX(INDIRECT(AD7&amp;"_"&amp;AC7),$A19,AF$8))</f>
        <v>#N/A</v>
      </c>
    </row>
    <row r="20" spans="1:32" ht="39.950000000000003" customHeight="1" x14ac:dyDescent="0.25">
      <c r="A20">
        <v>7</v>
      </c>
      <c r="C20" s="4" t="str">
        <f ca="1">IF(INDEX(INDIRECT(H7&amp;"_"&amp;G7),$A20,C$8)=0,"",INDEX(INDIRECT(H7&amp;"_"&amp;G7),$A20,C$8))</f>
        <v>SHREWSBURY</v>
      </c>
      <c r="D20" s="4" t="str">
        <f ca="1">IF(INDEX(INDIRECT(H7&amp;"_"&amp;G7),$A20,D$8)=0,"",INDEX(INDIRECT(H7&amp;"_"&amp;G7),$A20,D$8))</f>
        <v/>
      </c>
      <c r="E20" s="4" t="str">
        <f ca="1">IF(INDEX(INDIRECT(H7&amp;"_"&amp;G7),$A20,E$8)=0,"",INDEX(INDIRECT(H7&amp;"_"&amp;G7),$A20,E$8))</f>
        <v/>
      </c>
      <c r="F20" s="4" t="str">
        <f ca="1">IF(INDEX(INDIRECT(H7&amp;"_"&amp;G7),$A20,F$8)=0,"",INDEX(INDIRECT(H7&amp;"_"&amp;G7),$A20,F$8))</f>
        <v/>
      </c>
      <c r="G20" s="4" t="str">
        <f ca="1">IF(INDEX(INDIRECT(H7&amp;"_"&amp;G7),$A20,G$8)=0,"",INDEX(INDIRECT(H7&amp;"_"&amp;G7),$A20,G$8))</f>
        <v/>
      </c>
      <c r="H20" s="4" t="str">
        <f ca="1">IF(INDEX(INDIRECT(H7&amp;"_"&amp;G7),$A20,H$8)=0,"",INDEX(INDIRECT(H7&amp;"_"&amp;G7),$A20,H$8))</f>
        <v/>
      </c>
      <c r="I20" s="4" t="str">
        <f ca="1">IF(INDEX(INDIRECT(H7&amp;"_"&amp;G7),$A20,I$8)=0,"",INDEX(INDIRECT(H7&amp;"_"&amp;G7),$A20,I$8))</f>
        <v/>
      </c>
      <c r="J20" s="4" t="str">
        <f ca="1">IF(INDEX(INDIRECT(H7&amp;"_"&amp;G7),$A20,J$8)=0,"",INDEX(INDIRECT(H7&amp;"_"&amp;G7),$A20,J$8))</f>
        <v/>
      </c>
      <c r="K20" s="4"/>
      <c r="N20" s="4" t="str">
        <f ca="1">IF(INDEX(INDIRECT(S7&amp;"_"&amp;R7),$A20,N$8)=0,"",INDEX(INDIRECT(S7&amp;"_"&amp;R7),$A20,N$8))</f>
        <v>SHREWSBURY</v>
      </c>
      <c r="O20" s="4" t="str">
        <f ca="1">IF(INDEX(INDIRECT(S7&amp;"_"&amp;R7),$A20,O$8)=0,"",INDEX(INDIRECT(S7&amp;"_"&amp;R7),$A20,O$8))</f>
        <v/>
      </c>
      <c r="P20" s="4" t="str">
        <f ca="1">IF(INDEX(INDIRECT(S7&amp;"_"&amp;R7),$A20,P$8)=0,"",INDEX(INDIRECT(S7&amp;"_"&amp;R7),$A20,P$8))</f>
        <v/>
      </c>
      <c r="Q20" s="4" t="str">
        <f ca="1">IF(INDEX(INDIRECT(S7&amp;"_"&amp;R7),$A20,Q$8)=0,"",INDEX(INDIRECT(S7&amp;"_"&amp;R7),$A20,Q$8))</f>
        <v/>
      </c>
      <c r="R20" s="4" t="str">
        <f ca="1">IF(INDEX(INDIRECT(S7&amp;"_"&amp;R7),$A20,R$8)=0,"",INDEX(INDIRECT(S7&amp;"_"&amp;R7),$A20,R$8))</f>
        <v/>
      </c>
      <c r="S20" s="4" t="str">
        <f ca="1">IF(INDEX(INDIRECT(S7&amp;"_"&amp;R7),$A20,S$8)=0,"",INDEX(INDIRECT(S7&amp;"_"&amp;R7),$A20,S$8))</f>
        <v/>
      </c>
      <c r="T20" s="4" t="str">
        <f ca="1">IF(INDEX(INDIRECT(S7&amp;"_"&amp;R7),$A20,T$8)=0,"",INDEX(INDIRECT(S7&amp;"_"&amp;R7),$A20,T$8))</f>
        <v/>
      </c>
      <c r="U20" s="4" t="str">
        <f ca="1">IF(INDEX(INDIRECT(S7&amp;"_"&amp;R7),$A20,U$8)=0,"",INDEX(INDIRECT(S7&amp;"_"&amp;R7),$A20,U$8))</f>
        <v/>
      </c>
      <c r="Y20" s="4" t="e">
        <f ca="1">IF(INDEX(INDIRECT(AD7&amp;"_"&amp;AC7),$A20,Y$8)=0,"",INDEX(INDIRECT(AD7&amp;"_"&amp;AC7),$A20,Y$8))</f>
        <v>#N/A</v>
      </c>
      <c r="Z20" s="4" t="e">
        <f ca="1">IF(INDEX(INDIRECT(AD7&amp;"_"&amp;AC7),$A20,Z$8)=0,"",INDEX(INDIRECT(AD7&amp;"_"&amp;AC7),$A20,Z$8))</f>
        <v>#N/A</v>
      </c>
      <c r="AA20" s="4" t="e">
        <f ca="1">IF(INDEX(INDIRECT(AD7&amp;"_"&amp;AC7),$A20,AA$8)=0,"",INDEX(INDIRECT(AD7&amp;"_"&amp;AC7),$A20,AA$8))</f>
        <v>#N/A</v>
      </c>
      <c r="AB20" s="4" t="e">
        <f ca="1">IF(INDEX(INDIRECT(AD7&amp;"_"&amp;AC7),$A20,AB$8)=0,"",INDEX(INDIRECT(AD7&amp;"_"&amp;AC7),$A20,AB$8))</f>
        <v>#N/A</v>
      </c>
      <c r="AC20" s="4" t="e">
        <f ca="1">IF(INDEX(INDIRECT(AD7&amp;"_"&amp;AC7),$A20,AC$8)=0,"",INDEX(INDIRECT(AD7&amp;"_"&amp;AC7),$A20,AC$8))</f>
        <v>#N/A</v>
      </c>
      <c r="AD20" s="4" t="e">
        <f ca="1">IF(INDEX(INDIRECT(AD7&amp;"_"&amp;AC7),$A20,AD$8)=0,"",INDEX(INDIRECT(AD7&amp;"_"&amp;AC7),$A20,AD$8))</f>
        <v>#N/A</v>
      </c>
      <c r="AE20" s="4" t="e">
        <f ca="1">IF(INDEX(INDIRECT(AD7&amp;"_"&amp;AC7),$A20,AE$8)=0,"",INDEX(INDIRECT(AD7&amp;"_"&amp;AC7),$A20,AE$8))</f>
        <v>#N/A</v>
      </c>
      <c r="AF20" s="4" t="e">
        <f ca="1">IF(INDEX(INDIRECT(AD7&amp;"_"&amp;AC7),$A20,AF$8)=0,"",INDEX(INDIRECT(AD7&amp;"_"&amp;AC7),$A20,AF$8))</f>
        <v>#N/A</v>
      </c>
    </row>
    <row r="21" spans="1:32" ht="39.950000000000003" customHeight="1" x14ac:dyDescent="0.25">
      <c r="A21">
        <v>8</v>
      </c>
      <c r="C21" s="4" t="str">
        <f ca="1">IF(INDEX(INDIRECT(H7&amp;"_"&amp;G7),$A21,C$8)=0,"",INDEX(INDIRECT(H7&amp;"_"&amp;G7),$A21,C$8))</f>
        <v>TELFORD</v>
      </c>
      <c r="D21" s="4" t="str">
        <f ca="1">IF(INDEX(INDIRECT(H7&amp;"_"&amp;G7),$A21,D$8)=0,"",INDEX(INDIRECT(H7&amp;"_"&amp;G7),$A21,D$8))</f>
        <v/>
      </c>
      <c r="E21" s="4" t="str">
        <f ca="1">IF(INDEX(INDIRECT(H7&amp;"_"&amp;G7),$A21,E$8)=0,"",INDEX(INDIRECT(H7&amp;"_"&amp;G7),$A21,E$8))</f>
        <v/>
      </c>
      <c r="F21" s="4" t="str">
        <f ca="1">IF(INDEX(INDIRECT(H7&amp;"_"&amp;G7),$A21,F$8)=0,"",INDEX(INDIRECT(H7&amp;"_"&amp;G7),$A21,F$8))</f>
        <v/>
      </c>
      <c r="G21" s="4" t="str">
        <f ca="1">IF(INDEX(INDIRECT(H7&amp;"_"&amp;G7),$A21,G$8)=0,"",INDEX(INDIRECT(H7&amp;"_"&amp;G7),$A21,G$8))</f>
        <v/>
      </c>
      <c r="H21" s="4" t="str">
        <f ca="1">IF(INDEX(INDIRECT(H7&amp;"_"&amp;G7),$A21,H$8)=0,"",INDEX(INDIRECT(H7&amp;"_"&amp;G7),$A21,H$8))</f>
        <v/>
      </c>
      <c r="I21" s="4" t="str">
        <f ca="1">IF(INDEX(INDIRECT(H7&amp;"_"&amp;G7),$A21,I$8)=0,"",INDEX(INDIRECT(H7&amp;"_"&amp;G7),$A21,I$8))</f>
        <v/>
      </c>
      <c r="J21" s="4" t="str">
        <f ca="1">IF(INDEX(INDIRECT(H7&amp;"_"&amp;G7),$A21,J$8)=0,"",INDEX(INDIRECT(H7&amp;"_"&amp;G7),$A21,J$8))</f>
        <v/>
      </c>
      <c r="K21" s="4"/>
      <c r="N21" s="4" t="str">
        <f ca="1">IF(INDEX(INDIRECT(S7&amp;"_"&amp;R7),$A21,N$8)=0,"",INDEX(INDIRECT(S7&amp;"_"&amp;R7),$A21,N$8))</f>
        <v>TELFORD</v>
      </c>
      <c r="O21" s="4" t="str">
        <f ca="1">IF(INDEX(INDIRECT(S7&amp;"_"&amp;R7),$A21,O$8)=0,"",INDEX(INDIRECT(S7&amp;"_"&amp;R7),$A21,O$8))</f>
        <v/>
      </c>
      <c r="P21" s="4" t="str">
        <f ca="1">IF(INDEX(INDIRECT(S7&amp;"_"&amp;R7),$A21,P$8)=0,"",INDEX(INDIRECT(S7&amp;"_"&amp;R7),$A21,P$8))</f>
        <v/>
      </c>
      <c r="Q21" s="4" t="str">
        <f ca="1">IF(INDEX(INDIRECT(S7&amp;"_"&amp;R7),$A21,Q$8)=0,"",INDEX(INDIRECT(S7&amp;"_"&amp;R7),$A21,Q$8))</f>
        <v/>
      </c>
      <c r="R21" s="4" t="str">
        <f ca="1">IF(INDEX(INDIRECT(S7&amp;"_"&amp;R7),$A21,R$8)=0,"",INDEX(INDIRECT(S7&amp;"_"&amp;R7),$A21,R$8))</f>
        <v/>
      </c>
      <c r="S21" s="4" t="str">
        <f ca="1">IF(INDEX(INDIRECT(S7&amp;"_"&amp;R7),$A21,S$8)=0,"",INDEX(INDIRECT(S7&amp;"_"&amp;R7),$A21,S$8))</f>
        <v/>
      </c>
      <c r="T21" s="4" t="str">
        <f ca="1">IF(INDEX(INDIRECT(S7&amp;"_"&amp;R7),$A21,T$8)=0,"",INDEX(INDIRECT(S7&amp;"_"&amp;R7),$A21,T$8))</f>
        <v/>
      </c>
      <c r="U21" s="4" t="str">
        <f ca="1">IF(INDEX(INDIRECT(S7&amp;"_"&amp;R7),$A21,U$8)=0,"",INDEX(INDIRECT(S7&amp;"_"&amp;R7),$A21,U$8))</f>
        <v/>
      </c>
      <c r="V21" s="99"/>
      <c r="W21" s="99"/>
      <c r="X21" s="99"/>
      <c r="Y21" s="4" t="e">
        <f ca="1">IF(INDEX(INDIRECT(AD7&amp;"_"&amp;AC7),$A21,Y$8)=0,"",INDEX(INDIRECT(AD7&amp;"_"&amp;AC7),$A21,Y$8))</f>
        <v>#N/A</v>
      </c>
      <c r="Z21" s="4" t="e">
        <f ca="1">IF(INDEX(INDIRECT(AD7&amp;"_"&amp;AC7),$A21,Z$8)=0,"",INDEX(INDIRECT(AD7&amp;"_"&amp;AC7),$A21,Z$8))</f>
        <v>#N/A</v>
      </c>
      <c r="AA21" s="4" t="e">
        <f ca="1">IF(INDEX(INDIRECT(AD7&amp;"_"&amp;AC7),$A21,AA$8)=0,"",INDEX(INDIRECT(AD7&amp;"_"&amp;AC7),$A21,AA$8))</f>
        <v>#N/A</v>
      </c>
      <c r="AB21" s="4" t="e">
        <f ca="1">IF(INDEX(INDIRECT(AD7&amp;"_"&amp;AC7),$A21,AB$8)=0,"",INDEX(INDIRECT(AD7&amp;"_"&amp;AC7),$A21,AB$8))</f>
        <v>#N/A</v>
      </c>
      <c r="AC21" s="4" t="e">
        <f ca="1">IF(INDEX(INDIRECT(AD7&amp;"_"&amp;AC7),$A21,AC$8)=0,"",INDEX(INDIRECT(AD7&amp;"_"&amp;AC7),$A21,AC$8))</f>
        <v>#N/A</v>
      </c>
      <c r="AD21" s="4" t="e">
        <f ca="1">IF(INDEX(INDIRECT(AD7&amp;"_"&amp;AC7),$A21,AD$8)=0,"",INDEX(INDIRECT(AD7&amp;"_"&amp;AC7),$A21,AD$8))</f>
        <v>#N/A</v>
      </c>
      <c r="AE21" s="4" t="e">
        <f ca="1">IF(INDEX(INDIRECT(AD7&amp;"_"&amp;AC7),$A21,AE$8)=0,"",INDEX(INDIRECT(AD7&amp;"_"&amp;AC7),$A21,AE$8))</f>
        <v>#N/A</v>
      </c>
      <c r="AF21" s="4" t="e">
        <f ca="1">IF(INDEX(INDIRECT(AD7&amp;"_"&amp;AC7),$A21,AF$8)=0,"",INDEX(INDIRECT(AD7&amp;"_"&amp;AC7),$A21,AF$8))</f>
        <v>#N/A</v>
      </c>
    </row>
    <row r="22" spans="1:32" ht="39.950000000000003" customHeight="1" x14ac:dyDescent="0.25">
      <c r="A22">
        <v>9</v>
      </c>
      <c r="C22" s="4" t="str">
        <f ca="1">IF(INDEX(INDIRECT(H7&amp;"_"&amp;G7),$A22,C$8)=0,"",INDEX(INDIRECT(H7&amp;"_"&amp;G7),$A22,C$8))</f>
        <v>WENLOCK</v>
      </c>
      <c r="D22" s="4" t="str">
        <f ca="1">IF(INDEX(INDIRECT(H7&amp;"_"&amp;G7),$A22,D$8)=0,"",INDEX(INDIRECT(H7&amp;"_"&amp;G7),$A22,D$8))</f>
        <v/>
      </c>
      <c r="E22" s="4" t="str">
        <f ca="1">IF(INDEX(INDIRECT(H7&amp;"_"&amp;G7),$A22,E$8)=0,"",INDEX(INDIRECT(H7&amp;"_"&amp;G7),$A22,E$8))</f>
        <v/>
      </c>
      <c r="F22" s="4" t="str">
        <f ca="1">IF(INDEX(INDIRECT(H7&amp;"_"&amp;G7),$A22,F$8)=0,"",INDEX(INDIRECT(H7&amp;"_"&amp;G7),$A22,F$8))</f>
        <v/>
      </c>
      <c r="G22" s="4" t="str">
        <f ca="1">IF(INDEX(INDIRECT(H7&amp;"_"&amp;G7),$A22,G$8)=0,"",INDEX(INDIRECT(H7&amp;"_"&amp;G7),$A22,G$8))</f>
        <v/>
      </c>
      <c r="H22" s="4" t="str">
        <f ca="1">IF(INDEX(INDIRECT(H7&amp;"_"&amp;G7),$A22,H$8)=0,"",INDEX(INDIRECT(H7&amp;"_"&amp;G7),$A22,H$8))</f>
        <v/>
      </c>
      <c r="I22" s="4" t="str">
        <f ca="1">IF(INDEX(INDIRECT(H7&amp;"_"&amp;G7),$A22,I$8)=0,"",INDEX(INDIRECT(H7&amp;"_"&amp;G7),$A22,I$8))</f>
        <v/>
      </c>
      <c r="J22" s="4" t="str">
        <f ca="1">IF(INDEX(INDIRECT(H7&amp;"_"&amp;G7),$A22,J$8)=0,"",INDEX(INDIRECT(H7&amp;"_"&amp;G7),$A22,J$8))</f>
        <v/>
      </c>
      <c r="K22" s="4"/>
      <c r="N22" s="4" t="str">
        <f ca="1">IF(INDEX(INDIRECT(S7&amp;"_"&amp;R7),$A22,N$8)=0,"",INDEX(INDIRECT(S7&amp;"_"&amp;R7),$A22,N$8))</f>
        <v>WENLOCK</v>
      </c>
      <c r="O22" s="4" t="str">
        <f ca="1">IF(INDEX(INDIRECT(S7&amp;"_"&amp;R7),$A22,O$8)=0,"",INDEX(INDIRECT(S7&amp;"_"&amp;R7),$A22,O$8))</f>
        <v/>
      </c>
      <c r="P22" s="4" t="str">
        <f ca="1">IF(INDEX(INDIRECT(S7&amp;"_"&amp;R7),$A22,P$8)=0,"",INDEX(INDIRECT(S7&amp;"_"&amp;R7),$A22,P$8))</f>
        <v/>
      </c>
      <c r="Q22" s="4" t="str">
        <f ca="1">IF(INDEX(INDIRECT(S7&amp;"_"&amp;R7),$A22,Q$8)=0,"",INDEX(INDIRECT(S7&amp;"_"&amp;R7),$A22,Q$8))</f>
        <v/>
      </c>
      <c r="R22" s="4" t="str">
        <f ca="1">IF(INDEX(INDIRECT(S7&amp;"_"&amp;R7),$A22,R$8)=0,"",INDEX(INDIRECT(S7&amp;"_"&amp;R7),$A22,R$8))</f>
        <v/>
      </c>
      <c r="S22" s="4" t="str">
        <f ca="1">IF(INDEX(INDIRECT(S7&amp;"_"&amp;R7),$A22,S$8)=0,"",INDEX(INDIRECT(S7&amp;"_"&amp;R7),$A22,S$8))</f>
        <v/>
      </c>
      <c r="T22" s="4" t="str">
        <f ca="1">IF(INDEX(INDIRECT(S7&amp;"_"&amp;R7),$A22,T$8)=0,"",INDEX(INDIRECT(S7&amp;"_"&amp;R7),$A22,T$8))</f>
        <v/>
      </c>
      <c r="U22" s="4" t="str">
        <f ca="1">IF(INDEX(INDIRECT(S7&amp;"_"&amp;R7),$A22,U$8)=0,"",INDEX(INDIRECT(S7&amp;"_"&amp;R7),$A22,U$8))</f>
        <v/>
      </c>
      <c r="V22" s="99"/>
      <c r="W22" s="99"/>
      <c r="X22" s="99"/>
      <c r="Y22" s="4" t="e">
        <f ca="1">IF(INDEX(INDIRECT(AD7&amp;"_"&amp;AC7),$A22,Y$8)=0,"",INDEX(INDIRECT(AD7&amp;"_"&amp;AC7),$A22,Y$8))</f>
        <v>#N/A</v>
      </c>
      <c r="Z22" s="4" t="e">
        <f ca="1">IF(INDEX(INDIRECT(AD7&amp;"_"&amp;AC7),$A22,Z$8)=0,"",INDEX(INDIRECT(AD7&amp;"_"&amp;AC7),$A22,Z$8))</f>
        <v>#N/A</v>
      </c>
      <c r="AA22" s="4" t="e">
        <f ca="1">IF(INDEX(INDIRECT(AD7&amp;"_"&amp;AC7),$A22,AA$8)=0,"",INDEX(INDIRECT(AD7&amp;"_"&amp;AC7),$A22,AA$8))</f>
        <v>#N/A</v>
      </c>
      <c r="AB22" s="4" t="e">
        <f ca="1">IF(INDEX(INDIRECT(AD7&amp;"_"&amp;AC7),$A22,AB$8)=0,"",INDEX(INDIRECT(AD7&amp;"_"&amp;AC7),$A22,AB$8))</f>
        <v>#N/A</v>
      </c>
      <c r="AC22" s="4" t="e">
        <f ca="1">IF(INDEX(INDIRECT(AD7&amp;"_"&amp;AC7),$A22,AC$8)=0,"",INDEX(INDIRECT(AD7&amp;"_"&amp;AC7),$A22,AC$8))</f>
        <v>#N/A</v>
      </c>
      <c r="AD22" s="4" t="e">
        <f ca="1">IF(INDEX(INDIRECT(AD7&amp;"_"&amp;AC7),$A22,AD$8)=0,"",INDEX(INDIRECT(AD7&amp;"_"&amp;AC7),$A22,AD$8))</f>
        <v>#N/A</v>
      </c>
      <c r="AE22" s="4" t="e">
        <f ca="1">IF(INDEX(INDIRECT(AD7&amp;"_"&amp;AC7),$A22,AE$8)=0,"",INDEX(INDIRECT(AD7&amp;"_"&amp;AC7),$A22,AE$8))</f>
        <v>#N/A</v>
      </c>
      <c r="AF22" s="4" t="e">
        <f ca="1">IF(INDEX(INDIRECT(AD7&amp;"_"&amp;AC7),$A22,AF$8)=0,"",INDEX(INDIRECT(AD7&amp;"_"&amp;AC7),$A22,AF$8))</f>
        <v>#N/A</v>
      </c>
    </row>
    <row r="23" spans="1:32" ht="39.950000000000003" customHeight="1" x14ac:dyDescent="0.25">
      <c r="A23">
        <v>10</v>
      </c>
      <c r="C23" s="4" t="str">
        <f ca="1">IF(INDEX(INDIRECT(H7&amp;"_"&amp;G7),$A23,C$8)=0,"",INDEX(INDIRECT(H7&amp;"_"&amp;G7),$A23,C$8))</f>
        <v>OSWESTRY</v>
      </c>
      <c r="D23" s="4" t="str">
        <f ca="1">IF(INDEX(INDIRECT(H7&amp;"_"&amp;G7),$A23,D$8)=0,"",INDEX(INDIRECT(H7&amp;"_"&amp;G7),$A23,D$8))</f>
        <v/>
      </c>
      <c r="E23" s="4" t="str">
        <f ca="1">IF(INDEX(INDIRECT(H7&amp;"_"&amp;G7),$A23,E$8)=0,"",INDEX(INDIRECT(H7&amp;"_"&amp;G7),$A23,E$8))</f>
        <v/>
      </c>
      <c r="F23" s="4" t="str">
        <f ca="1">IF(INDEX(INDIRECT(H7&amp;"_"&amp;G7),$A23,F$8)=0,"",INDEX(INDIRECT(H7&amp;"_"&amp;G7),$A23,F$8))</f>
        <v/>
      </c>
      <c r="G23" s="4" t="str">
        <f ca="1">IF(INDEX(INDIRECT(H7&amp;"_"&amp;G7),$A23,G$8)=0,"",INDEX(INDIRECT(H7&amp;"_"&amp;G7),$A23,G$8))</f>
        <v/>
      </c>
      <c r="H23" s="4" t="str">
        <f ca="1">IF(INDEX(INDIRECT(H7&amp;"_"&amp;G7),$A23,H$8)=0,"",INDEX(INDIRECT(H7&amp;"_"&amp;G7),$A23,H$8))</f>
        <v/>
      </c>
      <c r="I23" s="4" t="str">
        <f ca="1">IF(INDEX(INDIRECT(H7&amp;"_"&amp;G7),$A23,I$8)=0,"",INDEX(INDIRECT(H7&amp;"_"&amp;G7),$A23,I$8))</f>
        <v/>
      </c>
      <c r="J23" s="4" t="str">
        <f ca="1">IF(INDEX(INDIRECT(H7&amp;"_"&amp;G7),$A23,J$8)=0,"",INDEX(INDIRECT(H7&amp;"_"&amp;G7),$A23,J$8))</f>
        <v/>
      </c>
      <c r="K23" s="4"/>
      <c r="N23" s="4" t="str">
        <f ca="1">IF(INDEX(INDIRECT(S7&amp;"_"&amp;R7),$A23,N$8)=0,"",INDEX(INDIRECT(S7&amp;"_"&amp;R7),$A23,N$8))</f>
        <v>OSWESTRY</v>
      </c>
      <c r="O23" s="4" t="str">
        <f ca="1">IF(INDEX(INDIRECT(S7&amp;"_"&amp;R7),$A23,O$8)=0,"",INDEX(INDIRECT(S7&amp;"_"&amp;R7),$A23,O$8))</f>
        <v/>
      </c>
      <c r="P23" s="4" t="str">
        <f ca="1">IF(INDEX(INDIRECT(S7&amp;"_"&amp;R7),$A23,P$8)=0,"",INDEX(INDIRECT(S7&amp;"_"&amp;R7),$A23,P$8))</f>
        <v/>
      </c>
      <c r="Q23" s="4" t="str">
        <f ca="1">IF(INDEX(INDIRECT(S7&amp;"_"&amp;R7),$A23,Q$8)=0,"",INDEX(INDIRECT(S7&amp;"_"&amp;R7),$A23,Q$8))</f>
        <v/>
      </c>
      <c r="R23" s="4" t="str">
        <f ca="1">IF(INDEX(INDIRECT(S7&amp;"_"&amp;R7),$A23,R$8)=0,"",INDEX(INDIRECT(S7&amp;"_"&amp;R7),$A23,R$8))</f>
        <v/>
      </c>
      <c r="S23" s="4" t="str">
        <f ca="1">IF(INDEX(INDIRECT(S7&amp;"_"&amp;R7),$A23,S$8)=0,"",INDEX(INDIRECT(S7&amp;"_"&amp;R7),$A23,S$8))</f>
        <v/>
      </c>
      <c r="T23" s="4" t="str">
        <f ca="1">IF(INDEX(INDIRECT(S7&amp;"_"&amp;R7),$A23,T$8)=0,"",INDEX(INDIRECT(S7&amp;"_"&amp;R7),$A23,T$8))</f>
        <v/>
      </c>
      <c r="U23" s="4" t="str">
        <f ca="1">IF(INDEX(INDIRECT(S7&amp;"_"&amp;R7),$A23,U$8)=0,"",INDEX(INDIRECT(S7&amp;"_"&amp;R7),$A23,U$8))</f>
        <v/>
      </c>
      <c r="V23" s="99"/>
      <c r="W23" s="99"/>
      <c r="X23" s="99"/>
      <c r="Y23" s="4" t="e">
        <f ca="1">IF(INDEX(INDIRECT(AD7&amp;"_"&amp;AC7),$A23,Y$8)=0,"",INDEX(INDIRECT(AD7&amp;"_"&amp;AC7),$A23,Y$8))</f>
        <v>#N/A</v>
      </c>
      <c r="Z23" s="4" t="e">
        <f ca="1">IF(INDEX(INDIRECT(AD7&amp;"_"&amp;AC7),$A23,Z$8)=0,"",INDEX(INDIRECT(AD7&amp;"_"&amp;AC7),$A23,Z$8))</f>
        <v>#N/A</v>
      </c>
      <c r="AA23" s="4" t="e">
        <f ca="1">IF(INDEX(INDIRECT(AD7&amp;"_"&amp;AC7),$A23,AA$8)=0,"",INDEX(INDIRECT(AD7&amp;"_"&amp;AC7),$A23,AA$8))</f>
        <v>#N/A</v>
      </c>
      <c r="AB23" s="4" t="e">
        <f ca="1">IF(INDEX(INDIRECT(AD7&amp;"_"&amp;AC7),$A23,AB$8)=0,"",INDEX(INDIRECT(AD7&amp;"_"&amp;AC7),$A23,AB$8))</f>
        <v>#N/A</v>
      </c>
      <c r="AC23" s="4" t="e">
        <f ca="1">IF(INDEX(INDIRECT(AD7&amp;"_"&amp;AC7),$A23,AC$8)=0,"",INDEX(INDIRECT(AD7&amp;"_"&amp;AC7),$A23,AC$8))</f>
        <v>#N/A</v>
      </c>
      <c r="AD23" s="4" t="e">
        <f ca="1">IF(INDEX(INDIRECT(AD7&amp;"_"&amp;AC7),$A23,AD$8)=0,"",INDEX(INDIRECT(AD7&amp;"_"&amp;AC7),$A23,AD$8))</f>
        <v>#N/A</v>
      </c>
      <c r="AE23" s="4" t="e">
        <f ca="1">IF(INDEX(INDIRECT(AD7&amp;"_"&amp;AC7),$A23,AE$8)=0,"",INDEX(INDIRECT(AD7&amp;"_"&amp;AC7),$A23,AE$8))</f>
        <v>#N/A</v>
      </c>
      <c r="AF23" s="4" t="e">
        <f ca="1">IF(INDEX(INDIRECT(AD7&amp;"_"&amp;AC7),$A23,AF$8)=0,"",INDEX(INDIRECT(AD7&amp;"_"&amp;AC7),$A23,AF$8))</f>
        <v>#N/A</v>
      </c>
    </row>
    <row r="24" spans="1:32" ht="39.950000000000003" customHeight="1" x14ac:dyDescent="0.25">
      <c r="A24">
        <v>11</v>
      </c>
      <c r="C24" s="4" t="str">
        <f ca="1">IF(INDEX(INDIRECT(H7&amp;"_"&amp;G7),$A24,C$8)=0,"",INDEX(INDIRECT(H7&amp;"_"&amp;G7),$A24,C$8))</f>
        <v>SHREWSBURY</v>
      </c>
      <c r="D24" s="4" t="str">
        <f ca="1">IF(INDEX(INDIRECT(H7&amp;"_"&amp;G7),$A24,D$8)=0,"",INDEX(INDIRECT(H7&amp;"_"&amp;G7),$A24,D$8))</f>
        <v/>
      </c>
      <c r="E24" s="4" t="str">
        <f ca="1">IF(INDEX(INDIRECT(H7&amp;"_"&amp;G7),$A24,E$8)=0,"",INDEX(INDIRECT(H7&amp;"_"&amp;G7),$A24,E$8))</f>
        <v/>
      </c>
      <c r="F24" s="4" t="str">
        <f ca="1">IF(INDEX(INDIRECT(H7&amp;"_"&amp;G7),$A24,F$8)=0,"",INDEX(INDIRECT(H7&amp;"_"&amp;G7),$A24,F$8))</f>
        <v/>
      </c>
      <c r="G24" s="4" t="str">
        <f ca="1">IF(INDEX(INDIRECT(H7&amp;"_"&amp;G7),$A24,G$8)=0,"",INDEX(INDIRECT(H7&amp;"_"&amp;G7),$A24,G$8))</f>
        <v/>
      </c>
      <c r="H24" s="4" t="str">
        <f ca="1">IF(INDEX(INDIRECT(H7&amp;"_"&amp;G7),$A24,H$8)=0,"",INDEX(INDIRECT(H7&amp;"_"&amp;G7),$A24,H$8))</f>
        <v/>
      </c>
      <c r="I24" s="4" t="str">
        <f ca="1">IF(INDEX(INDIRECT(H7&amp;"_"&amp;G7),$A24,I$8)=0,"",INDEX(INDIRECT(H7&amp;"_"&amp;G7),$A24,I$8))</f>
        <v/>
      </c>
      <c r="J24" s="4" t="str">
        <f ca="1">IF(INDEX(INDIRECT(H7&amp;"_"&amp;G7),$A24,J$8)=0,"",INDEX(INDIRECT(H7&amp;"_"&amp;G7),$A24,J$8))</f>
        <v/>
      </c>
      <c r="K24" s="4"/>
      <c r="N24" s="4" t="str">
        <f ca="1">IF(INDEX(INDIRECT(S7&amp;"_"&amp;R7),$A24,N$8)=0,"",INDEX(INDIRECT(S7&amp;"_"&amp;R7),$A24,N$8))</f>
        <v>SHREWSBURY</v>
      </c>
      <c r="O24" s="4" t="str">
        <f ca="1">IF(INDEX(INDIRECT(S7&amp;"_"&amp;R7),$A24,O$8)=0,"",INDEX(INDIRECT(S7&amp;"_"&amp;R7),$A24,O$8))</f>
        <v/>
      </c>
      <c r="P24" s="4" t="str">
        <f ca="1">IF(INDEX(INDIRECT(S7&amp;"_"&amp;R7),$A24,P$8)=0,"",INDEX(INDIRECT(S7&amp;"_"&amp;R7),$A24,P$8))</f>
        <v/>
      </c>
      <c r="Q24" s="4" t="str">
        <f ca="1">IF(INDEX(INDIRECT(S7&amp;"_"&amp;R7),$A24,Q$8)=0,"",INDEX(INDIRECT(S7&amp;"_"&amp;R7),$A24,Q$8))</f>
        <v/>
      </c>
      <c r="R24" s="4" t="str">
        <f ca="1">IF(INDEX(INDIRECT(S7&amp;"_"&amp;R7),$A24,R$8)=0,"",INDEX(INDIRECT(S7&amp;"_"&amp;R7),$A24,R$8))</f>
        <v/>
      </c>
      <c r="S24" s="4" t="str">
        <f ca="1">IF(INDEX(INDIRECT(S7&amp;"_"&amp;R7),$A24,S$8)=0,"",INDEX(INDIRECT(S7&amp;"_"&amp;R7),$A24,S$8))</f>
        <v/>
      </c>
      <c r="T24" s="4" t="str">
        <f ca="1">IF(INDEX(INDIRECT(S7&amp;"_"&amp;R7),$A24,T$8)=0,"",INDEX(INDIRECT(S7&amp;"_"&amp;R7),$A24,T$8))</f>
        <v/>
      </c>
      <c r="U24" s="4" t="str">
        <f ca="1">IF(INDEX(INDIRECT(S7&amp;"_"&amp;R7),$A24,U$8)=0,"",INDEX(INDIRECT(S7&amp;"_"&amp;R7),$A24,U$8))</f>
        <v/>
      </c>
      <c r="V24" s="99"/>
      <c r="W24" s="99"/>
      <c r="X24" s="99"/>
      <c r="Y24" s="4" t="e">
        <f ca="1">IF(INDEX(INDIRECT(AD7&amp;"_"&amp;AC7),$A24,Y$8)=0,"",INDEX(INDIRECT(AD7&amp;"_"&amp;AC7),$A24,Y$8))</f>
        <v>#N/A</v>
      </c>
      <c r="Z24" s="4" t="e">
        <f ca="1">IF(INDEX(INDIRECT(AD7&amp;"_"&amp;AC7),$A24,Z$8)=0,"",INDEX(INDIRECT(AD7&amp;"_"&amp;AC7),$A24,Z$8))</f>
        <v>#N/A</v>
      </c>
      <c r="AA24" s="4" t="e">
        <f ca="1">IF(INDEX(INDIRECT(AD7&amp;"_"&amp;AC7),$A24,AA$8)=0,"",INDEX(INDIRECT(AD7&amp;"_"&amp;AC7),$A24,AA$8))</f>
        <v>#N/A</v>
      </c>
      <c r="AB24" s="4" t="e">
        <f ca="1">IF(INDEX(INDIRECT(AD7&amp;"_"&amp;AC7),$A24,AB$8)=0,"",INDEX(INDIRECT(AD7&amp;"_"&amp;AC7),$A24,AB$8))</f>
        <v>#N/A</v>
      </c>
      <c r="AC24" s="4" t="e">
        <f ca="1">IF(INDEX(INDIRECT(AD7&amp;"_"&amp;AC7),$A24,AC$8)=0,"",INDEX(INDIRECT(AD7&amp;"_"&amp;AC7),$A24,AC$8))</f>
        <v>#N/A</v>
      </c>
      <c r="AD24" s="4" t="e">
        <f ca="1">IF(INDEX(INDIRECT(AD7&amp;"_"&amp;AC7),$A24,AD$8)=0,"",INDEX(INDIRECT(AD7&amp;"_"&amp;AC7),$A24,AD$8))</f>
        <v>#N/A</v>
      </c>
      <c r="AE24" s="4" t="e">
        <f ca="1">IF(INDEX(INDIRECT(AD7&amp;"_"&amp;AC7),$A24,AE$8)=0,"",INDEX(INDIRECT(AD7&amp;"_"&amp;AC7),$A24,AE$8))</f>
        <v>#N/A</v>
      </c>
      <c r="AF24" s="4" t="e">
        <f ca="1">IF(INDEX(INDIRECT(AD7&amp;"_"&amp;AC7),$A24,AF$8)=0,"",INDEX(INDIRECT(AD7&amp;"_"&amp;AC7),$A24,AF$8))</f>
        <v>#N/A</v>
      </c>
    </row>
    <row r="25" spans="1:32" ht="39.950000000000003" customHeight="1" x14ac:dyDescent="0.25">
      <c r="A25">
        <v>12</v>
      </c>
      <c r="C25" s="4" t="str">
        <f ca="1">IF(INDEX(INDIRECT(H7&amp;"_"&amp;G7),$A25,C$8)=0,"",INDEX(INDIRECT(H7&amp;"_"&amp;G7),$A25,C$8))</f>
        <v>TELFORD</v>
      </c>
      <c r="D25" s="4" t="str">
        <f ca="1">IF(INDEX(INDIRECT(H7&amp;"_"&amp;G7),$A25,D$8)=0,"",INDEX(INDIRECT(H7&amp;"_"&amp;G7),$A25,D$8))</f>
        <v/>
      </c>
      <c r="E25" s="4" t="str">
        <f ca="1">IF(INDEX(INDIRECT(H7&amp;"_"&amp;G7),$A25,E$8)=0,"",INDEX(INDIRECT(H7&amp;"_"&amp;G7),$A25,E$8))</f>
        <v/>
      </c>
      <c r="F25" s="4" t="str">
        <f ca="1">IF(INDEX(INDIRECT(H7&amp;"_"&amp;G7),$A25,F$8)=0,"",INDEX(INDIRECT(H7&amp;"_"&amp;G7),$A25,F$8))</f>
        <v/>
      </c>
      <c r="G25" s="4" t="str">
        <f ca="1">IF(INDEX(INDIRECT(H7&amp;"_"&amp;G7),$A25,G$8)=0,"",INDEX(INDIRECT(H7&amp;"_"&amp;G7),$A25,G$8))</f>
        <v/>
      </c>
      <c r="H25" s="4" t="str">
        <f ca="1">IF(INDEX(INDIRECT(H7&amp;"_"&amp;G7),$A25,H$8)=0,"",INDEX(INDIRECT(H7&amp;"_"&amp;G7),$A25,H$8))</f>
        <v/>
      </c>
      <c r="I25" s="4" t="str">
        <f ca="1">IF(INDEX(INDIRECT(H7&amp;"_"&amp;G7),$A25,I$8)=0,"",INDEX(INDIRECT(H7&amp;"_"&amp;G7),$A25,I$8))</f>
        <v/>
      </c>
      <c r="J25" s="4" t="str">
        <f ca="1">IF(INDEX(INDIRECT(H7&amp;"_"&amp;G7),$A25,J$8)=0,"",INDEX(INDIRECT(H7&amp;"_"&amp;G7),$A25,J$8))</f>
        <v/>
      </c>
      <c r="K25" s="4"/>
      <c r="N25" s="4" t="str">
        <f ca="1">IF(INDEX(INDIRECT(S7&amp;"_"&amp;R7),$A25,N$8)=0,"",INDEX(INDIRECT(S7&amp;"_"&amp;R7),$A25,N$8))</f>
        <v>TELFORD</v>
      </c>
      <c r="O25" s="4" t="str">
        <f ca="1">IF(INDEX(INDIRECT(S7&amp;"_"&amp;R7),$A25,O$8)=0,"",INDEX(INDIRECT(S7&amp;"_"&amp;R7),$A25,O$8))</f>
        <v/>
      </c>
      <c r="P25" s="4" t="str">
        <f ca="1">IF(INDEX(INDIRECT(S7&amp;"_"&amp;R7),$A25,P$8)=0,"",INDEX(INDIRECT(S7&amp;"_"&amp;R7),$A25,P$8))</f>
        <v/>
      </c>
      <c r="Q25" s="4" t="str">
        <f ca="1">IF(INDEX(INDIRECT(S7&amp;"_"&amp;R7),$A25,Q$8)=0,"",INDEX(INDIRECT(S7&amp;"_"&amp;R7),$A25,Q$8))</f>
        <v/>
      </c>
      <c r="R25" s="4" t="str">
        <f ca="1">IF(INDEX(INDIRECT(S7&amp;"_"&amp;R7),$A25,R$8)=0,"",INDEX(INDIRECT(S7&amp;"_"&amp;R7),$A25,R$8))</f>
        <v/>
      </c>
      <c r="S25" s="4" t="str">
        <f ca="1">IF(INDEX(INDIRECT(S7&amp;"_"&amp;R7),$A25,S$8)=0,"",INDEX(INDIRECT(S7&amp;"_"&amp;R7),$A25,S$8))</f>
        <v/>
      </c>
      <c r="T25" s="4" t="str">
        <f ca="1">IF(INDEX(INDIRECT(S7&amp;"_"&amp;R7),$A25,T$8)=0,"",INDEX(INDIRECT(S7&amp;"_"&amp;R7),$A25,T$8))</f>
        <v/>
      </c>
      <c r="U25" s="4" t="str">
        <f ca="1">IF(INDEX(INDIRECT(S7&amp;"_"&amp;R7),$A25,U$8)=0,"",INDEX(INDIRECT(S7&amp;"_"&amp;R7),$A25,U$8))</f>
        <v/>
      </c>
      <c r="V25" s="99"/>
      <c r="W25" s="99"/>
      <c r="X25" s="99"/>
      <c r="Y25" s="4" t="e">
        <f ca="1">IF(INDEX(INDIRECT(AD7&amp;"_"&amp;AC7),$A25,Y$8)=0,"",INDEX(INDIRECT(AD7&amp;"_"&amp;AC7),$A25,Y$8))</f>
        <v>#N/A</v>
      </c>
      <c r="Z25" s="4" t="e">
        <f ca="1">IF(INDEX(INDIRECT(AD7&amp;"_"&amp;AC7),$A25,Z$8)=0,"",INDEX(INDIRECT(AD7&amp;"_"&amp;AC7),$A25,Z$8))</f>
        <v>#N/A</v>
      </c>
      <c r="AA25" s="4" t="e">
        <f ca="1">IF(INDEX(INDIRECT(AD7&amp;"_"&amp;AC7),$A25,AA$8)=0,"",INDEX(INDIRECT(AD7&amp;"_"&amp;AC7),$A25,AA$8))</f>
        <v>#N/A</v>
      </c>
      <c r="AB25" s="4" t="e">
        <f ca="1">IF(INDEX(INDIRECT(AD7&amp;"_"&amp;AC7),$A25,AB$8)=0,"",INDEX(INDIRECT(AD7&amp;"_"&amp;AC7),$A25,AB$8))</f>
        <v>#N/A</v>
      </c>
      <c r="AC25" s="4" t="e">
        <f ca="1">IF(INDEX(INDIRECT(AD7&amp;"_"&amp;AC7),$A25,AC$8)=0,"",INDEX(INDIRECT(AD7&amp;"_"&amp;AC7),$A25,AC$8))</f>
        <v>#N/A</v>
      </c>
      <c r="AD25" s="4" t="e">
        <f ca="1">IF(INDEX(INDIRECT(AD7&amp;"_"&amp;AC7),$A25,AD$8)=0,"",INDEX(INDIRECT(AD7&amp;"_"&amp;AC7),$A25,AD$8))</f>
        <v>#N/A</v>
      </c>
      <c r="AE25" s="4" t="e">
        <f ca="1">IF(INDEX(INDIRECT(AD7&amp;"_"&amp;AC7),$A25,AE$8)=0,"",INDEX(INDIRECT(AD7&amp;"_"&amp;AC7),$A25,AE$8))</f>
        <v>#N/A</v>
      </c>
      <c r="AF25" s="4" t="e">
        <f ca="1">IF(INDEX(INDIRECT(AD7&amp;"_"&amp;AC7),$A25,AF$8)=0,"",INDEX(INDIRECT(AD7&amp;"_"&amp;AC7),$A25,AF$8))</f>
        <v>#N/A</v>
      </c>
    </row>
    <row r="26" spans="1:32" ht="39.950000000000003" customHeight="1" x14ac:dyDescent="0.25">
      <c r="A26">
        <v>13</v>
      </c>
      <c r="C26" s="4" t="str">
        <f ca="1">IF(INDEX(INDIRECT(H7&amp;"_"&amp;G7),$A26,C$8)=0,"",INDEX(INDIRECT(H7&amp;"_"&amp;G7),$A26,C$8))</f>
        <v>WENLOCK</v>
      </c>
      <c r="D26" s="4" t="str">
        <f ca="1">IF(INDEX(INDIRECT(H7&amp;"_"&amp;G7),$A26,D$8)=0,"",INDEX(INDIRECT(H7&amp;"_"&amp;G7),$A26,D$8))</f>
        <v/>
      </c>
      <c r="E26" s="4" t="str">
        <f ca="1">IF(INDEX(INDIRECT(H7&amp;"_"&amp;G7),$A26,E$8)=0,"",INDEX(INDIRECT(H7&amp;"_"&amp;G7),$A26,E$8))</f>
        <v/>
      </c>
      <c r="F26" s="4" t="str">
        <f ca="1">IF(INDEX(INDIRECT(H7&amp;"_"&amp;G7),$A26,F$8)=0,"",INDEX(INDIRECT(H7&amp;"_"&amp;G7),$A26,F$8))</f>
        <v/>
      </c>
      <c r="G26" s="4" t="str">
        <f ca="1">IF(INDEX(INDIRECT(H7&amp;"_"&amp;G7),$A26,G$8)=0,"",INDEX(INDIRECT(H7&amp;"_"&amp;G7),$A26,G$8))</f>
        <v/>
      </c>
      <c r="H26" s="4" t="str">
        <f ca="1">IF(INDEX(INDIRECT(H7&amp;"_"&amp;G7),$A26,H$8)=0,"",INDEX(INDIRECT(H7&amp;"_"&amp;G7),$A26,H$8))</f>
        <v/>
      </c>
      <c r="I26" s="4" t="str">
        <f ca="1">IF(INDEX(INDIRECT(H7&amp;"_"&amp;G7),$A26,I$8)=0,"",INDEX(INDIRECT(H7&amp;"_"&amp;G7),$A26,I$8))</f>
        <v/>
      </c>
      <c r="J26" s="4" t="str">
        <f ca="1">IF(INDEX(INDIRECT(H7&amp;"_"&amp;G7),$A26,J$8)=0,"",INDEX(INDIRECT(H7&amp;"_"&amp;G7),$A26,J$8))</f>
        <v/>
      </c>
      <c r="K26" s="4"/>
      <c r="N26" s="4" t="str">
        <f ca="1">IF(INDEX(INDIRECT(S7&amp;"_"&amp;R7),$A26,N$8)=0,"",INDEX(INDIRECT(S7&amp;"_"&amp;R7),$A26,N$8))</f>
        <v>WENLOCK</v>
      </c>
      <c r="O26" s="4" t="str">
        <f ca="1">IF(INDEX(INDIRECT(S7&amp;"_"&amp;R7),$A26,O$8)=0,"",INDEX(INDIRECT(S7&amp;"_"&amp;R7),$A26,O$8))</f>
        <v/>
      </c>
      <c r="P26" s="4" t="str">
        <f ca="1">IF(INDEX(INDIRECT(S7&amp;"_"&amp;R7),$A26,P$8)=0,"",INDEX(INDIRECT(S7&amp;"_"&amp;R7),$A26,P$8))</f>
        <v/>
      </c>
      <c r="Q26" s="4" t="str">
        <f ca="1">IF(INDEX(INDIRECT(S7&amp;"_"&amp;R7),$A26,Q$8)=0,"",INDEX(INDIRECT(S7&amp;"_"&amp;R7),$A26,Q$8))</f>
        <v/>
      </c>
      <c r="R26" s="4" t="str">
        <f ca="1">IF(INDEX(INDIRECT(S7&amp;"_"&amp;R7),$A26,R$8)=0,"",INDEX(INDIRECT(S7&amp;"_"&amp;R7),$A26,R$8))</f>
        <v/>
      </c>
      <c r="S26" s="4" t="str">
        <f ca="1">IF(INDEX(INDIRECT(S7&amp;"_"&amp;R7),$A26,S$8)=0,"",INDEX(INDIRECT(S7&amp;"_"&amp;R7),$A26,S$8))</f>
        <v/>
      </c>
      <c r="T26" s="4" t="str">
        <f ca="1">IF(INDEX(INDIRECT(S7&amp;"_"&amp;R7),$A26,T$8)=0,"",INDEX(INDIRECT(S7&amp;"_"&amp;R7),$A26,T$8))</f>
        <v/>
      </c>
      <c r="U26" s="4" t="str">
        <f ca="1">IF(INDEX(INDIRECT(S7&amp;"_"&amp;R7),$A26,U$8)=0,"",INDEX(INDIRECT(S7&amp;"_"&amp;R7),$A26,U$8))</f>
        <v/>
      </c>
      <c r="V26" s="99"/>
      <c r="W26" s="99"/>
      <c r="X26" s="99"/>
      <c r="Y26" s="4" t="e">
        <f ca="1">IF(INDEX(INDIRECT(AD7&amp;"_"&amp;AC7),$A26,Y$8)=0,"",INDEX(INDIRECT(AD7&amp;"_"&amp;AC7),$A26,Y$8))</f>
        <v>#N/A</v>
      </c>
      <c r="Z26" s="4" t="e">
        <f ca="1">IF(INDEX(INDIRECT(AD7&amp;"_"&amp;AC7),$A26,Z$8)=0,"",INDEX(INDIRECT(AD7&amp;"_"&amp;AC7),$A26,Z$8))</f>
        <v>#N/A</v>
      </c>
      <c r="AA26" s="4" t="e">
        <f ca="1">IF(INDEX(INDIRECT(AD7&amp;"_"&amp;AC7),$A26,AA$8)=0,"",INDEX(INDIRECT(AD7&amp;"_"&amp;AC7),$A26,AA$8))</f>
        <v>#N/A</v>
      </c>
      <c r="AB26" s="4" t="e">
        <f ca="1">IF(INDEX(INDIRECT(AD7&amp;"_"&amp;AC7),$A26,AB$8)=0,"",INDEX(INDIRECT(AD7&amp;"_"&amp;AC7),$A26,AB$8))</f>
        <v>#N/A</v>
      </c>
      <c r="AC26" s="4" t="e">
        <f ca="1">IF(INDEX(INDIRECT(AD7&amp;"_"&amp;AC7),$A26,AC$8)=0,"",INDEX(INDIRECT(AD7&amp;"_"&amp;AC7),$A26,AC$8))</f>
        <v>#N/A</v>
      </c>
      <c r="AD26" s="4" t="e">
        <f ca="1">IF(INDEX(INDIRECT(AD7&amp;"_"&amp;AC7),$A26,AD$8)=0,"",INDEX(INDIRECT(AD7&amp;"_"&amp;AC7),$A26,AD$8))</f>
        <v>#N/A</v>
      </c>
      <c r="AE26" s="4" t="e">
        <f ca="1">IF(INDEX(INDIRECT(AD7&amp;"_"&amp;AC7),$A26,AE$8)=0,"",INDEX(INDIRECT(AD7&amp;"_"&amp;AC7),$A26,AE$8))</f>
        <v>#N/A</v>
      </c>
      <c r="AF26" s="4" t="e">
        <f ca="1">IF(INDEX(INDIRECT(AD7&amp;"_"&amp;AC7),$A26,AF$8)=0,"",INDEX(INDIRECT(AD7&amp;"_"&amp;AC7),$A26,AF$8))</f>
        <v>#N/A</v>
      </c>
    </row>
    <row r="27" spans="1:32" ht="15" customHeight="1" x14ac:dyDescent="0.25">
      <c r="A27">
        <v>14</v>
      </c>
      <c r="C27" s="4" t="str">
        <f ca="1">IF(INDEX(INDIRECT(H7&amp;"_"&amp;G7),$A27,C$8)=0,"",INDEX(INDIRECT(H7&amp;"_"&amp;G7),$A27,C$8))</f>
        <v/>
      </c>
      <c r="D27" s="4" t="str">
        <f ca="1">IF(INDEX(INDIRECT(H7&amp;"_"&amp;G7),$A27,D$8)=0,"",INDEX(INDIRECT(H7&amp;"_"&amp;G7),$A27,D$8))</f>
        <v/>
      </c>
      <c r="E27" s="4" t="str">
        <f ca="1">IF(INDEX(INDIRECT(H7&amp;"_"&amp;G7),$A27,E$8)=0,"",INDEX(INDIRECT(H7&amp;"_"&amp;G7),$A27,E$8))</f>
        <v/>
      </c>
      <c r="F27" s="4" t="str">
        <f ca="1">IF(INDEX(INDIRECT(H7&amp;"_"&amp;G7),$A27,F$8)=0,"",INDEX(INDIRECT(H7&amp;"_"&amp;G7),$A27,F$8))</f>
        <v/>
      </c>
      <c r="G27" s="4" t="str">
        <f ca="1">IF(INDEX(INDIRECT(H7&amp;"_"&amp;G7),$A27,G$8)=0,"",INDEX(INDIRECT(H7&amp;"_"&amp;G7),$A27,G$8))</f>
        <v/>
      </c>
      <c r="H27" s="4" t="str">
        <f ca="1">IF(INDEX(INDIRECT(H7&amp;"_"&amp;G7),$A27,H$8)=0,"",INDEX(INDIRECT(H7&amp;"_"&amp;G7),$A27,H$8))</f>
        <v/>
      </c>
      <c r="I27" s="4" t="str">
        <f ca="1">IF(INDEX(INDIRECT(H7&amp;"_"&amp;G7),$A27,I$8)=0,"",INDEX(INDIRECT(H7&amp;"_"&amp;G7),$A27,I$8))</f>
        <v/>
      </c>
      <c r="J27" s="4" t="str">
        <f ca="1">IF(INDEX(INDIRECT(H7&amp;"_"&amp;G7),$A27,J$8)=0,"",INDEX(INDIRECT(H7&amp;"_"&amp;G7),$A27,J$8))</f>
        <v/>
      </c>
      <c r="K27" s="4"/>
      <c r="N27" s="4" t="str">
        <f ca="1">IF(INDEX(INDIRECT(S7&amp;"_"&amp;R7),$A27,N$8)=0,"",INDEX(INDIRECT(S7&amp;"_"&amp;R7),$A27,N$8))</f>
        <v/>
      </c>
      <c r="O27" s="4" t="str">
        <f ca="1">IF(INDEX(INDIRECT(S7&amp;"_"&amp;R7),$A27,O$8)=0,"",INDEX(INDIRECT(S7&amp;"_"&amp;R7),$A27,O$8))</f>
        <v/>
      </c>
      <c r="P27" s="4" t="str">
        <f ca="1">IF(INDEX(INDIRECT(S7&amp;"_"&amp;R7),$A27,P$8)=0,"",INDEX(INDIRECT(S7&amp;"_"&amp;R7),$A27,P$8))</f>
        <v/>
      </c>
      <c r="Q27" s="4" t="str">
        <f ca="1">IF(INDEX(INDIRECT(S7&amp;"_"&amp;R7),$A27,Q$8)=0,"",INDEX(INDIRECT(S7&amp;"_"&amp;R7),$A27,Q$8))</f>
        <v/>
      </c>
      <c r="R27" s="4" t="str">
        <f ca="1">IF(INDEX(INDIRECT(S7&amp;"_"&amp;R7),$A27,R$8)=0,"",INDEX(INDIRECT(S7&amp;"_"&amp;R7),$A27,R$8))</f>
        <v/>
      </c>
      <c r="S27" s="4" t="str">
        <f ca="1">IF(INDEX(INDIRECT(S7&amp;"_"&amp;R7),$A27,S$8)=0,"",INDEX(INDIRECT(S7&amp;"_"&amp;R7),$A27,S$8))</f>
        <v/>
      </c>
      <c r="T27" s="4" t="str">
        <f ca="1">IF(INDEX(INDIRECT(S7&amp;"_"&amp;R7),$A27,T$8)=0,"",INDEX(INDIRECT(S7&amp;"_"&amp;R7),$A27,T$8))</f>
        <v/>
      </c>
      <c r="U27" s="4" t="str">
        <f ca="1">IF(INDEX(INDIRECT(S7&amp;"_"&amp;R7),$A27,U$8)=0,"",INDEX(INDIRECT(S7&amp;"_"&amp;R7),$A27,U$8))</f>
        <v/>
      </c>
      <c r="V27" s="99"/>
      <c r="W27" s="99"/>
      <c r="X27" s="99"/>
      <c r="Y27" s="4" t="e">
        <f ca="1">IF(INDEX(INDIRECT(AD7&amp;"_"&amp;AC7),$A27,Y$8)=0,"",INDEX(INDIRECT(AD7&amp;"_"&amp;AC7),$A27,Y$8))</f>
        <v>#N/A</v>
      </c>
      <c r="Z27" s="4" t="e">
        <f ca="1">IF(INDEX(INDIRECT(AD7&amp;"_"&amp;AC7),$A27,Z$8)=0,"",INDEX(INDIRECT(AD7&amp;"_"&amp;AC7),$A27,Z$8))</f>
        <v>#N/A</v>
      </c>
      <c r="AA27" s="4" t="e">
        <f ca="1">IF(INDEX(INDIRECT(AD7&amp;"_"&amp;AC7),$A27,AA$8)=0,"",INDEX(INDIRECT(AD7&amp;"_"&amp;AC7),$A27,AA$8))</f>
        <v>#N/A</v>
      </c>
      <c r="AB27" s="4" t="e">
        <f ca="1">IF(INDEX(INDIRECT(AD7&amp;"_"&amp;AC7),$A27,AB$8)=0,"",INDEX(INDIRECT(AD7&amp;"_"&amp;AC7),$A27,AB$8))</f>
        <v>#N/A</v>
      </c>
      <c r="AC27" s="4" t="e">
        <f ca="1">IF(INDEX(INDIRECT(AD7&amp;"_"&amp;AC7),$A27,AC$8)=0,"",INDEX(INDIRECT(AD7&amp;"_"&amp;AC7),$A27,AC$8))</f>
        <v>#N/A</v>
      </c>
      <c r="AD27" s="4" t="e">
        <f ca="1">IF(INDEX(INDIRECT(AD7&amp;"_"&amp;AC7),$A27,AD$8)=0,"",INDEX(INDIRECT(AD7&amp;"_"&amp;AC7),$A27,AD$8))</f>
        <v>#N/A</v>
      </c>
      <c r="AE27" s="4" t="e">
        <f ca="1">IF(INDEX(INDIRECT(AD7&amp;"_"&amp;AC7),$A27,AE$8)=0,"",INDEX(INDIRECT(AD7&amp;"_"&amp;AC7),$A27,AE$8))</f>
        <v>#N/A</v>
      </c>
      <c r="AF27" s="4" t="e">
        <f ca="1">IF(INDEX(INDIRECT(AD7&amp;"_"&amp;AC7),$A27,AF$8)=0,"",INDEX(INDIRECT(AD7&amp;"_"&amp;AC7),$A27,AF$8))</f>
        <v>#N/A</v>
      </c>
    </row>
    <row r="28" spans="1:32" ht="27.75" customHeight="1" x14ac:dyDescent="0.25">
      <c r="A28">
        <v>15</v>
      </c>
      <c r="C28" s="4" t="str">
        <f ca="1">IF(INDEX(INDIRECT(H7&amp;"_"&amp;G7),$A28,C$8)=0,"",INDEX(INDIRECT(H7&amp;"_"&amp;G7),$A28,C$8))</f>
        <v>THE TWO BEST PERFORMANCES FROM EACH CLUB TO SCORE.</v>
      </c>
      <c r="D28" s="4"/>
      <c r="E28" s="4"/>
      <c r="F28" s="4"/>
      <c r="G28" s="4"/>
      <c r="H28" s="4"/>
      <c r="I28" s="4"/>
      <c r="J28" s="4"/>
      <c r="K28" s="4"/>
      <c r="N28" s="4" t="str">
        <f ca="1">IF(INDEX(INDIRECT(S7&amp;"_"&amp;R7),$A28,N$8)=0,"",INDEX(INDIRECT(S7&amp;"_"&amp;R7),$A28,N$8))</f>
        <v>THE TWO BEST PERFORMANCES FROM EACH CLUB TO SCORE.</v>
      </c>
      <c r="O28" s="4"/>
      <c r="P28" s="4"/>
      <c r="Q28" s="4"/>
      <c r="R28" s="4"/>
      <c r="S28" s="4"/>
      <c r="T28" s="4"/>
      <c r="U28" s="4"/>
      <c r="V28" s="99"/>
      <c r="W28" s="99"/>
      <c r="X28" s="99"/>
      <c r="Y28" s="4" t="e">
        <f ca="1">IF(INDEX(INDIRECT(AD7&amp;"_"&amp;AC7),$A28,Y$8)=0,"",INDEX(INDIRECT(AD7&amp;"_"&amp;AC7),$A28,Y$8))</f>
        <v>#N/A</v>
      </c>
      <c r="Z28" s="4"/>
      <c r="AA28" s="4"/>
      <c r="AB28" s="4"/>
      <c r="AC28" s="4"/>
      <c r="AD28" s="4"/>
      <c r="AE28" s="4"/>
      <c r="AF28" s="4"/>
    </row>
    <row r="29" spans="1:32" ht="27.75" customHeight="1" x14ac:dyDescent="0.25">
      <c r="A29">
        <v>16</v>
      </c>
      <c r="C29" s="4" t="str">
        <f ca="1">IF(INDEX(INDIRECT(H7&amp;"_"&amp;G7),$A29,C$8)=0,"",INDEX(INDIRECT(H7&amp;"_"&amp;G7),$A29,C$8))</f>
        <v>SCORE FROM FIRST TO EIGHTH – NOT A AND B.</v>
      </c>
      <c r="D29" s="4"/>
      <c r="E29" s="4"/>
      <c r="F29" s="4"/>
      <c r="G29" s="4"/>
      <c r="H29" s="4"/>
      <c r="I29" s="4"/>
      <c r="J29" s="4"/>
      <c r="K29" s="4"/>
      <c r="N29" s="4" t="str">
        <f ca="1">IF(INDEX(INDIRECT(S7&amp;"_"&amp;R7),$A29,N$8)=0,"",INDEX(INDIRECT(S7&amp;"_"&amp;R7),$A29,N$8))</f>
        <v>SCORE FROM FIRST TO EIGHTH – NOT A AND B.</v>
      </c>
      <c r="O29" s="4"/>
      <c r="P29" s="4"/>
      <c r="Q29" s="4"/>
      <c r="R29" s="4"/>
      <c r="S29" s="4"/>
      <c r="T29" s="4"/>
      <c r="U29" s="4"/>
      <c r="V29" s="99"/>
      <c r="W29" s="99"/>
      <c r="X29" s="99"/>
      <c r="Y29" s="4" t="e">
        <f ca="1">IF(INDEX(INDIRECT(AD7&amp;"_"&amp;AC7),$A29,Y$8)=0,"",INDEX(INDIRECT(AD7&amp;"_"&amp;AC7),$A29,Y$8))</f>
        <v>#N/A</v>
      </c>
      <c r="Z29" s="4"/>
      <c r="AA29" s="4"/>
      <c r="AB29" s="4"/>
      <c r="AC29" s="4"/>
      <c r="AD29" s="4"/>
      <c r="AE29" s="4"/>
      <c r="AF29" s="4"/>
    </row>
    <row r="30" spans="1:32" ht="15" customHeight="1" x14ac:dyDescent="0.25">
      <c r="C30" s="4"/>
      <c r="D30" s="4"/>
      <c r="E30" s="4"/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99"/>
      <c r="W30" s="99"/>
      <c r="X30" s="99"/>
      <c r="Y30" s="4"/>
      <c r="Z30" s="4"/>
      <c r="AA30" s="4"/>
      <c r="AB30" s="4"/>
      <c r="AC30" s="4"/>
      <c r="AD30" s="4"/>
      <c r="AE30" s="4"/>
      <c r="AF30" s="4"/>
    </row>
    <row r="31" spans="1:32" ht="15" customHeight="1" x14ac:dyDescent="0.25">
      <c r="C31" s="4"/>
      <c r="D31" s="4"/>
      <c r="E31" s="4"/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99"/>
      <c r="W31" s="99"/>
      <c r="X31" s="99"/>
      <c r="Y31" s="4"/>
      <c r="Z31" s="4"/>
      <c r="AA31" s="4"/>
      <c r="AB31" s="4"/>
      <c r="AC31" s="4"/>
      <c r="AD31" s="4"/>
      <c r="AE31" s="4"/>
      <c r="AF31" s="4"/>
    </row>
    <row r="32" spans="1:32" ht="15" hidden="1" customHeight="1" x14ac:dyDescent="0.25">
      <c r="C32" s="4"/>
      <c r="D32" s="4"/>
      <c r="E32" s="4"/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99"/>
      <c r="W32" s="99"/>
      <c r="X32" s="99"/>
      <c r="Y32" s="4"/>
      <c r="Z32" s="4"/>
      <c r="AA32" s="4"/>
      <c r="AB32" s="4"/>
      <c r="AC32" s="4"/>
      <c r="AD32" s="4"/>
      <c r="AE32" s="4"/>
      <c r="AF32" s="4"/>
    </row>
    <row r="33" spans="1:32" ht="15" hidden="1" customHeight="1" x14ac:dyDescent="0.25">
      <c r="C33" s="4"/>
      <c r="D33" s="4"/>
      <c r="E33" s="4"/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99"/>
      <c r="W33" s="99"/>
      <c r="X33" s="99"/>
      <c r="Y33" s="4"/>
      <c r="Z33" s="4"/>
      <c r="AA33" s="4"/>
      <c r="AB33" s="4"/>
      <c r="AC33" s="4"/>
      <c r="AD33" s="4"/>
      <c r="AE33" s="4"/>
      <c r="AF33" s="4"/>
    </row>
    <row r="34" spans="1:32" ht="15" hidden="1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99"/>
      <c r="W34" s="99"/>
      <c r="X34" s="99"/>
      <c r="Y34" s="4"/>
      <c r="Z34" s="4"/>
      <c r="AA34" s="4"/>
      <c r="AB34" s="4"/>
      <c r="AC34" s="4"/>
      <c r="AD34" s="4"/>
      <c r="AE34" s="4"/>
      <c r="AF34" s="4"/>
    </row>
    <row r="35" spans="1:32" ht="20.25" hidden="1" customHeight="1" x14ac:dyDescent="0.25">
      <c r="K35" s="4"/>
    </row>
    <row r="36" spans="1:32" ht="15" hidden="1" customHeight="1" x14ac:dyDescent="0.25">
      <c r="K36" s="4"/>
    </row>
    <row r="37" spans="1:32" ht="23.25" hidden="1" customHeight="1" x14ac:dyDescent="0.25">
      <c r="K37" s="4"/>
    </row>
    <row r="38" spans="1:32" ht="15" hidden="1" customHeight="1" x14ac:dyDescent="0.25">
      <c r="K38" s="4"/>
    </row>
    <row r="39" spans="1:32" ht="23.25" hidden="1" customHeight="1" x14ac:dyDescent="0.25">
      <c r="K39" s="4"/>
    </row>
    <row r="40" spans="1:32" ht="15" hidden="1" customHeight="1" x14ac:dyDescent="0.25">
      <c r="C40" s="10"/>
      <c r="D40" s="10"/>
      <c r="E40" s="10"/>
      <c r="F40" s="10"/>
      <c r="G40" s="10"/>
    </row>
    <row r="41" spans="1:32" hidden="1" x14ac:dyDescent="0.25">
      <c r="A41">
        <v>2</v>
      </c>
      <c r="C41" s="99" t="str">
        <f>INDEX($C$2:$C$5,MATCH($A41,$J$2:$J$5,0))</f>
        <v>Boys</v>
      </c>
      <c r="D41" s="99" t="str">
        <f>INDEX($D$2:$D$5,MATCH($A41,$J$2:$J$5,0))</f>
        <v>U11</v>
      </c>
      <c r="E41" s="99" t="str">
        <f>INDEX($E$2:$E$5,MATCH($A41,$J$2:$J$5,0))</f>
        <v>Field Event 1</v>
      </c>
      <c r="F41" s="99" t="str">
        <f>INDEX(All_events,MATCH(E41,Events_list,0),MATCH(D41 &amp;" "&amp;C41,Age_list,0))</f>
        <v>SPEED BOUNCE</v>
      </c>
      <c r="G41" t="str">
        <f t="shared" ref="G41" si="13">INDEX(Type,MATCH(F41,Field_events,0))</f>
        <v>SpeedB</v>
      </c>
      <c r="H41" t="str">
        <f>IF(D41="U11",D41,"Other")</f>
        <v>U11</v>
      </c>
      <c r="N41" s="99" t="str">
        <f>INDEX($C$2:$C$5,MATCH($A41,$M$2:$M$5,0))</f>
        <v>Boys</v>
      </c>
      <c r="O41" s="99" t="str">
        <f>INDEX($D$2:$D$5,MATCH($A41,$M$2:$M$5,0))</f>
        <v>U11</v>
      </c>
      <c r="P41" s="99" t="str">
        <f>INDEX($E$2:$E$5,MATCH($A41,$M$2:$M$5,0))</f>
        <v>Field Event 2</v>
      </c>
      <c r="Q41" s="99" t="str">
        <f>INDEX(All_events,MATCH(P41,Events_list,0),MATCH(O41 &amp;" "&amp;N41,Age_list,0))</f>
        <v>STANDING LONG JUMP</v>
      </c>
      <c r="R41" t="str">
        <f t="shared" ref="R41" si="14">INDEX(Type,MATCH(Q41,Field_events,0))</f>
        <v>3Trials</v>
      </c>
      <c r="S41" t="str">
        <f>IF(O41="U11",O41,"Other")</f>
        <v>U11</v>
      </c>
      <c r="V41" s="99"/>
      <c r="W41" s="99"/>
      <c r="Y41" s="99" t="e">
        <f>INDEX($C$2:$C$5,MATCH($A41,$P$2:$P$5,0))</f>
        <v>#N/A</v>
      </c>
      <c r="Z41" s="99" t="e">
        <f>INDEX($D$2:$D$5,MATCH($A41,$P$2:$P$5,0))</f>
        <v>#N/A</v>
      </c>
      <c r="AA41" s="99" t="e">
        <f>INDEX($E$2:$E$5,MATCH($A41,$P$2:$P$5,0))</f>
        <v>#N/A</v>
      </c>
      <c r="AB41" s="99" t="e">
        <f>INDEX(All_events,MATCH(AA41,Events_list,0),MATCH(Z41 &amp;" "&amp;Y41,Age_list,0))</f>
        <v>#N/A</v>
      </c>
      <c r="AC41" t="e">
        <f t="shared" ref="AC41" si="15">INDEX(Type,MATCH(AB41,Field_events,0))</f>
        <v>#N/A</v>
      </c>
      <c r="AD41" t="e">
        <f>IF(Z41="U11",Z41,"Other")</f>
        <v>#N/A</v>
      </c>
    </row>
    <row r="42" spans="1:32" ht="17.25" customHeight="1" x14ac:dyDescent="0.25"/>
    <row r="43" spans="1:32" ht="29.25" customHeight="1" x14ac:dyDescent="0.25">
      <c r="C43" s="3" t="str">
        <f>"SHROPSHIRE SPORTSHALL LEAGUE FIELD RESULT CARD "&amp;'Clubs and events'!$C$1</f>
        <v>SHROPSHIRE SPORTSHALL LEAGUE FIELD RESULT CARD 2023/2024</v>
      </c>
      <c r="N43" s="3" t="str">
        <f>"SHROPSHIRE SPORTSHALL LEAGUE FIELD RESULT CARD "&amp;'Clubs and events'!$C$1</f>
        <v>SHROPSHIRE SPORTSHALL LEAGUE FIELD RESULT CARD 2023/2024</v>
      </c>
      <c r="Y43" s="3" t="str">
        <f>"SHROPSHIRE SPORTSHALL LEAGUE FIELD RESULT CARD "&amp;'Clubs and events'!$C$1</f>
        <v>SHROPSHIRE SPORTSHALL LEAGUE FIELD RESULT CARD 2023/2024</v>
      </c>
    </row>
    <row r="44" spans="1:32" ht="17.25" customHeight="1" x14ac:dyDescent="0.25">
      <c r="C44" s="38" t="str">
        <f xml:space="preserve">  "CLUB: " &amp; Match_Host&amp; "  VENUE: " &amp;Match_Venue &amp;    "  DATE: " &amp;TEXT(Match_Date,"dd/mm/yyyy")</f>
        <v>CLUB: Telford AC  VENUE: Wenlock  DATE: 19/11/2023</v>
      </c>
      <c r="G44" s="126" t="s">
        <v>425</v>
      </c>
      <c r="N44" s="38" t="str">
        <f xml:space="preserve">  "CLUB: " &amp; Match_Host&amp; "  VENUE: " &amp;Match_Venue &amp;    "  DATE: " &amp;TEXT(Match_Date,"dd/mm/yyyy")</f>
        <v>CLUB: Telford AC  VENUE: Wenlock  DATE: 19/11/2023</v>
      </c>
      <c r="S44" s="126" t="s">
        <v>425</v>
      </c>
      <c r="Y44" s="38" t="str">
        <f xml:space="preserve">  "CLUB: " &amp; Match_Host&amp; "  VENUE: " &amp;Match_Venue &amp;    "  DATE: " &amp;TEXT(Match_Date,"dd/mm/yyyy")</f>
        <v>CLUB: Telford AC  VENUE: Wenlock  DATE: 19/11/2023</v>
      </c>
      <c r="AC44" s="126" t="s">
        <v>425</v>
      </c>
    </row>
    <row r="45" spans="1:32" ht="23.25" customHeight="1" x14ac:dyDescent="0.25">
      <c r="C45" s="4" t="str">
        <f>"EVENT: " &amp;D41&amp; " " &amp;C41 &amp; " " &amp; F41</f>
        <v>EVENT: U11 Boys SPEED BOUNCE</v>
      </c>
      <c r="G45" s="125" t="s">
        <v>426</v>
      </c>
      <c r="N45" s="4" t="str">
        <f>"EVENT: " &amp;O41&amp; " " &amp;N41 &amp; " " &amp; Q41</f>
        <v>EVENT: U11 Boys STANDING LONG JUMP</v>
      </c>
      <c r="S45" s="125" t="s">
        <v>426</v>
      </c>
      <c r="Y45" s="4" t="e">
        <f>"EVENT: " &amp;Z41&amp; " " &amp;Y41 &amp; " " &amp; AB41</f>
        <v>#N/A</v>
      </c>
      <c r="AC45" s="125" t="s">
        <v>426</v>
      </c>
    </row>
    <row r="47" spans="1:32" ht="39" x14ac:dyDescent="0.25">
      <c r="A47">
        <v>1</v>
      </c>
      <c r="C47" s="4" t="str">
        <f ca="1">IF(INDEX(INDIRECT(H41&amp;"_"&amp;G41),$A47,C$8)=0,"",INDEX(INDIRECT(H41&amp;"_"&amp;G41),$A47,C$8))</f>
        <v>CLUB</v>
      </c>
      <c r="D47" s="4" t="str">
        <f ca="1">IF(INDEX(INDIRECT(H41&amp;"_"&amp;G41),$A47,D$8)=0,"",INDEX(INDIRECT(H41&amp;"_"&amp;G41),$A47,D$8))</f>
        <v>NAME</v>
      </c>
      <c r="E47" s="4" t="str">
        <f ca="1">IF(INDEX(INDIRECT(H41&amp;"_"&amp;G41),$A47,E$8)=0,"",INDEX(INDIRECT(H41&amp;"_"&amp;G41),$A47,E$8))</f>
        <v>SCORE</v>
      </c>
      <c r="F47" s="4" t="str">
        <f ca="1">IF(INDEX(INDIRECT(H41&amp;"_"&amp;G41),$A47,F$8)=0,"",INDEX(INDIRECT(H41&amp;"_"&amp;G41),$A47,F$8))</f>
        <v>POSITION</v>
      </c>
      <c r="G47" s="4" t="str">
        <f ca="1">IF(INDEX(INDIRECT(H41&amp;"_"&amp;G41),$A47,G$8)=0,"",INDEX(INDIRECT(H41&amp;"_"&amp;G41),$A47,G$8))</f>
        <v>POINTS (8 to 1)</v>
      </c>
      <c r="H47" s="4" t="str">
        <f ca="1">IF(INDEX(INDIRECT(H41&amp;"_"&amp;G41),$A47,H$8)=0,"",INDEX(INDIRECT(H41&amp;"_"&amp;G41),$A47,H$8))</f>
        <v/>
      </c>
      <c r="I47" s="4" t="str">
        <f ca="1">IF(INDEX(INDIRECT(H41&amp;"_"&amp;G41),$A47,I$8)=0,"",INDEX(INDIRECT(H41&amp;"_"&amp;G41),$A47,I$8))</f>
        <v/>
      </c>
      <c r="J47" s="4" t="str">
        <f ca="1">IF(INDEX(INDIRECT(H41&amp;"_"&amp;G41),$A47,J$8)=0,"",INDEX(INDIRECT(H41&amp;"_"&amp;G41),$A47,J$8))</f>
        <v/>
      </c>
      <c r="K47" s="4"/>
      <c r="N47" s="4" t="str">
        <f ca="1">IF(INDEX(INDIRECT(S41&amp;"_"&amp;R41),$A47,N$8)=0,"",INDEX(INDIRECT(S41&amp;"_"&amp;R41),$A47,N$8))</f>
        <v>CLUB</v>
      </c>
      <c r="O47" s="4" t="str">
        <f ca="1">IF(INDEX(INDIRECT(S41&amp;"_"&amp;R41),$A47,O$8)=0,"",INDEX(INDIRECT(S41&amp;"_"&amp;R41),$A47,O$8))</f>
        <v>NAME</v>
      </c>
      <c r="P47" s="10" t="str">
        <f ca="1">IF(INDEX(INDIRECT(S41&amp;"_"&amp;R41),$A47,P$8)=0,"",INDEX(INDIRECT(S41&amp;"_"&amp;R41),$A47,P$8))</f>
        <v>1st TRIAL</v>
      </c>
      <c r="Q47" s="10" t="str">
        <f ca="1">IF(INDEX(INDIRECT(S41&amp;"_"&amp;R41),$A47,Q$8)=0,"",INDEX(INDIRECT(S41&amp;"_"&amp;R41),$A47,Q$8))</f>
        <v>2nd TRIAL</v>
      </c>
      <c r="R47" s="10" t="str">
        <f ca="1">IF(INDEX(INDIRECT(S41&amp;"_"&amp;R41),$A47,R$8)=0,"",INDEX(INDIRECT(S41&amp;"_"&amp;R41),$A47,R$8))</f>
        <v>3rd TRIAL</v>
      </c>
      <c r="S47" s="10" t="str">
        <f ca="1">IF(INDEX(INDIRECT(S41&amp;"_"&amp;R41),$A47,S$8)=0,"",INDEX(INDIRECT(S41&amp;"_"&amp;R41),$A47,S$8))</f>
        <v>BEST OF TRIALS</v>
      </c>
      <c r="T47" s="10" t="str">
        <f ca="1">IF(INDEX(INDIRECT(S41&amp;"_"&amp;R41),$A47,T$8)=0,"",INDEX(INDIRECT(S41&amp;"_"&amp;R41),$A47,T$8))</f>
        <v>FINAL POSITION</v>
      </c>
      <c r="U47" s="4" t="str">
        <f ca="1">IF(INDEX(INDIRECT(S41&amp;"_"&amp;R41),$A47,U$8)=0,"",INDEX(INDIRECT(S41&amp;"_"&amp;R41),$A47,U$8))</f>
        <v>POINTS (8 to 1)</v>
      </c>
      <c r="V47" s="99"/>
      <c r="W47" s="99"/>
      <c r="Y47" s="4" t="e">
        <f ca="1">IF(INDEX(INDIRECT(AD41&amp;"_"&amp;AC41),$A47,Y$8)=0,"",INDEX(INDIRECT(AD41&amp;"_"&amp;AC41),$A47,Y$8))</f>
        <v>#N/A</v>
      </c>
      <c r="Z47" s="4" t="e">
        <f ca="1">IF(INDEX(INDIRECT(AD41&amp;"_"&amp;AC41),$A47,Z$8)=0,"",INDEX(INDIRECT(AD41&amp;"_"&amp;AC41),$A47,Z$8))</f>
        <v>#N/A</v>
      </c>
      <c r="AA47" s="4" t="e">
        <f ca="1">IF(INDEX(INDIRECT(AD41&amp;"_"&amp;AC41),$A47,AA$8)=0,"",INDEX(INDIRECT(AD41&amp;"_"&amp;AC41),$A47,AA$8))</f>
        <v>#N/A</v>
      </c>
      <c r="AB47" s="4" t="e">
        <f ca="1">IF(INDEX(INDIRECT(AD41&amp;"_"&amp;AC41),$A47,AB$8)=0,"",INDEX(INDIRECT(AD41&amp;"_"&amp;AC41),$A47,AB$8))</f>
        <v>#N/A</v>
      </c>
      <c r="AC47" s="4" t="e">
        <f ca="1">IF(INDEX(INDIRECT(AD41&amp;"_"&amp;AC41),$A47,AC$8)=0,"",INDEX(INDIRECT(AD41&amp;"_"&amp;AC41),$A47,AC$8))</f>
        <v>#N/A</v>
      </c>
      <c r="AD47" s="4" t="e">
        <f ca="1">IF(INDEX(INDIRECT(AD41&amp;"_"&amp;AC41),$A47,AD$8)=0,"",INDEX(INDIRECT(AD41&amp;"_"&amp;AC41),$A47,AD$8))</f>
        <v>#N/A</v>
      </c>
      <c r="AE47" s="4" t="e">
        <f ca="1">IF(INDEX(INDIRECT(AD41&amp;"_"&amp;AC41),$A47,AE$8)=0,"",INDEX(INDIRECT(AD41&amp;"_"&amp;AC41),$A47,AE$8))</f>
        <v>#N/A</v>
      </c>
      <c r="AF47" s="4" t="e">
        <f ca="1">IF(INDEX(INDIRECT(AD41&amp;"_"&amp;AC41),$A47,AF$8)=0,"",INDEX(INDIRECT(AD41&amp;"_"&amp;AC41),$A47,AF$8))</f>
        <v>#N/A</v>
      </c>
    </row>
    <row r="48" spans="1:32" ht="39.950000000000003" customHeight="1" x14ac:dyDescent="0.25">
      <c r="A48">
        <v>2</v>
      </c>
      <c r="C48" s="4" t="str">
        <f ca="1">IF(INDEX(INDIRECT(H41&amp;"_"&amp;G41),$A48,C$8)=0,"",INDEX(INDIRECT(H41&amp;"_"&amp;G41),$A48,C$8))</f>
        <v>OSWESTRY</v>
      </c>
      <c r="D48" s="4" t="str">
        <f ca="1">IF(INDEX(INDIRECT(H41&amp;"_"&amp;G41),$A48,D$8)=0,"",INDEX(INDIRECT(H41&amp;"_"&amp;G41),$A48,D$8))</f>
        <v/>
      </c>
      <c r="E48" s="4" t="str">
        <f ca="1">IF(INDEX(INDIRECT(H41&amp;"_"&amp;G41),$A48,E$8)=0,"",INDEX(INDIRECT(H41&amp;"_"&amp;G41),$A48,E$8))</f>
        <v/>
      </c>
      <c r="F48" s="4" t="str">
        <f ca="1">IF(INDEX(INDIRECT(H41&amp;"_"&amp;G41),$A48,F$8)=0,"",INDEX(INDIRECT(H41&amp;"_"&amp;G41),$A48,F$8))</f>
        <v/>
      </c>
      <c r="G48" s="4" t="str">
        <f ca="1">IF(INDEX(INDIRECT(H41&amp;"_"&amp;G41),$A48,G$8)=0,"",INDEX(INDIRECT(H41&amp;"_"&amp;G41),$A48,G$8))</f>
        <v/>
      </c>
      <c r="H48" s="4" t="str">
        <f ca="1">IF(INDEX(INDIRECT(H41&amp;"_"&amp;G41),$A48,H$8)=0,"",INDEX(INDIRECT(H41&amp;"_"&amp;G41),$A48,H$8))</f>
        <v/>
      </c>
      <c r="I48" s="4" t="str">
        <f ca="1">IF(INDEX(INDIRECT(H41&amp;"_"&amp;G41),$A48,I$8)=0,"",INDEX(INDIRECT(H41&amp;"_"&amp;G41),$A48,I$8))</f>
        <v/>
      </c>
      <c r="J48" s="4" t="str">
        <f ca="1">IF(INDEX(INDIRECT(H41&amp;"_"&amp;G41),$A48,J$8)=0,"",INDEX(INDIRECT(H41&amp;"_"&amp;G41),$A48,J$8))</f>
        <v/>
      </c>
      <c r="K48" s="4"/>
      <c r="N48" s="4" t="str">
        <f ca="1">IF(INDEX(INDIRECT(S41&amp;"_"&amp;R41),$A48,N$8)=0,"",INDEX(INDIRECT(S41&amp;"_"&amp;R41),$A48,N$8))</f>
        <v>OSWESTRY</v>
      </c>
      <c r="O48" s="4" t="str">
        <f ca="1">IF(INDEX(INDIRECT(S41&amp;"_"&amp;R41),$A48,O$8)=0,"",INDEX(INDIRECT(S41&amp;"_"&amp;R41),$A48,O$8))</f>
        <v/>
      </c>
      <c r="P48" s="4" t="str">
        <f ca="1">IF(INDEX(INDIRECT(S41&amp;"_"&amp;R41),$A48,P$8)=0,"",INDEX(INDIRECT(S41&amp;"_"&amp;R41),$A48,P$8))</f>
        <v/>
      </c>
      <c r="Q48" s="4" t="str">
        <f ca="1">IF(INDEX(INDIRECT(S41&amp;"_"&amp;R41),$A48,Q$8)=0,"",INDEX(INDIRECT(S41&amp;"_"&amp;R41),$A48,Q$8))</f>
        <v/>
      </c>
      <c r="R48" s="4" t="str">
        <f ca="1">IF(INDEX(INDIRECT(S41&amp;"_"&amp;R41),$A48,R$8)=0,"",INDEX(INDIRECT(S41&amp;"_"&amp;R41),$A48,R$8))</f>
        <v/>
      </c>
      <c r="S48" s="4" t="str">
        <f ca="1">IF(INDEX(INDIRECT(S41&amp;"_"&amp;R41),$A48,S$8)=0,"",INDEX(INDIRECT(S41&amp;"_"&amp;R41),$A48,S$8))</f>
        <v/>
      </c>
      <c r="T48" s="4" t="str">
        <f ca="1">IF(INDEX(INDIRECT(S41&amp;"_"&amp;R41),$A48,T$8)=0,"",INDEX(INDIRECT(S41&amp;"_"&amp;R41),$A48,T$8))</f>
        <v/>
      </c>
      <c r="U48" s="4" t="str">
        <f ca="1">IF(INDEX(INDIRECT(S41&amp;"_"&amp;R41),$A48,U$8)=0,"",INDEX(INDIRECT(S41&amp;"_"&amp;R41),$A48,U$8))</f>
        <v/>
      </c>
      <c r="V48" s="99"/>
      <c r="W48" s="99"/>
      <c r="Y48" s="4" t="e">
        <f ca="1">IF(INDEX(INDIRECT(AD41&amp;"_"&amp;AC41),$A48,Y$8)=0,"",INDEX(INDIRECT(AD41&amp;"_"&amp;AC41),$A48,Y$8))</f>
        <v>#N/A</v>
      </c>
      <c r="Z48" s="4" t="e">
        <f ca="1">IF(INDEX(INDIRECT(AD41&amp;"_"&amp;AC41),$A48,Z$8)=0,"",INDEX(INDIRECT(AD41&amp;"_"&amp;AC41),$A48,Z$8))</f>
        <v>#N/A</v>
      </c>
      <c r="AA48" s="4" t="e">
        <f ca="1">IF(INDEX(INDIRECT(AD41&amp;"_"&amp;AC41),$A48,AA$8)=0,"",INDEX(INDIRECT(AD41&amp;"_"&amp;AC41),$A48,AA$8))</f>
        <v>#N/A</v>
      </c>
      <c r="AB48" s="4" t="e">
        <f ca="1">IF(INDEX(INDIRECT(AD41&amp;"_"&amp;AC41),$A48,AB$8)=0,"",INDEX(INDIRECT(AD41&amp;"_"&amp;AC41),$A48,AB$8))</f>
        <v>#N/A</v>
      </c>
      <c r="AC48" s="4" t="e">
        <f ca="1">IF(INDEX(INDIRECT(AD41&amp;"_"&amp;AC41),$A48,AC$8)=0,"",INDEX(INDIRECT(AD41&amp;"_"&amp;AC41),$A48,AC$8))</f>
        <v>#N/A</v>
      </c>
      <c r="AD48" s="4" t="e">
        <f ca="1">IF(INDEX(INDIRECT(AD41&amp;"_"&amp;AC41),$A48,AD$8)=0,"",INDEX(INDIRECT(AD41&amp;"_"&amp;AC41),$A48,AD$8))</f>
        <v>#N/A</v>
      </c>
      <c r="AE48" s="4" t="e">
        <f ca="1">IF(INDEX(INDIRECT(AD41&amp;"_"&amp;AC41),$A48,AE$8)=0,"",INDEX(INDIRECT(AD41&amp;"_"&amp;AC41),$A48,AE$8))</f>
        <v>#N/A</v>
      </c>
      <c r="AF48" s="4" t="e">
        <f ca="1">IF(INDEX(INDIRECT(AD41&amp;"_"&amp;AC41),$A48,AF$8)=0,"",INDEX(INDIRECT(AD41&amp;"_"&amp;AC41),$A48,AF$8))</f>
        <v>#N/A</v>
      </c>
    </row>
    <row r="49" spans="1:32" ht="39.950000000000003" customHeight="1" x14ac:dyDescent="0.25">
      <c r="A49">
        <v>3</v>
      </c>
      <c r="C49" s="4" t="str">
        <f ca="1">IF(INDEX(INDIRECT(H41&amp;"_"&amp;G41),$A49,C$8)=0,"",INDEX(INDIRECT(H41&amp;"_"&amp;G41),$A49,C$8))</f>
        <v>SHREWSBURY</v>
      </c>
      <c r="D49" s="4" t="str">
        <f ca="1">IF(INDEX(INDIRECT(H41&amp;"_"&amp;G41),$A49,D$8)=0,"",INDEX(INDIRECT(H41&amp;"_"&amp;G41),$A49,D$8))</f>
        <v/>
      </c>
      <c r="E49" s="4" t="str">
        <f ca="1">IF(INDEX(INDIRECT(H41&amp;"_"&amp;G41),$A49,E$8)=0,"",INDEX(INDIRECT(H41&amp;"_"&amp;G41),$A49,E$8))</f>
        <v/>
      </c>
      <c r="F49" s="4" t="str">
        <f ca="1">IF(INDEX(INDIRECT(H41&amp;"_"&amp;G41),$A49,F$8)=0,"",INDEX(INDIRECT(H41&amp;"_"&amp;G41),$A49,F$8))</f>
        <v/>
      </c>
      <c r="G49" s="4" t="str">
        <f ca="1">IF(INDEX(INDIRECT(H41&amp;"_"&amp;G41),$A49,G$8)=0,"",INDEX(INDIRECT(H41&amp;"_"&amp;G41),$A49,G$8))</f>
        <v/>
      </c>
      <c r="H49" s="4" t="str">
        <f ca="1">IF(INDEX(INDIRECT(H41&amp;"_"&amp;G41),$A49,H$8)=0,"",INDEX(INDIRECT(H41&amp;"_"&amp;G41),$A49,H$8))</f>
        <v/>
      </c>
      <c r="I49" s="4" t="str">
        <f ca="1">IF(INDEX(INDIRECT(H41&amp;"_"&amp;G41),$A49,I$8)=0,"",INDEX(INDIRECT(H41&amp;"_"&amp;G41),$A49,I$8))</f>
        <v/>
      </c>
      <c r="J49" s="4" t="str">
        <f ca="1">IF(INDEX(INDIRECT(H41&amp;"_"&amp;G41),$A49,J$8)=0,"",INDEX(INDIRECT(H41&amp;"_"&amp;G41),$A49,J$8))</f>
        <v/>
      </c>
      <c r="K49" s="4"/>
      <c r="N49" s="4" t="str">
        <f ca="1">IF(INDEX(INDIRECT(S41&amp;"_"&amp;R41),$A49,N$8)=0,"",INDEX(INDIRECT(S41&amp;"_"&amp;R41),$A49,N$8))</f>
        <v>SHREWSBURY</v>
      </c>
      <c r="O49" s="4" t="str">
        <f ca="1">IF(INDEX(INDIRECT(S41&amp;"_"&amp;R41),$A49,O$8)=0,"",INDEX(INDIRECT(S41&amp;"_"&amp;R41),$A49,O$8))</f>
        <v/>
      </c>
      <c r="P49" s="4" t="str">
        <f ca="1">IF(INDEX(INDIRECT(S41&amp;"_"&amp;R41),$A49,P$8)=0,"",INDEX(INDIRECT(S41&amp;"_"&amp;R41),$A49,P$8))</f>
        <v/>
      </c>
      <c r="Q49" s="4" t="str">
        <f ca="1">IF(INDEX(INDIRECT(S41&amp;"_"&amp;R41),$A49,Q$8)=0,"",INDEX(INDIRECT(S41&amp;"_"&amp;R41),$A49,Q$8))</f>
        <v/>
      </c>
      <c r="R49" s="4" t="str">
        <f ca="1">IF(INDEX(INDIRECT(S41&amp;"_"&amp;R41),$A49,R$8)=0,"",INDEX(INDIRECT(S41&amp;"_"&amp;R41),$A49,R$8))</f>
        <v/>
      </c>
      <c r="S49" s="4" t="str">
        <f ca="1">IF(INDEX(INDIRECT(S41&amp;"_"&amp;R41),$A49,S$8)=0,"",INDEX(INDIRECT(S41&amp;"_"&amp;R41),$A49,S$8))</f>
        <v/>
      </c>
      <c r="T49" s="4" t="str">
        <f ca="1">IF(INDEX(INDIRECT(S41&amp;"_"&amp;R41),$A49,T$8)=0,"",INDEX(INDIRECT(S41&amp;"_"&amp;R41),$A49,T$8))</f>
        <v/>
      </c>
      <c r="U49" s="4" t="str">
        <f ca="1">IF(INDEX(INDIRECT(S41&amp;"_"&amp;R41),$A49,U$8)=0,"",INDEX(INDIRECT(S41&amp;"_"&amp;R41),$A49,U$8))</f>
        <v/>
      </c>
      <c r="V49" s="99"/>
      <c r="W49" s="99"/>
      <c r="Y49" s="4" t="e">
        <f ca="1">IF(INDEX(INDIRECT(AD41&amp;"_"&amp;AC41),$A49,Y$8)=0,"",INDEX(INDIRECT(AD41&amp;"_"&amp;AC41),$A49,Y$8))</f>
        <v>#N/A</v>
      </c>
      <c r="Z49" s="4" t="e">
        <f ca="1">IF(INDEX(INDIRECT(AD41&amp;"_"&amp;AC41),$A49,Z$8)=0,"",INDEX(INDIRECT(AD41&amp;"_"&amp;AC41),$A49,Z$8))</f>
        <v>#N/A</v>
      </c>
      <c r="AA49" s="4" t="e">
        <f ca="1">IF(INDEX(INDIRECT(AD41&amp;"_"&amp;AC41),$A49,AA$8)=0,"",INDEX(INDIRECT(AD41&amp;"_"&amp;AC41),$A49,AA$8))</f>
        <v>#N/A</v>
      </c>
      <c r="AB49" s="4" t="e">
        <f ca="1">IF(INDEX(INDIRECT(AD41&amp;"_"&amp;AC41),$A49,AB$8)=0,"",INDEX(INDIRECT(AD41&amp;"_"&amp;AC41),$A49,AB$8))</f>
        <v>#N/A</v>
      </c>
      <c r="AC49" s="4" t="e">
        <f ca="1">IF(INDEX(INDIRECT(AD41&amp;"_"&amp;AC41),$A49,AC$8)=0,"",INDEX(INDIRECT(AD41&amp;"_"&amp;AC41),$A49,AC$8))</f>
        <v>#N/A</v>
      </c>
      <c r="AD49" s="4" t="e">
        <f ca="1">IF(INDEX(INDIRECT(AD41&amp;"_"&amp;AC41),$A49,AD$8)=0,"",INDEX(INDIRECT(AD41&amp;"_"&amp;AC41),$A49,AD$8))</f>
        <v>#N/A</v>
      </c>
      <c r="AE49" s="4" t="e">
        <f ca="1">IF(INDEX(INDIRECT(AD41&amp;"_"&amp;AC41),$A49,AE$8)=0,"",INDEX(INDIRECT(AD41&amp;"_"&amp;AC41),$A49,AE$8))</f>
        <v>#N/A</v>
      </c>
      <c r="AF49" s="4" t="e">
        <f ca="1">IF(INDEX(INDIRECT(AD41&amp;"_"&amp;AC41),$A49,AF$8)=0,"",INDEX(INDIRECT(AD41&amp;"_"&amp;AC41),$A49,AF$8))</f>
        <v>#N/A</v>
      </c>
    </row>
    <row r="50" spans="1:32" ht="39.950000000000003" customHeight="1" x14ac:dyDescent="0.25">
      <c r="A50">
        <v>4</v>
      </c>
      <c r="C50" s="4" t="str">
        <f ca="1">IF(INDEX(INDIRECT(H41&amp;"_"&amp;G41),$A50,C$8)=0,"",INDEX(INDIRECT(H41&amp;"_"&amp;G41),$A50,C$8))</f>
        <v>TELFORD</v>
      </c>
      <c r="D50" s="4" t="str">
        <f ca="1">IF(INDEX(INDIRECT(H41&amp;"_"&amp;G41),$A50,D$8)=0,"",INDEX(INDIRECT(H41&amp;"_"&amp;G41),$A50,D$8))</f>
        <v/>
      </c>
      <c r="E50" s="4" t="str">
        <f ca="1">IF(INDEX(INDIRECT(H41&amp;"_"&amp;G41),$A50,E$8)=0,"",INDEX(INDIRECT(H41&amp;"_"&amp;G41),$A50,E$8))</f>
        <v/>
      </c>
      <c r="F50" s="4" t="str">
        <f ca="1">IF(INDEX(INDIRECT(H41&amp;"_"&amp;G41),$A50,F$8)=0,"",INDEX(INDIRECT(H41&amp;"_"&amp;G41),$A50,F$8))</f>
        <v/>
      </c>
      <c r="G50" s="4" t="str">
        <f ca="1">IF(INDEX(INDIRECT(H41&amp;"_"&amp;G41),$A50,G$8)=0,"",INDEX(INDIRECT(H41&amp;"_"&amp;G41),$A50,G$8))</f>
        <v/>
      </c>
      <c r="H50" s="4" t="str">
        <f ca="1">IF(INDEX(INDIRECT(H41&amp;"_"&amp;G41),$A50,H$8)=0,"",INDEX(INDIRECT(H41&amp;"_"&amp;G41),$A50,H$8))</f>
        <v/>
      </c>
      <c r="I50" s="4" t="str">
        <f ca="1">IF(INDEX(INDIRECT(H41&amp;"_"&amp;G41),$A50,I$8)=0,"",INDEX(INDIRECT(H41&amp;"_"&amp;G41),$A50,I$8))</f>
        <v/>
      </c>
      <c r="J50" s="4" t="str">
        <f ca="1">IF(INDEX(INDIRECT(H41&amp;"_"&amp;G41),$A50,J$8)=0,"",INDEX(INDIRECT(H41&amp;"_"&amp;G41),$A50,J$8))</f>
        <v/>
      </c>
      <c r="K50" s="4"/>
      <c r="N50" s="4" t="str">
        <f ca="1">IF(INDEX(INDIRECT(S41&amp;"_"&amp;R41),$A50,N$8)=0,"",INDEX(INDIRECT(S41&amp;"_"&amp;R41),$A50,N$8))</f>
        <v>TELFORD</v>
      </c>
      <c r="O50" s="4" t="str">
        <f ca="1">IF(INDEX(INDIRECT(S41&amp;"_"&amp;R41),$A50,O$8)=0,"",INDEX(INDIRECT(S41&amp;"_"&amp;R41),$A50,O$8))</f>
        <v/>
      </c>
      <c r="P50" s="4" t="str">
        <f ca="1">IF(INDEX(INDIRECT(S41&amp;"_"&amp;R41),$A50,P$8)=0,"",INDEX(INDIRECT(S41&amp;"_"&amp;R41),$A50,P$8))</f>
        <v/>
      </c>
      <c r="Q50" s="4" t="str">
        <f ca="1">IF(INDEX(INDIRECT(S41&amp;"_"&amp;R41),$A50,Q$8)=0,"",INDEX(INDIRECT(S41&amp;"_"&amp;R41),$A50,Q$8))</f>
        <v/>
      </c>
      <c r="R50" s="4" t="str">
        <f ca="1">IF(INDEX(INDIRECT(S41&amp;"_"&amp;R41),$A50,R$8)=0,"",INDEX(INDIRECT(S41&amp;"_"&amp;R41),$A50,R$8))</f>
        <v/>
      </c>
      <c r="S50" s="4" t="str">
        <f ca="1">IF(INDEX(INDIRECT(S41&amp;"_"&amp;R41),$A50,S$8)=0,"",INDEX(INDIRECT(S41&amp;"_"&amp;R41),$A50,S$8))</f>
        <v/>
      </c>
      <c r="T50" s="4" t="str">
        <f ca="1">IF(INDEX(INDIRECT(S41&amp;"_"&amp;R41),$A50,T$8)=0,"",INDEX(INDIRECT(S41&amp;"_"&amp;R41),$A50,T$8))</f>
        <v/>
      </c>
      <c r="U50" s="4" t="str">
        <f ca="1">IF(INDEX(INDIRECT(S41&amp;"_"&amp;R41),$A50,U$8)=0,"",INDEX(INDIRECT(S41&amp;"_"&amp;R41),$A50,U$8))</f>
        <v/>
      </c>
      <c r="Y50" s="4" t="e">
        <f ca="1">IF(INDEX(INDIRECT(AD41&amp;"_"&amp;AC41),$A50,Y$8)=0,"",INDEX(INDIRECT(AD41&amp;"_"&amp;AC41),$A50,Y$8))</f>
        <v>#N/A</v>
      </c>
      <c r="Z50" s="4" t="e">
        <f ca="1">IF(INDEX(INDIRECT(AD41&amp;"_"&amp;AC41),$A50,Z$8)=0,"",INDEX(INDIRECT(AD41&amp;"_"&amp;AC41),$A50,Z$8))</f>
        <v>#N/A</v>
      </c>
      <c r="AA50" s="4" t="e">
        <f ca="1">IF(INDEX(INDIRECT(AD41&amp;"_"&amp;AC41),$A50,AA$8)=0,"",INDEX(INDIRECT(AD41&amp;"_"&amp;AC41),$A50,AA$8))</f>
        <v>#N/A</v>
      </c>
      <c r="AB50" s="4" t="e">
        <f ca="1">IF(INDEX(INDIRECT(AD41&amp;"_"&amp;AC41),$A50,AB$8)=0,"",INDEX(INDIRECT(AD41&amp;"_"&amp;AC41),$A50,AB$8))</f>
        <v>#N/A</v>
      </c>
      <c r="AC50" s="4" t="e">
        <f ca="1">IF(INDEX(INDIRECT(AD41&amp;"_"&amp;AC41),$A50,AC$8)=0,"",INDEX(INDIRECT(AD41&amp;"_"&amp;AC41),$A50,AC$8))</f>
        <v>#N/A</v>
      </c>
      <c r="AD50" s="4" t="e">
        <f ca="1">IF(INDEX(INDIRECT(AD41&amp;"_"&amp;AC41),$A50,AD$8)=0,"",INDEX(INDIRECT(AD41&amp;"_"&amp;AC41),$A50,AD$8))</f>
        <v>#N/A</v>
      </c>
      <c r="AE50" s="4" t="e">
        <f ca="1">IF(INDEX(INDIRECT(AD41&amp;"_"&amp;AC41),$A50,AE$8)=0,"",INDEX(INDIRECT(AD41&amp;"_"&amp;AC41),$A50,AE$8))</f>
        <v>#N/A</v>
      </c>
      <c r="AF50" s="4" t="e">
        <f ca="1">IF(INDEX(INDIRECT(AD41&amp;"_"&amp;AC41),$A50,AF$8)=0,"",INDEX(INDIRECT(AD41&amp;"_"&amp;AC41),$A50,AF$8))</f>
        <v>#N/A</v>
      </c>
    </row>
    <row r="51" spans="1:32" ht="39.950000000000003" customHeight="1" x14ac:dyDescent="0.25">
      <c r="A51">
        <v>5</v>
      </c>
      <c r="C51" s="4" t="str">
        <f ca="1">IF(INDEX(INDIRECT(H41&amp;"_"&amp;G41),$A51,C$8)=0,"",INDEX(INDIRECT(H41&amp;"_"&amp;G41),$A51,C$8))</f>
        <v>WENLOCK</v>
      </c>
      <c r="D51" s="4" t="str">
        <f ca="1">IF(INDEX(INDIRECT(H41&amp;"_"&amp;G41),$A51,D$8)=0,"",INDEX(INDIRECT(H41&amp;"_"&amp;G41),$A51,D$8))</f>
        <v/>
      </c>
      <c r="E51" s="4" t="str">
        <f ca="1">IF(INDEX(INDIRECT(H41&amp;"_"&amp;G41),$A51,E$8)=0,"",INDEX(INDIRECT(H41&amp;"_"&amp;G41),$A51,E$8))</f>
        <v/>
      </c>
      <c r="F51" s="4" t="str">
        <f ca="1">IF(INDEX(INDIRECT(H41&amp;"_"&amp;G41),$A51,F$8)=0,"",INDEX(INDIRECT(H41&amp;"_"&amp;G41),$A51,F$8))</f>
        <v/>
      </c>
      <c r="G51" s="4" t="str">
        <f ca="1">IF(INDEX(INDIRECT(H41&amp;"_"&amp;G41),$A51,G$8)=0,"",INDEX(INDIRECT(H41&amp;"_"&amp;G41),$A51,G$8))</f>
        <v/>
      </c>
      <c r="H51" s="4" t="str">
        <f ca="1">IF(INDEX(INDIRECT(H41&amp;"_"&amp;G41),$A51,H$8)=0,"",INDEX(INDIRECT(H41&amp;"_"&amp;G41),$A51,H$8))</f>
        <v/>
      </c>
      <c r="I51" s="4" t="str">
        <f ca="1">IF(INDEX(INDIRECT(H41&amp;"_"&amp;G41),$A51,I$8)=0,"",INDEX(INDIRECT(H41&amp;"_"&amp;G41),$A51,I$8))</f>
        <v/>
      </c>
      <c r="J51" s="4" t="str">
        <f ca="1">IF(INDEX(INDIRECT(H41&amp;"_"&amp;G41),$A51,J$8)=0,"",INDEX(INDIRECT(H41&amp;"_"&amp;G41),$A51,J$8))</f>
        <v/>
      </c>
      <c r="K51" s="4"/>
      <c r="N51" s="4" t="str">
        <f ca="1">IF(INDEX(INDIRECT(S41&amp;"_"&amp;R41),$A51,N$8)=0,"",INDEX(INDIRECT(S41&amp;"_"&amp;R41),$A51,N$8))</f>
        <v>WENLOCK</v>
      </c>
      <c r="O51" s="4" t="str">
        <f ca="1">IF(INDEX(INDIRECT(S41&amp;"_"&amp;R41),$A51,O$8)=0,"",INDEX(INDIRECT(S41&amp;"_"&amp;R41),$A51,O$8))</f>
        <v/>
      </c>
      <c r="P51" s="4" t="str">
        <f ca="1">IF(INDEX(INDIRECT(S41&amp;"_"&amp;R41),$A51,P$8)=0,"",INDEX(INDIRECT(S41&amp;"_"&amp;R41),$A51,P$8))</f>
        <v/>
      </c>
      <c r="Q51" s="4" t="str">
        <f ca="1">IF(INDEX(INDIRECT(S41&amp;"_"&amp;R41),$A51,Q$8)=0,"",INDEX(INDIRECT(S41&amp;"_"&amp;R41),$A51,Q$8))</f>
        <v/>
      </c>
      <c r="R51" s="4" t="str">
        <f ca="1">IF(INDEX(INDIRECT(S41&amp;"_"&amp;R41),$A51,R$8)=0,"",INDEX(INDIRECT(S41&amp;"_"&amp;R41),$A51,R$8))</f>
        <v/>
      </c>
      <c r="S51" s="4" t="str">
        <f ca="1">IF(INDEX(INDIRECT(S41&amp;"_"&amp;R41),$A51,S$8)=0,"",INDEX(INDIRECT(S41&amp;"_"&amp;R41),$A51,S$8))</f>
        <v/>
      </c>
      <c r="T51" s="4" t="str">
        <f ca="1">IF(INDEX(INDIRECT(S41&amp;"_"&amp;R41),$A51,T$8)=0,"",INDEX(INDIRECT(S41&amp;"_"&amp;R41),$A51,T$8))</f>
        <v/>
      </c>
      <c r="U51" s="4" t="str">
        <f ca="1">IF(INDEX(INDIRECT(S41&amp;"_"&amp;R41),$A51,U$8)=0,"",INDEX(INDIRECT(S41&amp;"_"&amp;R41),$A51,U$8))</f>
        <v/>
      </c>
      <c r="Y51" s="4" t="e">
        <f ca="1">IF(INDEX(INDIRECT(AD41&amp;"_"&amp;AC41),$A51,Y$8)=0,"",INDEX(INDIRECT(AD41&amp;"_"&amp;AC41),$A51,Y$8))</f>
        <v>#N/A</v>
      </c>
      <c r="Z51" s="4" t="e">
        <f ca="1">IF(INDEX(INDIRECT(AD41&amp;"_"&amp;AC41),$A51,Z$8)=0,"",INDEX(INDIRECT(AD41&amp;"_"&amp;AC41),$A51,Z$8))</f>
        <v>#N/A</v>
      </c>
      <c r="AA51" s="4" t="e">
        <f ca="1">IF(INDEX(INDIRECT(AD41&amp;"_"&amp;AC41),$A51,AA$8)=0,"",INDEX(INDIRECT(AD41&amp;"_"&amp;AC41),$A51,AA$8))</f>
        <v>#N/A</v>
      </c>
      <c r="AB51" s="4" t="e">
        <f ca="1">IF(INDEX(INDIRECT(AD41&amp;"_"&amp;AC41),$A51,AB$8)=0,"",INDEX(INDIRECT(AD41&amp;"_"&amp;AC41),$A51,AB$8))</f>
        <v>#N/A</v>
      </c>
      <c r="AC51" s="4" t="e">
        <f ca="1">IF(INDEX(INDIRECT(AD41&amp;"_"&amp;AC41),$A51,AC$8)=0,"",INDEX(INDIRECT(AD41&amp;"_"&amp;AC41),$A51,AC$8))</f>
        <v>#N/A</v>
      </c>
      <c r="AD51" s="4" t="e">
        <f ca="1">IF(INDEX(INDIRECT(AD41&amp;"_"&amp;AC41),$A51,AD$8)=0,"",INDEX(INDIRECT(AD41&amp;"_"&amp;AC41),$A51,AD$8))</f>
        <v>#N/A</v>
      </c>
      <c r="AE51" s="4" t="e">
        <f ca="1">IF(INDEX(INDIRECT(AD41&amp;"_"&amp;AC41),$A51,AE$8)=0,"",INDEX(INDIRECT(AD41&amp;"_"&amp;AC41),$A51,AE$8))</f>
        <v>#N/A</v>
      </c>
      <c r="AF51" s="4" t="e">
        <f ca="1">IF(INDEX(INDIRECT(AD41&amp;"_"&amp;AC41),$A51,AF$8)=0,"",INDEX(INDIRECT(AD41&amp;"_"&amp;AC41),$A51,AF$8))</f>
        <v>#N/A</v>
      </c>
    </row>
    <row r="52" spans="1:32" ht="39.950000000000003" customHeight="1" x14ac:dyDescent="0.25">
      <c r="A52">
        <v>6</v>
      </c>
      <c r="C52" s="4" t="str">
        <f ca="1">IF(INDEX(INDIRECT(H41&amp;"_"&amp;G41),$A52,C$8)=0,"",INDEX(INDIRECT(H41&amp;"_"&amp;G41),$A52,C$8))</f>
        <v>OSWESTRY</v>
      </c>
      <c r="D52" s="4" t="str">
        <f ca="1">IF(INDEX(INDIRECT(H41&amp;"_"&amp;G41),$A52,D$8)=0,"",INDEX(INDIRECT(H41&amp;"_"&amp;G41),$A52,D$8))</f>
        <v/>
      </c>
      <c r="E52" s="4" t="str">
        <f ca="1">IF(INDEX(INDIRECT(H41&amp;"_"&amp;G41),$A52,E$8)=0,"",INDEX(INDIRECT(H41&amp;"_"&amp;G41),$A52,E$8))</f>
        <v/>
      </c>
      <c r="F52" s="4" t="str">
        <f ca="1">IF(INDEX(INDIRECT(H41&amp;"_"&amp;G41),$A52,F$8)=0,"",INDEX(INDIRECT(H41&amp;"_"&amp;G41),$A52,F$8))</f>
        <v/>
      </c>
      <c r="G52" s="4" t="str">
        <f ca="1">IF(INDEX(INDIRECT(H41&amp;"_"&amp;G41),$A52,G$8)=0,"",INDEX(INDIRECT(H41&amp;"_"&amp;G41),$A52,G$8))</f>
        <v/>
      </c>
      <c r="H52" s="4" t="str">
        <f ca="1">IF(INDEX(INDIRECT(H41&amp;"_"&amp;G41),$A52,H$8)=0,"",INDEX(INDIRECT(H41&amp;"_"&amp;G41),$A52,H$8))</f>
        <v/>
      </c>
      <c r="I52" s="4" t="str">
        <f ca="1">IF(INDEX(INDIRECT(H41&amp;"_"&amp;G41),$A52,I$8)=0,"",INDEX(INDIRECT(H41&amp;"_"&amp;G41),$A52,I$8))</f>
        <v/>
      </c>
      <c r="J52" s="4" t="str">
        <f ca="1">IF(INDEX(INDIRECT(H41&amp;"_"&amp;G41),$A52,J$8)=0,"",INDEX(INDIRECT(H41&amp;"_"&amp;G41),$A52,J$8))</f>
        <v/>
      </c>
      <c r="K52" s="4"/>
      <c r="N52" s="4" t="str">
        <f ca="1">IF(INDEX(INDIRECT(S41&amp;"_"&amp;R41),$A52,N$8)=0,"",INDEX(INDIRECT(S41&amp;"_"&amp;R41),$A52,N$8))</f>
        <v>OSWESTRY</v>
      </c>
      <c r="O52" s="4" t="str">
        <f ca="1">IF(INDEX(INDIRECT(S41&amp;"_"&amp;R41),$A52,O$8)=0,"",INDEX(INDIRECT(S41&amp;"_"&amp;R41),$A52,O$8))</f>
        <v/>
      </c>
      <c r="P52" s="4" t="str">
        <f ca="1">IF(INDEX(INDIRECT(S41&amp;"_"&amp;R41),$A52,P$8)=0,"",INDEX(INDIRECT(S41&amp;"_"&amp;R41),$A52,P$8))</f>
        <v/>
      </c>
      <c r="Q52" s="4" t="str">
        <f ca="1">IF(INDEX(INDIRECT(S41&amp;"_"&amp;R41),$A52,Q$8)=0,"",INDEX(INDIRECT(S41&amp;"_"&amp;R41),$A52,Q$8))</f>
        <v/>
      </c>
      <c r="R52" s="4" t="str">
        <f ca="1">IF(INDEX(INDIRECT(S41&amp;"_"&amp;R41),$A52,R$8)=0,"",INDEX(INDIRECT(S41&amp;"_"&amp;R41),$A52,R$8))</f>
        <v/>
      </c>
      <c r="S52" s="4" t="str">
        <f ca="1">IF(INDEX(INDIRECT(S41&amp;"_"&amp;R41),$A52,S$8)=0,"",INDEX(INDIRECT(S41&amp;"_"&amp;R41),$A52,S$8))</f>
        <v/>
      </c>
      <c r="T52" s="4" t="str">
        <f ca="1">IF(INDEX(INDIRECT(S41&amp;"_"&amp;R41),$A52,T$8)=0,"",INDEX(INDIRECT(S41&amp;"_"&amp;R41),$A52,T$8))</f>
        <v/>
      </c>
      <c r="U52" s="4" t="str">
        <f ca="1">IF(INDEX(INDIRECT(S41&amp;"_"&amp;R41),$A52,U$8)=0,"",INDEX(INDIRECT(S41&amp;"_"&amp;R41),$A52,U$8))</f>
        <v/>
      </c>
      <c r="Y52" s="4" t="e">
        <f ca="1">IF(INDEX(INDIRECT(AD41&amp;"_"&amp;AC41),$A52,Y$8)=0,"",INDEX(INDIRECT(AD41&amp;"_"&amp;AC41),$A52,Y$8))</f>
        <v>#N/A</v>
      </c>
      <c r="Z52" s="4" t="e">
        <f ca="1">IF(INDEX(INDIRECT(AD41&amp;"_"&amp;AC41),$A52,Z$8)=0,"",INDEX(INDIRECT(AD41&amp;"_"&amp;AC41),$A52,Z$8))</f>
        <v>#N/A</v>
      </c>
      <c r="AA52" s="4" t="e">
        <f ca="1">IF(INDEX(INDIRECT(AD41&amp;"_"&amp;AC41),$A52,AA$8)=0,"",INDEX(INDIRECT(AD41&amp;"_"&amp;AC41),$A52,AA$8))</f>
        <v>#N/A</v>
      </c>
      <c r="AB52" s="4" t="e">
        <f ca="1">IF(INDEX(INDIRECT(AD41&amp;"_"&amp;AC41),$A52,AB$8)=0,"",INDEX(INDIRECT(AD41&amp;"_"&amp;AC41),$A52,AB$8))</f>
        <v>#N/A</v>
      </c>
      <c r="AC52" s="4" t="e">
        <f ca="1">IF(INDEX(INDIRECT(AD41&amp;"_"&amp;AC41),$A52,AC$8)=0,"",INDEX(INDIRECT(AD41&amp;"_"&amp;AC41),$A52,AC$8))</f>
        <v>#N/A</v>
      </c>
      <c r="AD52" s="4" t="e">
        <f ca="1">IF(INDEX(INDIRECT(AD41&amp;"_"&amp;AC41),$A52,AD$8)=0,"",INDEX(INDIRECT(AD41&amp;"_"&amp;AC41),$A52,AD$8))</f>
        <v>#N/A</v>
      </c>
      <c r="AE52" s="4" t="e">
        <f ca="1">IF(INDEX(INDIRECT(AD41&amp;"_"&amp;AC41),$A52,AE$8)=0,"",INDEX(INDIRECT(AD41&amp;"_"&amp;AC41),$A52,AE$8))</f>
        <v>#N/A</v>
      </c>
      <c r="AF52" s="4" t="e">
        <f ca="1">IF(INDEX(INDIRECT(AD41&amp;"_"&amp;AC41),$A52,AF$8)=0,"",INDEX(INDIRECT(AD41&amp;"_"&amp;AC41),$A52,AF$8))</f>
        <v>#N/A</v>
      </c>
    </row>
    <row r="53" spans="1:32" ht="39.950000000000003" customHeight="1" x14ac:dyDescent="0.25">
      <c r="A53">
        <v>7</v>
      </c>
      <c r="C53" s="4" t="str">
        <f ca="1">IF(INDEX(INDIRECT(H41&amp;"_"&amp;G41),$A53,C$8)=0,"",INDEX(INDIRECT(H41&amp;"_"&amp;G41),$A53,C$8))</f>
        <v>SHREWSBURY</v>
      </c>
      <c r="D53" s="4" t="str">
        <f ca="1">IF(INDEX(INDIRECT(H41&amp;"_"&amp;G41),$A53,D$8)=0,"",INDEX(INDIRECT(H41&amp;"_"&amp;G41),$A53,D$8))</f>
        <v/>
      </c>
      <c r="E53" s="4" t="str">
        <f ca="1">IF(INDEX(INDIRECT(H41&amp;"_"&amp;G41),$A53,E$8)=0,"",INDEX(INDIRECT(H41&amp;"_"&amp;G41),$A53,E$8))</f>
        <v/>
      </c>
      <c r="F53" s="4" t="str">
        <f ca="1">IF(INDEX(INDIRECT(H41&amp;"_"&amp;G41),$A53,F$8)=0,"",INDEX(INDIRECT(H41&amp;"_"&amp;G41),$A53,F$8))</f>
        <v/>
      </c>
      <c r="G53" s="4" t="str">
        <f ca="1">IF(INDEX(INDIRECT(H41&amp;"_"&amp;G41),$A53,G$8)=0,"",INDEX(INDIRECT(H41&amp;"_"&amp;G41),$A53,G$8))</f>
        <v/>
      </c>
      <c r="H53" s="4" t="str">
        <f ca="1">IF(INDEX(INDIRECT(H41&amp;"_"&amp;G41),$A53,H$8)=0,"",INDEX(INDIRECT(H41&amp;"_"&amp;G41),$A53,H$8))</f>
        <v/>
      </c>
      <c r="I53" s="4" t="str">
        <f ca="1">IF(INDEX(INDIRECT(H41&amp;"_"&amp;G41),$A53,I$8)=0,"",INDEX(INDIRECT(H41&amp;"_"&amp;G41),$A53,I$8))</f>
        <v/>
      </c>
      <c r="J53" s="4" t="str">
        <f ca="1">IF(INDEX(INDIRECT(H41&amp;"_"&amp;G41),$A53,J$8)=0,"",INDEX(INDIRECT(H41&amp;"_"&amp;G41),$A53,J$8))</f>
        <v/>
      </c>
      <c r="K53" s="4"/>
      <c r="N53" s="4" t="str">
        <f ca="1">IF(INDEX(INDIRECT(S41&amp;"_"&amp;R41),$A53,N$8)=0,"",INDEX(INDIRECT(S41&amp;"_"&amp;R41),$A53,N$8))</f>
        <v>SHREWSBURY</v>
      </c>
      <c r="O53" s="4" t="str">
        <f ca="1">IF(INDEX(INDIRECT(S41&amp;"_"&amp;R41),$A53,O$8)=0,"",INDEX(INDIRECT(S41&amp;"_"&amp;R41),$A53,O$8))</f>
        <v/>
      </c>
      <c r="P53" s="4" t="str">
        <f ca="1">IF(INDEX(INDIRECT(S41&amp;"_"&amp;R41),$A53,P$8)=0,"",INDEX(INDIRECT(S41&amp;"_"&amp;R41),$A53,P$8))</f>
        <v/>
      </c>
      <c r="Q53" s="4" t="str">
        <f ca="1">IF(INDEX(INDIRECT(S41&amp;"_"&amp;R41),$A53,Q$8)=0,"",INDEX(INDIRECT(S41&amp;"_"&amp;R41),$A53,Q$8))</f>
        <v/>
      </c>
      <c r="R53" s="4" t="str">
        <f ca="1">IF(INDEX(INDIRECT(S41&amp;"_"&amp;R41),$A53,R$8)=0,"",INDEX(INDIRECT(S41&amp;"_"&amp;R41),$A53,R$8))</f>
        <v/>
      </c>
      <c r="S53" s="4" t="str">
        <f ca="1">IF(INDEX(INDIRECT(S41&amp;"_"&amp;R41),$A53,S$8)=0,"",INDEX(INDIRECT(S41&amp;"_"&amp;R41),$A53,S$8))</f>
        <v/>
      </c>
      <c r="T53" s="4" t="str">
        <f ca="1">IF(INDEX(INDIRECT(S41&amp;"_"&amp;R41),$A53,T$8)=0,"",INDEX(INDIRECT(S41&amp;"_"&amp;R41),$A53,T$8))</f>
        <v/>
      </c>
      <c r="U53" s="4" t="str">
        <f ca="1">IF(INDEX(INDIRECT(S41&amp;"_"&amp;R41),$A53,U$8)=0,"",INDEX(INDIRECT(S41&amp;"_"&amp;R41),$A53,U$8))</f>
        <v/>
      </c>
      <c r="Y53" s="4" t="e">
        <f ca="1">IF(INDEX(INDIRECT(AD41&amp;"_"&amp;AC41),$A53,Y$8)=0,"",INDEX(INDIRECT(AD41&amp;"_"&amp;AC41),$A53,Y$8))</f>
        <v>#N/A</v>
      </c>
      <c r="Z53" s="4" t="e">
        <f ca="1">IF(INDEX(INDIRECT(AD41&amp;"_"&amp;AC41),$A53,Z$8)=0,"",INDEX(INDIRECT(AD41&amp;"_"&amp;AC41),$A53,Z$8))</f>
        <v>#N/A</v>
      </c>
      <c r="AA53" s="4" t="e">
        <f ca="1">IF(INDEX(INDIRECT(AD41&amp;"_"&amp;AC41),$A53,AA$8)=0,"",INDEX(INDIRECT(AD41&amp;"_"&amp;AC41),$A53,AA$8))</f>
        <v>#N/A</v>
      </c>
      <c r="AB53" s="4" t="e">
        <f ca="1">IF(INDEX(INDIRECT(AD41&amp;"_"&amp;AC41),$A53,AB$8)=0,"",INDEX(INDIRECT(AD41&amp;"_"&amp;AC41),$A53,AB$8))</f>
        <v>#N/A</v>
      </c>
      <c r="AC53" s="4" t="e">
        <f ca="1">IF(INDEX(INDIRECT(AD41&amp;"_"&amp;AC41),$A53,AC$8)=0,"",INDEX(INDIRECT(AD41&amp;"_"&amp;AC41),$A53,AC$8))</f>
        <v>#N/A</v>
      </c>
      <c r="AD53" s="4" t="e">
        <f ca="1">IF(INDEX(INDIRECT(AD41&amp;"_"&amp;AC41),$A53,AD$8)=0,"",INDEX(INDIRECT(AD41&amp;"_"&amp;AC41),$A53,AD$8))</f>
        <v>#N/A</v>
      </c>
      <c r="AE53" s="4" t="e">
        <f ca="1">IF(INDEX(INDIRECT(AD41&amp;"_"&amp;AC41),$A53,AE$8)=0,"",INDEX(INDIRECT(AD41&amp;"_"&amp;AC41),$A53,AE$8))</f>
        <v>#N/A</v>
      </c>
      <c r="AF53" s="4" t="e">
        <f ca="1">IF(INDEX(INDIRECT(AD41&amp;"_"&amp;AC41),$A53,AF$8)=0,"",INDEX(INDIRECT(AD41&amp;"_"&amp;AC41),$A53,AF$8))</f>
        <v>#N/A</v>
      </c>
    </row>
    <row r="54" spans="1:32" ht="39.950000000000003" customHeight="1" x14ac:dyDescent="0.25">
      <c r="A54">
        <v>8</v>
      </c>
      <c r="C54" s="4" t="str">
        <f ca="1">IF(INDEX(INDIRECT(H41&amp;"_"&amp;G41),$A54,C$8)=0,"",INDEX(INDIRECT(H41&amp;"_"&amp;G41),$A54,C$8))</f>
        <v>TELFORD</v>
      </c>
      <c r="D54" s="4" t="str">
        <f ca="1">IF(INDEX(INDIRECT(H41&amp;"_"&amp;G41),$A54,D$8)=0,"",INDEX(INDIRECT(H41&amp;"_"&amp;G41),$A54,D$8))</f>
        <v/>
      </c>
      <c r="E54" s="4" t="str">
        <f ca="1">IF(INDEX(INDIRECT(H41&amp;"_"&amp;G41),$A54,E$8)=0,"",INDEX(INDIRECT(H41&amp;"_"&amp;G41),$A54,E$8))</f>
        <v/>
      </c>
      <c r="F54" s="4" t="str">
        <f ca="1">IF(INDEX(INDIRECT(H41&amp;"_"&amp;G41),$A54,F$8)=0,"",INDEX(INDIRECT(H41&amp;"_"&amp;G41),$A54,F$8))</f>
        <v/>
      </c>
      <c r="G54" s="4" t="str">
        <f ca="1">IF(INDEX(INDIRECT(H41&amp;"_"&amp;G41),$A54,G$8)=0,"",INDEX(INDIRECT(H41&amp;"_"&amp;G41),$A54,G$8))</f>
        <v/>
      </c>
      <c r="H54" s="4" t="str">
        <f ca="1">IF(INDEX(INDIRECT(H41&amp;"_"&amp;G41),$A54,H$8)=0,"",INDEX(INDIRECT(H41&amp;"_"&amp;G41),$A54,H$8))</f>
        <v/>
      </c>
      <c r="I54" s="4" t="str">
        <f ca="1">IF(INDEX(INDIRECT(H41&amp;"_"&amp;G41),$A54,I$8)=0,"",INDEX(INDIRECT(H41&amp;"_"&amp;G41),$A54,I$8))</f>
        <v/>
      </c>
      <c r="J54" s="4" t="str">
        <f ca="1">IF(INDEX(INDIRECT(H41&amp;"_"&amp;G41),$A54,J$8)=0,"",INDEX(INDIRECT(H41&amp;"_"&amp;G41),$A54,J$8))</f>
        <v/>
      </c>
      <c r="K54" s="4"/>
      <c r="N54" s="4" t="str">
        <f ca="1">IF(INDEX(INDIRECT(S41&amp;"_"&amp;R41),$A54,N$8)=0,"",INDEX(INDIRECT(S41&amp;"_"&amp;R41),$A54,N$8))</f>
        <v>TELFORD</v>
      </c>
      <c r="O54" s="4" t="str">
        <f ca="1">IF(INDEX(INDIRECT(S41&amp;"_"&amp;R41),$A54,O$8)=0,"",INDEX(INDIRECT(S41&amp;"_"&amp;R41),$A54,O$8))</f>
        <v/>
      </c>
      <c r="P54" s="4" t="str">
        <f ca="1">IF(INDEX(INDIRECT(S41&amp;"_"&amp;R41),$A54,P$8)=0,"",INDEX(INDIRECT(S41&amp;"_"&amp;R41),$A54,P$8))</f>
        <v/>
      </c>
      <c r="Q54" s="4" t="str">
        <f ca="1">IF(INDEX(INDIRECT(S41&amp;"_"&amp;R41),$A54,Q$8)=0,"",INDEX(INDIRECT(S41&amp;"_"&amp;R41),$A54,Q$8))</f>
        <v/>
      </c>
      <c r="R54" s="4" t="str">
        <f ca="1">IF(INDEX(INDIRECT(S41&amp;"_"&amp;R41),$A54,R$8)=0,"",INDEX(INDIRECT(S41&amp;"_"&amp;R41),$A54,R$8))</f>
        <v/>
      </c>
      <c r="S54" s="4" t="str">
        <f ca="1">IF(INDEX(INDIRECT(S41&amp;"_"&amp;R41),$A54,S$8)=0,"",INDEX(INDIRECT(S41&amp;"_"&amp;R41),$A54,S$8))</f>
        <v/>
      </c>
      <c r="T54" s="4" t="str">
        <f ca="1">IF(INDEX(INDIRECT(S41&amp;"_"&amp;R41),$A54,T$8)=0,"",INDEX(INDIRECT(S41&amp;"_"&amp;R41),$A54,T$8))</f>
        <v/>
      </c>
      <c r="U54" s="4" t="str">
        <f ca="1">IF(INDEX(INDIRECT(S41&amp;"_"&amp;R41),$A54,U$8)=0,"",INDEX(INDIRECT(S41&amp;"_"&amp;R41),$A54,U$8))</f>
        <v/>
      </c>
      <c r="V54" s="99"/>
      <c r="W54" s="99"/>
      <c r="X54" s="99"/>
      <c r="Y54" s="4" t="e">
        <f ca="1">IF(INDEX(INDIRECT(AD41&amp;"_"&amp;AC41),$A54,Y$8)=0,"",INDEX(INDIRECT(AD41&amp;"_"&amp;AC41),$A54,Y$8))</f>
        <v>#N/A</v>
      </c>
      <c r="Z54" s="4" t="e">
        <f ca="1">IF(INDEX(INDIRECT(AD41&amp;"_"&amp;AC41),$A54,Z$8)=0,"",INDEX(INDIRECT(AD41&amp;"_"&amp;AC41),$A54,Z$8))</f>
        <v>#N/A</v>
      </c>
      <c r="AA54" s="4" t="e">
        <f ca="1">IF(INDEX(INDIRECT(AD41&amp;"_"&amp;AC41),$A54,AA$8)=0,"",INDEX(INDIRECT(AD41&amp;"_"&amp;AC41),$A54,AA$8))</f>
        <v>#N/A</v>
      </c>
      <c r="AB54" s="4" t="e">
        <f ca="1">IF(INDEX(INDIRECT(AD41&amp;"_"&amp;AC41),$A54,AB$8)=0,"",INDEX(INDIRECT(AD41&amp;"_"&amp;AC41),$A54,AB$8))</f>
        <v>#N/A</v>
      </c>
      <c r="AC54" s="4" t="e">
        <f ca="1">IF(INDEX(INDIRECT(AD41&amp;"_"&amp;AC41),$A54,AC$8)=0,"",INDEX(INDIRECT(AD41&amp;"_"&amp;AC41),$A54,AC$8))</f>
        <v>#N/A</v>
      </c>
      <c r="AD54" s="4" t="e">
        <f ca="1">IF(INDEX(INDIRECT(AD41&amp;"_"&amp;AC41),$A54,AD$8)=0,"",INDEX(INDIRECT(AD41&amp;"_"&amp;AC41),$A54,AD$8))</f>
        <v>#N/A</v>
      </c>
      <c r="AE54" s="4" t="e">
        <f ca="1">IF(INDEX(INDIRECT(AD41&amp;"_"&amp;AC41),$A54,AE$8)=0,"",INDEX(INDIRECT(AD41&amp;"_"&amp;AC41),$A54,AE$8))</f>
        <v>#N/A</v>
      </c>
      <c r="AF54" s="4" t="e">
        <f ca="1">IF(INDEX(INDIRECT(AD41&amp;"_"&amp;AC41),$A54,AF$8)=0,"",INDEX(INDIRECT(AD41&amp;"_"&amp;AC41),$A54,AF$8))</f>
        <v>#N/A</v>
      </c>
    </row>
    <row r="55" spans="1:32" ht="39.950000000000003" customHeight="1" x14ac:dyDescent="0.25">
      <c r="A55">
        <v>9</v>
      </c>
      <c r="C55" s="4" t="str">
        <f ca="1">IF(INDEX(INDIRECT(H41&amp;"_"&amp;G41),$A55,C$8)=0,"",INDEX(INDIRECT(H41&amp;"_"&amp;G41),$A55,C$8))</f>
        <v>WENLOCK</v>
      </c>
      <c r="D55" s="4" t="str">
        <f ca="1">IF(INDEX(INDIRECT(H41&amp;"_"&amp;G41),$A55,D$8)=0,"",INDEX(INDIRECT(H41&amp;"_"&amp;G41),$A55,D$8))</f>
        <v/>
      </c>
      <c r="E55" s="4" t="str">
        <f ca="1">IF(INDEX(INDIRECT(H41&amp;"_"&amp;G41),$A55,E$8)=0,"",INDEX(INDIRECT(H41&amp;"_"&amp;G41),$A55,E$8))</f>
        <v/>
      </c>
      <c r="F55" s="4" t="str">
        <f ca="1">IF(INDEX(INDIRECT(H41&amp;"_"&amp;G41),$A55,F$8)=0,"",INDEX(INDIRECT(H41&amp;"_"&amp;G41),$A55,F$8))</f>
        <v/>
      </c>
      <c r="G55" s="4" t="str">
        <f ca="1">IF(INDEX(INDIRECT(H41&amp;"_"&amp;G41),$A55,G$8)=0,"",INDEX(INDIRECT(H41&amp;"_"&amp;G41),$A55,G$8))</f>
        <v/>
      </c>
      <c r="H55" s="4" t="str">
        <f ca="1">IF(INDEX(INDIRECT(H41&amp;"_"&amp;G41),$A55,H$8)=0,"",INDEX(INDIRECT(H41&amp;"_"&amp;G41),$A55,H$8))</f>
        <v/>
      </c>
      <c r="I55" s="4" t="str">
        <f ca="1">IF(INDEX(INDIRECT(H41&amp;"_"&amp;G41),$A55,I$8)=0,"",INDEX(INDIRECT(H41&amp;"_"&amp;G41),$A55,I$8))</f>
        <v/>
      </c>
      <c r="J55" s="4" t="str">
        <f ca="1">IF(INDEX(INDIRECT(H41&amp;"_"&amp;G41),$A55,J$8)=0,"",INDEX(INDIRECT(H41&amp;"_"&amp;G41),$A55,J$8))</f>
        <v/>
      </c>
      <c r="K55" s="4"/>
      <c r="N55" s="4" t="str">
        <f ca="1">IF(INDEX(INDIRECT(S41&amp;"_"&amp;R41),$A55,N$8)=0,"",INDEX(INDIRECT(S41&amp;"_"&amp;R41),$A55,N$8))</f>
        <v>WENLOCK</v>
      </c>
      <c r="O55" s="4" t="str">
        <f ca="1">IF(INDEX(INDIRECT(S41&amp;"_"&amp;R41),$A55,O$8)=0,"",INDEX(INDIRECT(S41&amp;"_"&amp;R41),$A55,O$8))</f>
        <v/>
      </c>
      <c r="P55" s="4" t="str">
        <f ca="1">IF(INDEX(INDIRECT(S41&amp;"_"&amp;R41),$A55,P$8)=0,"",INDEX(INDIRECT(S41&amp;"_"&amp;R41),$A55,P$8))</f>
        <v/>
      </c>
      <c r="Q55" s="4" t="str">
        <f ca="1">IF(INDEX(INDIRECT(S41&amp;"_"&amp;R41),$A55,Q$8)=0,"",INDEX(INDIRECT(S41&amp;"_"&amp;R41),$A55,Q$8))</f>
        <v/>
      </c>
      <c r="R55" s="4" t="str">
        <f ca="1">IF(INDEX(INDIRECT(S41&amp;"_"&amp;R41),$A55,R$8)=0,"",INDEX(INDIRECT(S41&amp;"_"&amp;R41),$A55,R$8))</f>
        <v/>
      </c>
      <c r="S55" s="4" t="str">
        <f ca="1">IF(INDEX(INDIRECT(S41&amp;"_"&amp;R41),$A55,S$8)=0,"",INDEX(INDIRECT(S41&amp;"_"&amp;R41),$A55,S$8))</f>
        <v/>
      </c>
      <c r="T55" s="4" t="str">
        <f ca="1">IF(INDEX(INDIRECT(S41&amp;"_"&amp;R41),$A55,T$8)=0,"",INDEX(INDIRECT(S41&amp;"_"&amp;R41),$A55,T$8))</f>
        <v/>
      </c>
      <c r="U55" s="4" t="str">
        <f ca="1">IF(INDEX(INDIRECT(S41&amp;"_"&amp;R41),$A55,U$8)=0,"",INDEX(INDIRECT(S41&amp;"_"&amp;R41),$A55,U$8))</f>
        <v/>
      </c>
      <c r="V55" s="99"/>
      <c r="W55" s="99"/>
      <c r="X55" s="99"/>
      <c r="Y55" s="4" t="e">
        <f ca="1">IF(INDEX(INDIRECT(AD41&amp;"_"&amp;AC41),$A55,Y$8)=0,"",INDEX(INDIRECT(AD41&amp;"_"&amp;AC41),$A55,Y$8))</f>
        <v>#N/A</v>
      </c>
      <c r="Z55" s="4" t="e">
        <f ca="1">IF(INDEX(INDIRECT(AD41&amp;"_"&amp;AC41),$A55,Z$8)=0,"",INDEX(INDIRECT(AD41&amp;"_"&amp;AC41),$A55,Z$8))</f>
        <v>#N/A</v>
      </c>
      <c r="AA55" s="4" t="e">
        <f ca="1">IF(INDEX(INDIRECT(AD41&amp;"_"&amp;AC41),$A55,AA$8)=0,"",INDEX(INDIRECT(AD41&amp;"_"&amp;AC41),$A55,AA$8))</f>
        <v>#N/A</v>
      </c>
      <c r="AB55" s="4" t="e">
        <f ca="1">IF(INDEX(INDIRECT(AD41&amp;"_"&amp;AC41),$A55,AB$8)=0,"",INDEX(INDIRECT(AD41&amp;"_"&amp;AC41),$A55,AB$8))</f>
        <v>#N/A</v>
      </c>
      <c r="AC55" s="4" t="e">
        <f ca="1">IF(INDEX(INDIRECT(AD41&amp;"_"&amp;AC41),$A55,AC$8)=0,"",INDEX(INDIRECT(AD41&amp;"_"&amp;AC41),$A55,AC$8))</f>
        <v>#N/A</v>
      </c>
      <c r="AD55" s="4" t="e">
        <f ca="1">IF(INDEX(INDIRECT(AD41&amp;"_"&amp;AC41),$A55,AD$8)=0,"",INDEX(INDIRECT(AD41&amp;"_"&amp;AC41),$A55,AD$8))</f>
        <v>#N/A</v>
      </c>
      <c r="AE55" s="4" t="e">
        <f ca="1">IF(INDEX(INDIRECT(AD41&amp;"_"&amp;AC41),$A55,AE$8)=0,"",INDEX(INDIRECT(AD41&amp;"_"&amp;AC41),$A55,AE$8))</f>
        <v>#N/A</v>
      </c>
      <c r="AF55" s="4" t="e">
        <f ca="1">IF(INDEX(INDIRECT(AD41&amp;"_"&amp;AC41),$A55,AF$8)=0,"",INDEX(INDIRECT(AD41&amp;"_"&amp;AC41),$A55,AF$8))</f>
        <v>#N/A</v>
      </c>
    </row>
    <row r="56" spans="1:32" ht="39.950000000000003" customHeight="1" x14ac:dyDescent="0.25">
      <c r="A56">
        <v>10</v>
      </c>
      <c r="C56" s="4" t="str">
        <f ca="1">IF(INDEX(INDIRECT(H41&amp;"_"&amp;G41),$A56,C$8)=0,"",INDEX(INDIRECT(H41&amp;"_"&amp;G41),$A56,C$8))</f>
        <v>OSWESTRY</v>
      </c>
      <c r="D56" s="4" t="str">
        <f ca="1">IF(INDEX(INDIRECT(H41&amp;"_"&amp;G41),$A56,D$8)=0,"",INDEX(INDIRECT(H41&amp;"_"&amp;G41),$A56,D$8))</f>
        <v/>
      </c>
      <c r="E56" s="4" t="str">
        <f ca="1">IF(INDEX(INDIRECT(H41&amp;"_"&amp;G41),$A56,E$8)=0,"",INDEX(INDIRECT(H41&amp;"_"&amp;G41),$A56,E$8))</f>
        <v/>
      </c>
      <c r="F56" s="4" t="str">
        <f ca="1">IF(INDEX(INDIRECT(H41&amp;"_"&amp;G41),$A56,F$8)=0,"",INDEX(INDIRECT(H41&amp;"_"&amp;G41),$A56,F$8))</f>
        <v/>
      </c>
      <c r="G56" s="4" t="str">
        <f ca="1">IF(INDEX(INDIRECT(H41&amp;"_"&amp;G41),$A56,G$8)=0,"",INDEX(INDIRECT(H41&amp;"_"&amp;G41),$A56,G$8))</f>
        <v/>
      </c>
      <c r="H56" s="4" t="str">
        <f ca="1">IF(INDEX(INDIRECT(H41&amp;"_"&amp;G41),$A56,H$8)=0,"",INDEX(INDIRECT(H41&amp;"_"&amp;G41),$A56,H$8))</f>
        <v/>
      </c>
      <c r="I56" s="4" t="str">
        <f ca="1">IF(INDEX(INDIRECT(H41&amp;"_"&amp;G41),$A56,I$8)=0,"",INDEX(INDIRECT(H41&amp;"_"&amp;G41),$A56,I$8))</f>
        <v/>
      </c>
      <c r="J56" s="4" t="str">
        <f ca="1">IF(INDEX(INDIRECT(H41&amp;"_"&amp;G41),$A56,J$8)=0,"",INDEX(INDIRECT(H41&amp;"_"&amp;G41),$A56,J$8))</f>
        <v/>
      </c>
      <c r="K56" s="4"/>
      <c r="N56" s="4" t="str">
        <f ca="1">IF(INDEX(INDIRECT(S41&amp;"_"&amp;R41),$A56,N$8)=0,"",INDEX(INDIRECT(S41&amp;"_"&amp;R41),$A56,N$8))</f>
        <v>OSWESTRY</v>
      </c>
      <c r="O56" s="4" t="str">
        <f ca="1">IF(INDEX(INDIRECT(S41&amp;"_"&amp;R41),$A56,O$8)=0,"",INDEX(INDIRECT(S41&amp;"_"&amp;R41),$A56,O$8))</f>
        <v/>
      </c>
      <c r="P56" s="4" t="str">
        <f ca="1">IF(INDEX(INDIRECT(S41&amp;"_"&amp;R41),$A56,P$8)=0,"",INDEX(INDIRECT(S41&amp;"_"&amp;R41),$A56,P$8))</f>
        <v/>
      </c>
      <c r="Q56" s="4" t="str">
        <f ca="1">IF(INDEX(INDIRECT(S41&amp;"_"&amp;R41),$A56,Q$8)=0,"",INDEX(INDIRECT(S41&amp;"_"&amp;R41),$A56,Q$8))</f>
        <v/>
      </c>
      <c r="R56" s="4" t="str">
        <f ca="1">IF(INDEX(INDIRECT(S41&amp;"_"&amp;R41),$A56,R$8)=0,"",INDEX(INDIRECT(S41&amp;"_"&amp;R41),$A56,R$8))</f>
        <v/>
      </c>
      <c r="S56" s="4" t="str">
        <f ca="1">IF(INDEX(INDIRECT(S41&amp;"_"&amp;R41),$A56,S$8)=0,"",INDEX(INDIRECT(S41&amp;"_"&amp;R41),$A56,S$8))</f>
        <v/>
      </c>
      <c r="T56" s="4" t="str">
        <f ca="1">IF(INDEX(INDIRECT(S41&amp;"_"&amp;R41),$A56,T$8)=0,"",INDEX(INDIRECT(S41&amp;"_"&amp;R41),$A56,T$8))</f>
        <v/>
      </c>
      <c r="U56" s="4" t="str">
        <f ca="1">IF(INDEX(INDIRECT(S41&amp;"_"&amp;R41),$A56,U$8)=0,"",INDEX(INDIRECT(S41&amp;"_"&amp;R41),$A56,U$8))</f>
        <v/>
      </c>
      <c r="V56" s="99"/>
      <c r="W56" s="99"/>
      <c r="X56" s="99"/>
      <c r="Y56" s="4" t="e">
        <f ca="1">IF(INDEX(INDIRECT(AD41&amp;"_"&amp;AC41),$A56,Y$8)=0,"",INDEX(INDIRECT(AD41&amp;"_"&amp;AC41),$A56,Y$8))</f>
        <v>#N/A</v>
      </c>
      <c r="Z56" s="4" t="e">
        <f ca="1">IF(INDEX(INDIRECT(AD41&amp;"_"&amp;AC41),$A56,Z$8)=0,"",INDEX(INDIRECT(AD41&amp;"_"&amp;AC41),$A56,Z$8))</f>
        <v>#N/A</v>
      </c>
      <c r="AA56" s="4" t="e">
        <f ca="1">IF(INDEX(INDIRECT(AD41&amp;"_"&amp;AC41),$A56,AA$8)=0,"",INDEX(INDIRECT(AD41&amp;"_"&amp;AC41),$A56,AA$8))</f>
        <v>#N/A</v>
      </c>
      <c r="AB56" s="4" t="e">
        <f ca="1">IF(INDEX(INDIRECT(AD41&amp;"_"&amp;AC41),$A56,AB$8)=0,"",INDEX(INDIRECT(AD41&amp;"_"&amp;AC41),$A56,AB$8))</f>
        <v>#N/A</v>
      </c>
      <c r="AC56" s="4" t="e">
        <f ca="1">IF(INDEX(INDIRECT(AD41&amp;"_"&amp;AC41),$A56,AC$8)=0,"",INDEX(INDIRECT(AD41&amp;"_"&amp;AC41),$A56,AC$8))</f>
        <v>#N/A</v>
      </c>
      <c r="AD56" s="4" t="e">
        <f ca="1">IF(INDEX(INDIRECT(AD41&amp;"_"&amp;AC41),$A56,AD$8)=0,"",INDEX(INDIRECT(AD41&amp;"_"&amp;AC41),$A56,AD$8))</f>
        <v>#N/A</v>
      </c>
      <c r="AE56" s="4" t="e">
        <f ca="1">IF(INDEX(INDIRECT(AD41&amp;"_"&amp;AC41),$A56,AE$8)=0,"",INDEX(INDIRECT(AD41&amp;"_"&amp;AC41),$A56,AE$8))</f>
        <v>#N/A</v>
      </c>
      <c r="AF56" s="4" t="e">
        <f ca="1">IF(INDEX(INDIRECT(AD41&amp;"_"&amp;AC41),$A56,AF$8)=0,"",INDEX(INDIRECT(AD41&amp;"_"&amp;AC41),$A56,AF$8))</f>
        <v>#N/A</v>
      </c>
    </row>
    <row r="57" spans="1:32" ht="39.950000000000003" customHeight="1" x14ac:dyDescent="0.25">
      <c r="A57">
        <v>11</v>
      </c>
      <c r="C57" s="4" t="str">
        <f ca="1">IF(INDEX(INDIRECT(H41&amp;"_"&amp;G41),$A57,C$8)=0,"",INDEX(INDIRECT(H41&amp;"_"&amp;G41),$A57,C$8))</f>
        <v>SHREWSBURY</v>
      </c>
      <c r="D57" s="4" t="str">
        <f ca="1">IF(INDEX(INDIRECT(H41&amp;"_"&amp;G41),$A57,D$8)=0,"",INDEX(INDIRECT(H41&amp;"_"&amp;G41),$A57,D$8))</f>
        <v/>
      </c>
      <c r="E57" s="4" t="str">
        <f ca="1">IF(INDEX(INDIRECT(H41&amp;"_"&amp;G41),$A57,E$8)=0,"",INDEX(INDIRECT(H41&amp;"_"&amp;G41),$A57,E$8))</f>
        <v/>
      </c>
      <c r="F57" s="4" t="str">
        <f ca="1">IF(INDEX(INDIRECT(H41&amp;"_"&amp;G41),$A57,F$8)=0,"",INDEX(INDIRECT(H41&amp;"_"&amp;G41),$A57,F$8))</f>
        <v/>
      </c>
      <c r="G57" s="4" t="str">
        <f ca="1">IF(INDEX(INDIRECT(H41&amp;"_"&amp;G41),$A57,G$8)=0,"",INDEX(INDIRECT(H41&amp;"_"&amp;G41),$A57,G$8))</f>
        <v/>
      </c>
      <c r="H57" s="4" t="str">
        <f ca="1">IF(INDEX(INDIRECT(H41&amp;"_"&amp;G41),$A57,H$8)=0,"",INDEX(INDIRECT(H41&amp;"_"&amp;G41),$A57,H$8))</f>
        <v/>
      </c>
      <c r="I57" s="4" t="str">
        <f ca="1">IF(INDEX(INDIRECT(H41&amp;"_"&amp;G41),$A57,I$8)=0,"",INDEX(INDIRECT(H41&amp;"_"&amp;G41),$A57,I$8))</f>
        <v/>
      </c>
      <c r="J57" s="4" t="str">
        <f ca="1">IF(INDEX(INDIRECT(H41&amp;"_"&amp;G41),$A57,J$8)=0,"",INDEX(INDIRECT(H41&amp;"_"&amp;G41),$A57,J$8))</f>
        <v/>
      </c>
      <c r="K57" s="4"/>
      <c r="N57" s="4" t="str">
        <f ca="1">IF(INDEX(INDIRECT(S41&amp;"_"&amp;R41),$A57,N$8)=0,"",INDEX(INDIRECT(S41&amp;"_"&amp;R41),$A57,N$8))</f>
        <v>SHREWSBURY</v>
      </c>
      <c r="O57" s="4" t="str">
        <f ca="1">IF(INDEX(INDIRECT(S41&amp;"_"&amp;R41),$A57,O$8)=0,"",INDEX(INDIRECT(S41&amp;"_"&amp;R41),$A57,O$8))</f>
        <v/>
      </c>
      <c r="P57" s="4" t="str">
        <f ca="1">IF(INDEX(INDIRECT(S41&amp;"_"&amp;R41),$A57,P$8)=0,"",INDEX(INDIRECT(S41&amp;"_"&amp;R41),$A57,P$8))</f>
        <v/>
      </c>
      <c r="Q57" s="4" t="str">
        <f ca="1">IF(INDEX(INDIRECT(S41&amp;"_"&amp;R41),$A57,Q$8)=0,"",INDEX(INDIRECT(S41&amp;"_"&amp;R41),$A57,Q$8))</f>
        <v/>
      </c>
      <c r="R57" s="4" t="str">
        <f ca="1">IF(INDEX(INDIRECT(S41&amp;"_"&amp;R41),$A57,R$8)=0,"",INDEX(INDIRECT(S41&amp;"_"&amp;R41),$A57,R$8))</f>
        <v/>
      </c>
      <c r="S57" s="4" t="str">
        <f ca="1">IF(INDEX(INDIRECT(S41&amp;"_"&amp;R41),$A57,S$8)=0,"",INDEX(INDIRECT(S41&amp;"_"&amp;R41),$A57,S$8))</f>
        <v/>
      </c>
      <c r="T57" s="4" t="str">
        <f ca="1">IF(INDEX(INDIRECT(S41&amp;"_"&amp;R41),$A57,T$8)=0,"",INDEX(INDIRECT(S41&amp;"_"&amp;R41),$A57,T$8))</f>
        <v/>
      </c>
      <c r="U57" s="4" t="str">
        <f ca="1">IF(INDEX(INDIRECT(S41&amp;"_"&amp;R41),$A57,U$8)=0,"",INDEX(INDIRECT(S41&amp;"_"&amp;R41),$A57,U$8))</f>
        <v/>
      </c>
      <c r="V57" s="99"/>
      <c r="W57" s="99"/>
      <c r="X57" s="99"/>
      <c r="Y57" s="4" t="e">
        <f ca="1">IF(INDEX(INDIRECT(AD41&amp;"_"&amp;AC41),$A57,Y$8)=0,"",INDEX(INDIRECT(AD41&amp;"_"&amp;AC41),$A57,Y$8))</f>
        <v>#N/A</v>
      </c>
      <c r="Z57" s="4" t="e">
        <f ca="1">IF(INDEX(INDIRECT(AD41&amp;"_"&amp;AC41),$A57,Z$8)=0,"",INDEX(INDIRECT(AD41&amp;"_"&amp;AC41),$A57,Z$8))</f>
        <v>#N/A</v>
      </c>
      <c r="AA57" s="4" t="e">
        <f ca="1">IF(INDEX(INDIRECT(AD41&amp;"_"&amp;AC41),$A57,AA$8)=0,"",INDEX(INDIRECT(AD41&amp;"_"&amp;AC41),$A57,AA$8))</f>
        <v>#N/A</v>
      </c>
      <c r="AB57" s="4" t="e">
        <f ca="1">IF(INDEX(INDIRECT(AD41&amp;"_"&amp;AC41),$A57,AB$8)=0,"",INDEX(INDIRECT(AD41&amp;"_"&amp;AC41),$A57,AB$8))</f>
        <v>#N/A</v>
      </c>
      <c r="AC57" s="4" t="e">
        <f ca="1">IF(INDEX(INDIRECT(AD41&amp;"_"&amp;AC41),$A57,AC$8)=0,"",INDEX(INDIRECT(AD41&amp;"_"&amp;AC41),$A57,AC$8))</f>
        <v>#N/A</v>
      </c>
      <c r="AD57" s="4" t="e">
        <f ca="1">IF(INDEX(INDIRECT(AD41&amp;"_"&amp;AC41),$A57,AD$8)=0,"",INDEX(INDIRECT(AD41&amp;"_"&amp;AC41),$A57,AD$8))</f>
        <v>#N/A</v>
      </c>
      <c r="AE57" s="4" t="e">
        <f ca="1">IF(INDEX(INDIRECT(AD41&amp;"_"&amp;AC41),$A57,AE$8)=0,"",INDEX(INDIRECT(AD41&amp;"_"&amp;AC41),$A57,AE$8))</f>
        <v>#N/A</v>
      </c>
      <c r="AF57" s="4" t="e">
        <f ca="1">IF(INDEX(INDIRECT(AD41&amp;"_"&amp;AC41),$A57,AF$8)=0,"",INDEX(INDIRECT(AD41&amp;"_"&amp;AC41),$A57,AF$8))</f>
        <v>#N/A</v>
      </c>
    </row>
    <row r="58" spans="1:32" ht="39.950000000000003" customHeight="1" x14ac:dyDescent="0.25">
      <c r="A58">
        <v>12</v>
      </c>
      <c r="C58" s="4" t="str">
        <f ca="1">IF(INDEX(INDIRECT(H41&amp;"_"&amp;G41),$A58,C$8)=0,"",INDEX(INDIRECT(H41&amp;"_"&amp;G41),$A58,C$8))</f>
        <v>TELFORD</v>
      </c>
      <c r="D58" s="4" t="str">
        <f ca="1">IF(INDEX(INDIRECT(H41&amp;"_"&amp;G41),$A58,D$8)=0,"",INDEX(INDIRECT(H41&amp;"_"&amp;G41),$A58,D$8))</f>
        <v/>
      </c>
      <c r="E58" s="4" t="str">
        <f ca="1">IF(INDEX(INDIRECT(H41&amp;"_"&amp;G41),$A58,E$8)=0,"",INDEX(INDIRECT(H41&amp;"_"&amp;G41),$A58,E$8))</f>
        <v/>
      </c>
      <c r="F58" s="4" t="str">
        <f ca="1">IF(INDEX(INDIRECT(H41&amp;"_"&amp;G41),$A58,F$8)=0,"",INDEX(INDIRECT(H41&amp;"_"&amp;G41),$A58,F$8))</f>
        <v/>
      </c>
      <c r="G58" s="4" t="str">
        <f ca="1">IF(INDEX(INDIRECT(H41&amp;"_"&amp;G41),$A58,G$8)=0,"",INDEX(INDIRECT(H41&amp;"_"&amp;G41),$A58,G$8))</f>
        <v/>
      </c>
      <c r="H58" s="4" t="str">
        <f ca="1">IF(INDEX(INDIRECT(H41&amp;"_"&amp;G41),$A58,H$8)=0,"",INDEX(INDIRECT(H41&amp;"_"&amp;G41),$A58,H$8))</f>
        <v/>
      </c>
      <c r="I58" s="4" t="str">
        <f ca="1">IF(INDEX(INDIRECT(H41&amp;"_"&amp;G41),$A58,I$8)=0,"",INDEX(INDIRECT(H41&amp;"_"&amp;G41),$A58,I$8))</f>
        <v/>
      </c>
      <c r="J58" s="4" t="str">
        <f ca="1">IF(INDEX(INDIRECT(H41&amp;"_"&amp;G41),$A58,J$8)=0,"",INDEX(INDIRECT(H41&amp;"_"&amp;G41),$A58,J$8))</f>
        <v/>
      </c>
      <c r="K58" s="4"/>
      <c r="N58" s="4" t="str">
        <f ca="1">IF(INDEX(INDIRECT(S41&amp;"_"&amp;R41),$A58,N$8)=0,"",INDEX(INDIRECT(S41&amp;"_"&amp;R41),$A58,N$8))</f>
        <v>TELFORD</v>
      </c>
      <c r="O58" s="4" t="str">
        <f ca="1">IF(INDEX(INDIRECT(S41&amp;"_"&amp;R41),$A58,O$8)=0,"",INDEX(INDIRECT(S41&amp;"_"&amp;R41),$A58,O$8))</f>
        <v/>
      </c>
      <c r="P58" s="4" t="str">
        <f ca="1">IF(INDEX(INDIRECT(S41&amp;"_"&amp;R41),$A58,P$8)=0,"",INDEX(INDIRECT(S41&amp;"_"&amp;R41),$A58,P$8))</f>
        <v/>
      </c>
      <c r="Q58" s="4" t="str">
        <f ca="1">IF(INDEX(INDIRECT(S41&amp;"_"&amp;R41),$A58,Q$8)=0,"",INDEX(INDIRECT(S41&amp;"_"&amp;R41),$A58,Q$8))</f>
        <v/>
      </c>
      <c r="R58" s="4" t="str">
        <f ca="1">IF(INDEX(INDIRECT(S41&amp;"_"&amp;R41),$A58,R$8)=0,"",INDEX(INDIRECT(S41&amp;"_"&amp;R41),$A58,R$8))</f>
        <v/>
      </c>
      <c r="S58" s="4" t="str">
        <f ca="1">IF(INDEX(INDIRECT(S41&amp;"_"&amp;R41),$A58,S$8)=0,"",INDEX(INDIRECT(S41&amp;"_"&amp;R41),$A58,S$8))</f>
        <v/>
      </c>
      <c r="T58" s="4" t="str">
        <f ca="1">IF(INDEX(INDIRECT(S41&amp;"_"&amp;R41),$A58,T$8)=0,"",INDEX(INDIRECT(S41&amp;"_"&amp;R41),$A58,T$8))</f>
        <v/>
      </c>
      <c r="U58" s="4" t="str">
        <f ca="1">IF(INDEX(INDIRECT(S41&amp;"_"&amp;R41),$A58,U$8)=0,"",INDEX(INDIRECT(S41&amp;"_"&amp;R41),$A58,U$8))</f>
        <v/>
      </c>
      <c r="V58" s="99"/>
      <c r="W58" s="99"/>
      <c r="X58" s="99"/>
      <c r="Y58" s="4" t="e">
        <f ca="1">IF(INDEX(INDIRECT(AD41&amp;"_"&amp;AC41),$A58,Y$8)=0,"",INDEX(INDIRECT(AD41&amp;"_"&amp;AC41),$A58,Y$8))</f>
        <v>#N/A</v>
      </c>
      <c r="Z58" s="4" t="e">
        <f ca="1">IF(INDEX(INDIRECT(AD41&amp;"_"&amp;AC41),$A58,Z$8)=0,"",INDEX(INDIRECT(AD41&amp;"_"&amp;AC41),$A58,Z$8))</f>
        <v>#N/A</v>
      </c>
      <c r="AA58" s="4" t="e">
        <f ca="1">IF(INDEX(INDIRECT(AD41&amp;"_"&amp;AC41),$A58,AA$8)=0,"",INDEX(INDIRECT(AD41&amp;"_"&amp;AC41),$A58,AA$8))</f>
        <v>#N/A</v>
      </c>
      <c r="AB58" s="4" t="e">
        <f ca="1">IF(INDEX(INDIRECT(AD41&amp;"_"&amp;AC41),$A58,AB$8)=0,"",INDEX(INDIRECT(AD41&amp;"_"&amp;AC41),$A58,AB$8))</f>
        <v>#N/A</v>
      </c>
      <c r="AC58" s="4" t="e">
        <f ca="1">IF(INDEX(INDIRECT(AD41&amp;"_"&amp;AC41),$A58,AC$8)=0,"",INDEX(INDIRECT(AD41&amp;"_"&amp;AC41),$A58,AC$8))</f>
        <v>#N/A</v>
      </c>
      <c r="AD58" s="4" t="e">
        <f ca="1">IF(INDEX(INDIRECT(AD41&amp;"_"&amp;AC41),$A58,AD$8)=0,"",INDEX(INDIRECT(AD41&amp;"_"&amp;AC41),$A58,AD$8))</f>
        <v>#N/A</v>
      </c>
      <c r="AE58" s="4" t="e">
        <f ca="1">IF(INDEX(INDIRECT(AD41&amp;"_"&amp;AC41),$A58,AE$8)=0,"",INDEX(INDIRECT(AD41&amp;"_"&amp;AC41),$A58,AE$8))</f>
        <v>#N/A</v>
      </c>
      <c r="AF58" s="4" t="e">
        <f ca="1">IF(INDEX(INDIRECT(AD41&amp;"_"&amp;AC41),$A58,AF$8)=0,"",INDEX(INDIRECT(AD41&amp;"_"&amp;AC41),$A58,AF$8))</f>
        <v>#N/A</v>
      </c>
    </row>
    <row r="59" spans="1:32" ht="39.950000000000003" customHeight="1" x14ac:dyDescent="0.25">
      <c r="A59">
        <v>13</v>
      </c>
      <c r="C59" s="4" t="str">
        <f ca="1">IF(INDEX(INDIRECT(H41&amp;"_"&amp;G41),$A59,C$8)=0,"",INDEX(INDIRECT(H41&amp;"_"&amp;G41),$A59,C$8))</f>
        <v>WENLOCK</v>
      </c>
      <c r="D59" s="4" t="str">
        <f ca="1">IF(INDEX(INDIRECT(H41&amp;"_"&amp;G41),$A59,D$8)=0,"",INDEX(INDIRECT(H41&amp;"_"&amp;G41),$A59,D$8))</f>
        <v/>
      </c>
      <c r="E59" s="4" t="str">
        <f ca="1">IF(INDEX(INDIRECT(H41&amp;"_"&amp;G41),$A59,E$8)=0,"",INDEX(INDIRECT(H41&amp;"_"&amp;G41),$A59,E$8))</f>
        <v/>
      </c>
      <c r="F59" s="4" t="str">
        <f ca="1">IF(INDEX(INDIRECT(H41&amp;"_"&amp;G41),$A59,F$8)=0,"",INDEX(INDIRECT(H41&amp;"_"&amp;G41),$A59,F$8))</f>
        <v/>
      </c>
      <c r="G59" s="4" t="str">
        <f ca="1">IF(INDEX(INDIRECT(H41&amp;"_"&amp;G41),$A59,G$8)=0,"",INDEX(INDIRECT(H41&amp;"_"&amp;G41),$A59,G$8))</f>
        <v/>
      </c>
      <c r="H59" s="4" t="str">
        <f ca="1">IF(INDEX(INDIRECT(H41&amp;"_"&amp;G41),$A59,H$8)=0,"",INDEX(INDIRECT(H41&amp;"_"&amp;G41),$A59,H$8))</f>
        <v/>
      </c>
      <c r="I59" s="4" t="str">
        <f ca="1">IF(INDEX(INDIRECT(H41&amp;"_"&amp;G41),$A59,I$8)=0,"",INDEX(INDIRECT(H41&amp;"_"&amp;G41),$A59,I$8))</f>
        <v/>
      </c>
      <c r="J59" s="4" t="str">
        <f ca="1">IF(INDEX(INDIRECT(H41&amp;"_"&amp;G41),$A59,J$8)=0,"",INDEX(INDIRECT(H41&amp;"_"&amp;G41),$A59,J$8))</f>
        <v/>
      </c>
      <c r="K59" s="4"/>
      <c r="N59" s="4" t="str">
        <f ca="1">IF(INDEX(INDIRECT(S41&amp;"_"&amp;R41),$A59,N$8)=0,"",INDEX(INDIRECT(S41&amp;"_"&amp;R41),$A59,N$8))</f>
        <v>WENLOCK</v>
      </c>
      <c r="O59" s="4" t="str">
        <f ca="1">IF(INDEX(INDIRECT(S41&amp;"_"&amp;R41),$A59,O$8)=0,"",INDEX(INDIRECT(S41&amp;"_"&amp;R41),$A59,O$8))</f>
        <v/>
      </c>
      <c r="P59" s="4" t="str">
        <f ca="1">IF(INDEX(INDIRECT(S41&amp;"_"&amp;R41),$A59,P$8)=0,"",INDEX(INDIRECT(S41&amp;"_"&amp;R41),$A59,P$8))</f>
        <v/>
      </c>
      <c r="Q59" s="4" t="str">
        <f ca="1">IF(INDEX(INDIRECT(S41&amp;"_"&amp;R41),$A59,Q$8)=0,"",INDEX(INDIRECT(S41&amp;"_"&amp;R41),$A59,Q$8))</f>
        <v/>
      </c>
      <c r="R59" s="4" t="str">
        <f ca="1">IF(INDEX(INDIRECT(S41&amp;"_"&amp;R41),$A59,R$8)=0,"",INDEX(INDIRECT(S41&amp;"_"&amp;R41),$A59,R$8))</f>
        <v/>
      </c>
      <c r="S59" s="4" t="str">
        <f ca="1">IF(INDEX(INDIRECT(S41&amp;"_"&amp;R41),$A59,S$8)=0,"",INDEX(INDIRECT(S41&amp;"_"&amp;R41),$A59,S$8))</f>
        <v/>
      </c>
      <c r="T59" s="4" t="str">
        <f ca="1">IF(INDEX(INDIRECT(S41&amp;"_"&amp;R41),$A59,T$8)=0,"",INDEX(INDIRECT(S41&amp;"_"&amp;R41),$A59,T$8))</f>
        <v/>
      </c>
      <c r="U59" s="4" t="str">
        <f ca="1">IF(INDEX(INDIRECT(S41&amp;"_"&amp;R41),$A59,U$8)=0,"",INDEX(INDIRECT(S41&amp;"_"&amp;R41),$A59,U$8))</f>
        <v/>
      </c>
      <c r="V59" s="99"/>
      <c r="W59" s="99"/>
      <c r="X59" s="99"/>
      <c r="Y59" s="4" t="e">
        <f ca="1">IF(INDEX(INDIRECT(AD41&amp;"_"&amp;AC41),$A59,Y$8)=0,"",INDEX(INDIRECT(AD41&amp;"_"&amp;AC41),$A59,Y$8))</f>
        <v>#N/A</v>
      </c>
      <c r="Z59" s="4" t="e">
        <f ca="1">IF(INDEX(INDIRECT(AD41&amp;"_"&amp;AC41),$A59,Z$8)=0,"",INDEX(INDIRECT(AD41&amp;"_"&amp;AC41),$A59,Z$8))</f>
        <v>#N/A</v>
      </c>
      <c r="AA59" s="4" t="e">
        <f ca="1">IF(INDEX(INDIRECT(AD41&amp;"_"&amp;AC41),$A59,AA$8)=0,"",INDEX(INDIRECT(AD41&amp;"_"&amp;AC41),$A59,AA$8))</f>
        <v>#N/A</v>
      </c>
      <c r="AB59" s="4" t="e">
        <f ca="1">IF(INDEX(INDIRECT(AD41&amp;"_"&amp;AC41),$A59,AB$8)=0,"",INDEX(INDIRECT(AD41&amp;"_"&amp;AC41),$A59,AB$8))</f>
        <v>#N/A</v>
      </c>
      <c r="AC59" s="4" t="e">
        <f ca="1">IF(INDEX(INDIRECT(AD41&amp;"_"&amp;AC41),$A59,AC$8)=0,"",INDEX(INDIRECT(AD41&amp;"_"&amp;AC41),$A59,AC$8))</f>
        <v>#N/A</v>
      </c>
      <c r="AD59" s="4" t="e">
        <f ca="1">IF(INDEX(INDIRECT(AD41&amp;"_"&amp;AC41),$A59,AD$8)=0,"",INDEX(INDIRECT(AD41&amp;"_"&amp;AC41),$A59,AD$8))</f>
        <v>#N/A</v>
      </c>
      <c r="AE59" s="4" t="e">
        <f ca="1">IF(INDEX(INDIRECT(AD41&amp;"_"&amp;AC41),$A59,AE$8)=0,"",INDEX(INDIRECT(AD41&amp;"_"&amp;AC41),$A59,AE$8))</f>
        <v>#N/A</v>
      </c>
      <c r="AF59" s="4" t="e">
        <f ca="1">IF(INDEX(INDIRECT(AD41&amp;"_"&amp;AC41),$A59,AF$8)=0,"",INDEX(INDIRECT(AD41&amp;"_"&amp;AC41),$A59,AF$8))</f>
        <v>#N/A</v>
      </c>
    </row>
    <row r="60" spans="1:32" ht="15" customHeight="1" x14ac:dyDescent="0.25">
      <c r="A60">
        <v>14</v>
      </c>
      <c r="C60" s="4" t="str">
        <f ca="1">IF(INDEX(INDIRECT(H41&amp;"_"&amp;G41),$A60,C$8)=0,"",INDEX(INDIRECT(H41&amp;"_"&amp;G41),$A60,C$8))</f>
        <v/>
      </c>
      <c r="D60" s="4" t="str">
        <f ca="1">IF(INDEX(INDIRECT(H41&amp;"_"&amp;G41),$A60,D$8)=0,"",INDEX(INDIRECT(H41&amp;"_"&amp;G41),$A60,D$8))</f>
        <v/>
      </c>
      <c r="E60" s="4" t="str">
        <f ca="1">IF(INDEX(INDIRECT(H41&amp;"_"&amp;G41),$A60,E$8)=0,"",INDEX(INDIRECT(H41&amp;"_"&amp;G41),$A60,E$8))</f>
        <v/>
      </c>
      <c r="F60" s="4" t="str">
        <f ca="1">IF(INDEX(INDIRECT(H41&amp;"_"&amp;G41),$A60,F$8)=0,"",INDEX(INDIRECT(H41&amp;"_"&amp;G41),$A60,F$8))</f>
        <v/>
      </c>
      <c r="G60" s="4" t="str">
        <f ca="1">IF(INDEX(INDIRECT(H41&amp;"_"&amp;G41),$A60,G$8)=0,"",INDEX(INDIRECT(H41&amp;"_"&amp;G41),$A60,G$8))</f>
        <v/>
      </c>
      <c r="H60" s="4" t="str">
        <f ca="1">IF(INDEX(INDIRECT(H41&amp;"_"&amp;G41),$A60,H$8)=0,"",INDEX(INDIRECT(H41&amp;"_"&amp;G41),$A60,H$8))</f>
        <v/>
      </c>
      <c r="I60" s="4" t="str">
        <f ca="1">IF(INDEX(INDIRECT(H41&amp;"_"&amp;G41),$A60,I$8)=0,"",INDEX(INDIRECT(H41&amp;"_"&amp;G41),$A60,I$8))</f>
        <v/>
      </c>
      <c r="J60" s="4" t="str">
        <f ca="1">IF(INDEX(INDIRECT(H41&amp;"_"&amp;G41),$A60,J$8)=0,"",INDEX(INDIRECT(H41&amp;"_"&amp;G41),$A60,J$8))</f>
        <v/>
      </c>
      <c r="K60" s="4"/>
      <c r="N60" s="4" t="str">
        <f ca="1">IF(INDEX(INDIRECT(S41&amp;"_"&amp;R41),$A60,N$8)=0,"",INDEX(INDIRECT(S41&amp;"_"&amp;R41),$A60,N$8))</f>
        <v/>
      </c>
      <c r="O60" s="4" t="str">
        <f ca="1">IF(INDEX(INDIRECT(S41&amp;"_"&amp;R41),$A60,O$8)=0,"",INDEX(INDIRECT(S41&amp;"_"&amp;R41),$A60,O$8))</f>
        <v/>
      </c>
      <c r="P60" s="4" t="str">
        <f ca="1">IF(INDEX(INDIRECT(S41&amp;"_"&amp;R41),$A60,P$8)=0,"",INDEX(INDIRECT(S41&amp;"_"&amp;R41),$A60,P$8))</f>
        <v/>
      </c>
      <c r="Q60" s="4" t="str">
        <f ca="1">IF(INDEX(INDIRECT(S41&amp;"_"&amp;R41),$A60,Q$8)=0,"",INDEX(INDIRECT(S41&amp;"_"&amp;R41),$A60,Q$8))</f>
        <v/>
      </c>
      <c r="R60" s="4" t="str">
        <f ca="1">IF(INDEX(INDIRECT(S41&amp;"_"&amp;R41),$A60,R$8)=0,"",INDEX(INDIRECT(S41&amp;"_"&amp;R41),$A60,R$8))</f>
        <v/>
      </c>
      <c r="S60" s="4" t="str">
        <f ca="1">IF(INDEX(INDIRECT(S41&amp;"_"&amp;R41),$A60,S$8)=0,"",INDEX(INDIRECT(S41&amp;"_"&amp;R41),$A60,S$8))</f>
        <v/>
      </c>
      <c r="T60" s="4" t="str">
        <f ca="1">IF(INDEX(INDIRECT(S41&amp;"_"&amp;R41),$A60,T$8)=0,"",INDEX(INDIRECT(S41&amp;"_"&amp;R41),$A60,T$8))</f>
        <v/>
      </c>
      <c r="U60" s="4" t="str">
        <f ca="1">IF(INDEX(INDIRECT(S41&amp;"_"&amp;R41),$A60,U$8)=0,"",INDEX(INDIRECT(S41&amp;"_"&amp;R41),$A60,U$8))</f>
        <v/>
      </c>
      <c r="V60" s="99"/>
      <c r="W60" s="99"/>
      <c r="X60" s="99"/>
      <c r="Y60" s="4" t="e">
        <f ca="1">IF(INDEX(INDIRECT(AD41&amp;"_"&amp;AC41),$A60,Y$8)=0,"",INDEX(INDIRECT(AD41&amp;"_"&amp;AC41),$A60,Y$8))</f>
        <v>#N/A</v>
      </c>
      <c r="Z60" s="4" t="e">
        <f ca="1">IF(INDEX(INDIRECT(AD41&amp;"_"&amp;AC41),$A60,Z$8)=0,"",INDEX(INDIRECT(AD41&amp;"_"&amp;AC41),$A60,Z$8))</f>
        <v>#N/A</v>
      </c>
      <c r="AA60" s="4" t="e">
        <f ca="1">IF(INDEX(INDIRECT(AD41&amp;"_"&amp;AC41),$A60,AA$8)=0,"",INDEX(INDIRECT(AD41&amp;"_"&amp;AC41),$A60,AA$8))</f>
        <v>#N/A</v>
      </c>
      <c r="AB60" s="4" t="e">
        <f ca="1">IF(INDEX(INDIRECT(AD41&amp;"_"&amp;AC41),$A60,AB$8)=0,"",INDEX(INDIRECT(AD41&amp;"_"&amp;AC41),$A60,AB$8))</f>
        <v>#N/A</v>
      </c>
      <c r="AC60" s="4" t="e">
        <f ca="1">IF(INDEX(INDIRECT(AD41&amp;"_"&amp;AC41),$A60,AC$8)=0,"",INDEX(INDIRECT(AD41&amp;"_"&amp;AC41),$A60,AC$8))</f>
        <v>#N/A</v>
      </c>
      <c r="AD60" s="4" t="e">
        <f ca="1">IF(INDEX(INDIRECT(AD41&amp;"_"&amp;AC41),$A60,AD$8)=0,"",INDEX(INDIRECT(AD41&amp;"_"&amp;AC41),$A60,AD$8))</f>
        <v>#N/A</v>
      </c>
      <c r="AE60" s="4" t="e">
        <f ca="1">IF(INDEX(INDIRECT(AD41&amp;"_"&amp;AC41),$A60,AE$8)=0,"",INDEX(INDIRECT(AD41&amp;"_"&amp;AC41),$A60,AE$8))</f>
        <v>#N/A</v>
      </c>
      <c r="AF60" s="4" t="e">
        <f ca="1">IF(INDEX(INDIRECT(AD41&amp;"_"&amp;AC41),$A60,AF$8)=0,"",INDEX(INDIRECT(AD41&amp;"_"&amp;AC41),$A60,AF$8))</f>
        <v>#N/A</v>
      </c>
    </row>
    <row r="61" spans="1:32" ht="27.75" customHeight="1" x14ac:dyDescent="0.25">
      <c r="A61">
        <v>15</v>
      </c>
      <c r="C61" s="4" t="str">
        <f ca="1">IF(INDEX(INDIRECT(H41&amp;"_"&amp;G41),$A61,C$8)=0,"",INDEX(INDIRECT(H41&amp;"_"&amp;G41),$A61,C$8))</f>
        <v>THE TWO BEST PERFORMANCES FROM EACH CLUB TO SCORE.</v>
      </c>
      <c r="D61" s="4"/>
      <c r="E61" s="4"/>
      <c r="F61" s="4"/>
      <c r="G61" s="4"/>
      <c r="H61" s="4"/>
      <c r="I61" s="4"/>
      <c r="J61" s="4"/>
      <c r="K61" s="4"/>
      <c r="N61" s="4" t="str">
        <f ca="1">IF(INDEX(INDIRECT(S41&amp;"_"&amp;R41),$A61,N$8)=0,"",INDEX(INDIRECT(S41&amp;"_"&amp;R41),$A61,N$8))</f>
        <v>THE TWO BEST PERFORMANCES FROM EACH CLUB TO SCORE.</v>
      </c>
      <c r="O61" s="4"/>
      <c r="P61" s="4"/>
      <c r="Q61" s="4"/>
      <c r="R61" s="4"/>
      <c r="S61" s="4"/>
      <c r="T61" s="4"/>
      <c r="U61" s="4"/>
      <c r="V61" s="99"/>
      <c r="W61" s="99"/>
      <c r="X61" s="99"/>
      <c r="Y61" s="4" t="e">
        <f ca="1">IF(INDEX(INDIRECT(AD41&amp;"_"&amp;AC41),$A61,Y$8)=0,"",INDEX(INDIRECT(AD41&amp;"_"&amp;AC41),$A61,Y$8))</f>
        <v>#N/A</v>
      </c>
      <c r="Z61" s="4"/>
      <c r="AA61" s="4"/>
      <c r="AB61" s="4"/>
      <c r="AC61" s="4"/>
      <c r="AD61" s="4"/>
      <c r="AE61" s="4"/>
      <c r="AF61" s="4"/>
    </row>
    <row r="62" spans="1:32" ht="27.75" customHeight="1" x14ac:dyDescent="0.25">
      <c r="A62">
        <v>16</v>
      </c>
      <c r="C62" s="4" t="str">
        <f ca="1">IF(INDEX(INDIRECT(H41&amp;"_"&amp;G41),$A62,C$8)=0,"",INDEX(INDIRECT(H41&amp;"_"&amp;G41),$A62,C$8))</f>
        <v>SCORE FROM FIRST TO EIGHTH – NOT A AND B.</v>
      </c>
      <c r="D62" s="4"/>
      <c r="E62" s="4"/>
      <c r="F62" s="4"/>
      <c r="G62" s="4"/>
      <c r="H62" s="4"/>
      <c r="I62" s="4"/>
      <c r="J62" s="4"/>
      <c r="K62" s="4"/>
      <c r="N62" s="4" t="str">
        <f ca="1">IF(INDEX(INDIRECT(S41&amp;"_"&amp;R41),$A62,N$8)=0,"",INDEX(INDIRECT(S41&amp;"_"&amp;R41),$A62,N$8))</f>
        <v>SCORE FROM FIRST TO EIGHTH – NOT A AND B.</v>
      </c>
      <c r="O62" s="4"/>
      <c r="P62" s="4"/>
      <c r="Q62" s="4"/>
      <c r="R62" s="4"/>
      <c r="S62" s="4"/>
      <c r="T62" s="4"/>
      <c r="U62" s="4"/>
      <c r="V62" s="99"/>
      <c r="W62" s="99"/>
      <c r="X62" s="99"/>
      <c r="Y62" s="4" t="e">
        <f ca="1">IF(INDEX(INDIRECT(AD41&amp;"_"&amp;AC41),$A62,Y$8)=0,"",INDEX(INDIRECT(AD41&amp;"_"&amp;AC41),$A62,Y$8))</f>
        <v>#N/A</v>
      </c>
      <c r="Z62" s="4"/>
      <c r="AA62" s="4"/>
      <c r="AB62" s="4"/>
      <c r="AC62" s="4"/>
      <c r="AD62" s="4"/>
      <c r="AE62" s="4"/>
      <c r="AF62" s="4"/>
    </row>
    <row r="63" spans="1:32" ht="15" customHeight="1" x14ac:dyDescent="0.25">
      <c r="C63" s="4"/>
      <c r="D63" s="4"/>
      <c r="E63" s="4"/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</row>
    <row r="64" spans="1:32" ht="15" customHeight="1" x14ac:dyDescent="0.25">
      <c r="C64" s="4"/>
      <c r="D64" s="4"/>
      <c r="E64" s="4"/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</row>
    <row r="65" spans="1:32" ht="15" hidden="1" customHeight="1" x14ac:dyDescent="0.25">
      <c r="C65" s="10"/>
      <c r="D65" s="10"/>
      <c r="E65" s="10"/>
      <c r="F65" s="10"/>
      <c r="G65" s="10"/>
    </row>
    <row r="66" spans="1:32" ht="15" hidden="1" customHeight="1" x14ac:dyDescent="0.25">
      <c r="C66" s="10"/>
      <c r="D66" s="10"/>
      <c r="E66" s="10"/>
      <c r="F66" s="10"/>
      <c r="G66" s="10"/>
    </row>
    <row r="67" spans="1:32" hidden="1" x14ac:dyDescent="0.25">
      <c r="A67">
        <v>3</v>
      </c>
      <c r="C67" s="99" t="e">
        <f>INDEX($C$2:$C$5,MATCH($A67,$J$2:$J$5,0))</f>
        <v>#N/A</v>
      </c>
      <c r="D67" s="99" t="e">
        <f>INDEX($D$2:$D$5,MATCH($A67,$J$2:$J$5,0))</f>
        <v>#N/A</v>
      </c>
      <c r="E67" s="99" t="e">
        <f>INDEX($E$2:$E$5,MATCH($A67,$J$2:$J$5,0))</f>
        <v>#N/A</v>
      </c>
      <c r="F67" s="99" t="e">
        <f>INDEX(All_events,MATCH(E67,Events_list,0),MATCH(D67 &amp;" "&amp;C67,Age_list,0))</f>
        <v>#N/A</v>
      </c>
      <c r="G67" t="e">
        <f t="shared" ref="G67" si="16">INDEX(Type,MATCH(F67,Field_events,0))</f>
        <v>#N/A</v>
      </c>
      <c r="H67" t="e">
        <f>IF(D67="U11",D67,"Other")</f>
        <v>#N/A</v>
      </c>
      <c r="N67" s="99" t="e">
        <f>INDEX($C$2:$C$5,MATCH($A67,$M$2:$M$5,0))</f>
        <v>#N/A</v>
      </c>
      <c r="O67" s="99" t="e">
        <f>INDEX($D$2:$D$5,MATCH($A67,$M$2:$M$5,0))</f>
        <v>#N/A</v>
      </c>
      <c r="P67" s="99" t="e">
        <f>INDEX($E$2:$E$5,MATCH($A67,$M$2:$M$5,0))</f>
        <v>#N/A</v>
      </c>
      <c r="Q67" s="99" t="e">
        <f>INDEX(All_events,MATCH(P67,Events_list,0),MATCH(O67 &amp;" "&amp;N67,Age_list,0))</f>
        <v>#N/A</v>
      </c>
      <c r="R67" t="e">
        <f t="shared" ref="R67" si="17">INDEX(Type,MATCH(Q67,Field_events,0))</f>
        <v>#N/A</v>
      </c>
      <c r="S67" t="e">
        <f>IF(O67="U11",O67,"Other")</f>
        <v>#N/A</v>
      </c>
      <c r="V67" s="99"/>
      <c r="W67" s="99"/>
      <c r="Y67" s="99" t="e">
        <f>INDEX($C$2:$C$5,MATCH($A67,$P$2:$P$5,0))</f>
        <v>#N/A</v>
      </c>
      <c r="Z67" s="99" t="e">
        <f>INDEX($D$2:$D$5,MATCH($A67,$P$2:$P$5,0))</f>
        <v>#N/A</v>
      </c>
      <c r="AA67" s="99" t="e">
        <f>INDEX($E$2:$E$5,MATCH($A67,$P$2:$P$5,0))</f>
        <v>#N/A</v>
      </c>
      <c r="AB67" s="99" t="e">
        <f>INDEX(All_events,MATCH(AA67,Events_list,0),MATCH(Z67 &amp;" "&amp;Y67,Age_list,0))</f>
        <v>#N/A</v>
      </c>
      <c r="AC67" t="e">
        <f t="shared" ref="AC67" si="18">INDEX(Type,MATCH(AB67,Field_events,0))</f>
        <v>#N/A</v>
      </c>
      <c r="AD67" t="e">
        <f>IF(Z67="U11",Z67,"Other")</f>
        <v>#N/A</v>
      </c>
    </row>
    <row r="69" spans="1:32" ht="29.25" customHeight="1" x14ac:dyDescent="0.25">
      <c r="C69" s="3" t="str">
        <f>"SHROPSHIRE SPORTSHALL LEAGUE FIELD RESULT CARD "&amp;'Clubs and events'!$C$1</f>
        <v>SHROPSHIRE SPORTSHALL LEAGUE FIELD RESULT CARD 2023/2024</v>
      </c>
      <c r="N69" s="3" t="str">
        <f>"SHROPSHIRE SPORTSHALL LEAGUE FIELD RESULT CARD "&amp;'Clubs and events'!$C$1</f>
        <v>SHROPSHIRE SPORTSHALL LEAGUE FIELD RESULT CARD 2023/2024</v>
      </c>
      <c r="Y69" s="3" t="str">
        <f>"SHROPSHIRE SPORTSHALL LEAGUE FIELD RESULT CARD "&amp;'Clubs and events'!$C$1</f>
        <v>SHROPSHIRE SPORTSHALL LEAGUE FIELD RESULT CARD 2023/2024</v>
      </c>
    </row>
    <row r="70" spans="1:32" ht="17.25" customHeight="1" x14ac:dyDescent="0.25">
      <c r="C70" s="38" t="str">
        <f xml:space="preserve">  "CLUB: " &amp; Match_Host&amp; "  VENUE: " &amp;Match_Venue &amp;    "  DATE: " &amp;TEXT(Match_Date,"dd/mm/yyyy")</f>
        <v>CLUB: Telford AC  VENUE: Wenlock  DATE: 19/11/2023</v>
      </c>
      <c r="G70" s="126" t="s">
        <v>425</v>
      </c>
      <c r="N70" s="38" t="str">
        <f xml:space="preserve">  "CLUB: " &amp; Match_Host&amp; "  VENUE: " &amp;Match_Venue &amp;    "  DATE: " &amp;TEXT(Match_Date,"dd/mm/yyyy")</f>
        <v>CLUB: Telford AC  VENUE: Wenlock  DATE: 19/11/2023</v>
      </c>
      <c r="S70" s="126" t="s">
        <v>425</v>
      </c>
      <c r="Y70" s="38" t="str">
        <f xml:space="preserve">  "CLUB: " &amp; Match_Host&amp; "  VENUE: " &amp;Match_Venue &amp;    "  DATE: " &amp;TEXT(Match_Date,"dd/mm/yyyy")</f>
        <v>CLUB: Telford AC  VENUE: Wenlock  DATE: 19/11/2023</v>
      </c>
      <c r="AC70" s="126" t="s">
        <v>425</v>
      </c>
    </row>
    <row r="71" spans="1:32" ht="23.25" customHeight="1" x14ac:dyDescent="0.25">
      <c r="C71" s="4" t="e">
        <f>"EVENT: " &amp;D67&amp; " " &amp;C67 &amp; " " &amp; F67</f>
        <v>#N/A</v>
      </c>
      <c r="G71" s="125" t="s">
        <v>426</v>
      </c>
      <c r="N71" s="4" t="e">
        <f>"EVENT: " &amp;O67&amp; " " &amp;N67 &amp; " " &amp; Q67</f>
        <v>#N/A</v>
      </c>
      <c r="S71" s="125" t="s">
        <v>426</v>
      </c>
      <c r="Y71" s="4" t="e">
        <f>"EVENT: " &amp;Z67&amp; " " &amp;Y67 &amp; " " &amp; AB67</f>
        <v>#N/A</v>
      </c>
      <c r="AC71" s="125" t="s">
        <v>426</v>
      </c>
    </row>
    <row r="73" spans="1:32" ht="19.5" x14ac:dyDescent="0.25">
      <c r="A73">
        <v>1</v>
      </c>
      <c r="C73" s="4" t="e">
        <f ca="1">IF(INDEX(INDIRECT(H67&amp;"_"&amp;G67),$A73,C$8)=0,"",INDEX(INDIRECT(H67&amp;"_"&amp;G67),$A73,C$8))</f>
        <v>#N/A</v>
      </c>
      <c r="D73" s="4" t="e">
        <f ca="1">IF(INDEX(INDIRECT(H67&amp;"_"&amp;G67),$A73,D$8)=0,"",INDEX(INDIRECT(H67&amp;"_"&amp;G67),$A73,D$8))</f>
        <v>#N/A</v>
      </c>
      <c r="E73" s="4" t="e">
        <f ca="1">IF(INDEX(INDIRECT(H67&amp;"_"&amp;G67),$A73,E$8)=0,"",INDEX(INDIRECT(H67&amp;"_"&amp;G67),$A73,E$8))</f>
        <v>#N/A</v>
      </c>
      <c r="F73" s="4" t="e">
        <f ca="1">IF(INDEX(INDIRECT(H67&amp;"_"&amp;G67),$A73,F$8)=0,"",INDEX(INDIRECT(H67&amp;"_"&amp;G67),$A73,F$8))</f>
        <v>#N/A</v>
      </c>
      <c r="G73" s="4" t="e">
        <f ca="1">IF(INDEX(INDIRECT(H67&amp;"_"&amp;G67),$A73,G$8)=0,"",INDEX(INDIRECT(H67&amp;"_"&amp;G67),$A73,G$8))</f>
        <v>#N/A</v>
      </c>
      <c r="H73" s="4" t="e">
        <f ca="1">IF(INDEX(INDIRECT(H67&amp;"_"&amp;G67),$A73,H$8)=0,"",INDEX(INDIRECT(H67&amp;"_"&amp;G67),$A73,H$8))</f>
        <v>#N/A</v>
      </c>
      <c r="I73" s="4" t="e">
        <f ca="1">IF(INDEX(INDIRECT(H67&amp;"_"&amp;G67),$A73,I$8)=0,"",INDEX(INDIRECT(H67&amp;"_"&amp;G67),$A73,I$8))</f>
        <v>#N/A</v>
      </c>
      <c r="J73" s="4" t="e">
        <f ca="1">IF(INDEX(INDIRECT(H67&amp;"_"&amp;G67),$A73,J$8)=0,"",INDEX(INDIRECT(H67&amp;"_"&amp;G67),$A73,J$8))</f>
        <v>#N/A</v>
      </c>
      <c r="K73" s="4"/>
      <c r="N73" s="4" t="e">
        <f ca="1">IF(INDEX(INDIRECT(S67&amp;"_"&amp;R67),$A73,N$8)=0,"",INDEX(INDIRECT(S67&amp;"_"&amp;R67),$A73,N$8))</f>
        <v>#N/A</v>
      </c>
      <c r="O73" s="4" t="e">
        <f ca="1">IF(INDEX(INDIRECT(S67&amp;"_"&amp;R67),$A73,O$8)=0,"",INDEX(INDIRECT(S67&amp;"_"&amp;R67),$A73,O$8))</f>
        <v>#N/A</v>
      </c>
      <c r="P73" s="10" t="e">
        <f ca="1">IF(INDEX(INDIRECT(S67&amp;"_"&amp;R67),$A73,P$8)=0,"",INDEX(INDIRECT(S67&amp;"_"&amp;R67),$A73,P$8))</f>
        <v>#N/A</v>
      </c>
      <c r="Q73" s="10" t="e">
        <f ca="1">IF(INDEX(INDIRECT(S67&amp;"_"&amp;R67),$A73,Q$8)=0,"",INDEX(INDIRECT(S67&amp;"_"&amp;R67),$A73,Q$8))</f>
        <v>#N/A</v>
      </c>
      <c r="R73" s="10" t="e">
        <f ca="1">IF(INDEX(INDIRECT(S67&amp;"_"&amp;R67),$A73,R$8)=0,"",INDEX(INDIRECT(S67&amp;"_"&amp;R67),$A73,R$8))</f>
        <v>#N/A</v>
      </c>
      <c r="S73" s="10" t="e">
        <f ca="1">IF(INDEX(INDIRECT(S67&amp;"_"&amp;R67),$A73,S$8)=0,"",INDEX(INDIRECT(S67&amp;"_"&amp;R67),$A73,S$8))</f>
        <v>#N/A</v>
      </c>
      <c r="T73" s="10" t="e">
        <f ca="1">IF(INDEX(INDIRECT(S67&amp;"_"&amp;R67),$A73,T$8)=0,"",INDEX(INDIRECT(S67&amp;"_"&amp;R67),$A73,T$8))</f>
        <v>#N/A</v>
      </c>
      <c r="U73" s="4" t="e">
        <f ca="1">IF(INDEX(INDIRECT(S67&amp;"_"&amp;R67),$A73,U$8)=0,"",INDEX(INDIRECT(S67&amp;"_"&amp;R67),$A73,U$8))</f>
        <v>#N/A</v>
      </c>
      <c r="V73" s="99"/>
      <c r="W73" s="99"/>
      <c r="Y73" s="4" t="e">
        <f ca="1">IF(INDEX(INDIRECT(AD67&amp;"_"&amp;AC67),$A73,Y$8)=0,"",INDEX(INDIRECT(AD67&amp;"_"&amp;AC67),$A73,Y$8))</f>
        <v>#N/A</v>
      </c>
      <c r="Z73" s="4" t="e">
        <f ca="1">IF(INDEX(INDIRECT(AD67&amp;"_"&amp;AC67),$A73,Z$8)=0,"",INDEX(INDIRECT(AD67&amp;"_"&amp;AC67),$A73,Z$8))</f>
        <v>#N/A</v>
      </c>
      <c r="AA73" s="4" t="e">
        <f ca="1">IF(INDEX(INDIRECT(AD67&amp;"_"&amp;AC67),$A73,AA$8)=0,"",INDEX(INDIRECT(AD67&amp;"_"&amp;AC67),$A73,AA$8))</f>
        <v>#N/A</v>
      </c>
      <c r="AB73" s="4" t="e">
        <f ca="1">IF(INDEX(INDIRECT(AD67&amp;"_"&amp;AC67),$A73,AB$8)=0,"",INDEX(INDIRECT(AD67&amp;"_"&amp;AC67),$A73,AB$8))</f>
        <v>#N/A</v>
      </c>
      <c r="AC73" s="4" t="e">
        <f ca="1">IF(INDEX(INDIRECT(AD67&amp;"_"&amp;AC67),$A73,AC$8)=0,"",INDEX(INDIRECT(AD67&amp;"_"&amp;AC67),$A73,AC$8))</f>
        <v>#N/A</v>
      </c>
      <c r="AD73" s="4" t="e">
        <f ca="1">IF(INDEX(INDIRECT(AD67&amp;"_"&amp;AC67),$A73,AD$8)=0,"",INDEX(INDIRECT(AD67&amp;"_"&amp;AC67),$A73,AD$8))</f>
        <v>#N/A</v>
      </c>
      <c r="AE73" s="4" t="e">
        <f ca="1">IF(INDEX(INDIRECT(AD67&amp;"_"&amp;AC67),$A73,AE$8)=0,"",INDEX(INDIRECT(AD67&amp;"_"&amp;AC67),$A73,AE$8))</f>
        <v>#N/A</v>
      </c>
      <c r="AF73" s="4" t="e">
        <f ca="1">IF(INDEX(INDIRECT(AD67&amp;"_"&amp;AC67),$A73,AF$8)=0,"",INDEX(INDIRECT(AD67&amp;"_"&amp;AC67),$A73,AF$8))</f>
        <v>#N/A</v>
      </c>
    </row>
    <row r="74" spans="1:32" ht="39.950000000000003" customHeight="1" x14ac:dyDescent="0.25">
      <c r="A74">
        <v>2</v>
      </c>
      <c r="C74" s="4" t="e">
        <f ca="1">IF(INDEX(INDIRECT(H67&amp;"_"&amp;G67),$A74,C$8)=0,"",INDEX(INDIRECT(H67&amp;"_"&amp;G67),$A74,C$8))</f>
        <v>#N/A</v>
      </c>
      <c r="D74" s="4" t="e">
        <f ca="1">IF(INDEX(INDIRECT(H67&amp;"_"&amp;G67),$A74,D$8)=0,"",INDEX(INDIRECT(H67&amp;"_"&amp;G67),$A74,D$8))</f>
        <v>#N/A</v>
      </c>
      <c r="E74" s="4" t="e">
        <f ca="1">IF(INDEX(INDIRECT(H67&amp;"_"&amp;G67),$A74,E$8)=0,"",INDEX(INDIRECT(H67&amp;"_"&amp;G67),$A74,E$8))</f>
        <v>#N/A</v>
      </c>
      <c r="F74" s="4" t="e">
        <f ca="1">IF(INDEX(INDIRECT(H67&amp;"_"&amp;G67),$A74,F$8)=0,"",INDEX(INDIRECT(H67&amp;"_"&amp;G67),$A74,F$8))</f>
        <v>#N/A</v>
      </c>
      <c r="G74" s="4" t="e">
        <f ca="1">IF(INDEX(INDIRECT(H67&amp;"_"&amp;G67),$A74,G$8)=0,"",INDEX(INDIRECT(H67&amp;"_"&amp;G67),$A74,G$8))</f>
        <v>#N/A</v>
      </c>
      <c r="H74" s="4" t="e">
        <f ca="1">IF(INDEX(INDIRECT(H67&amp;"_"&amp;G67),$A74,H$8)=0,"",INDEX(INDIRECT(H67&amp;"_"&amp;G67),$A74,H$8))</f>
        <v>#N/A</v>
      </c>
      <c r="I74" s="4" t="e">
        <f ca="1">IF(INDEX(INDIRECT(H67&amp;"_"&amp;G67),$A74,I$8)=0,"",INDEX(INDIRECT(H67&amp;"_"&amp;G67),$A74,I$8))</f>
        <v>#N/A</v>
      </c>
      <c r="J74" s="4" t="e">
        <f ca="1">IF(INDEX(INDIRECT(H67&amp;"_"&amp;G67),$A74,J$8)=0,"",INDEX(INDIRECT(H67&amp;"_"&amp;G67),$A74,J$8))</f>
        <v>#N/A</v>
      </c>
      <c r="K74" s="4"/>
      <c r="N74" s="4" t="e">
        <f ca="1">IF(INDEX(INDIRECT(S67&amp;"_"&amp;R67),$A74,N$8)=0,"",INDEX(INDIRECT(S67&amp;"_"&amp;R67),$A74,N$8))</f>
        <v>#N/A</v>
      </c>
      <c r="O74" s="4" t="e">
        <f ca="1">IF(INDEX(INDIRECT(S67&amp;"_"&amp;R67),$A74,O$8)=0,"",INDEX(INDIRECT(S67&amp;"_"&amp;R67),$A74,O$8))</f>
        <v>#N/A</v>
      </c>
      <c r="P74" s="4" t="e">
        <f ca="1">IF(INDEX(INDIRECT(S67&amp;"_"&amp;R67),$A74,P$8)=0,"",INDEX(INDIRECT(S67&amp;"_"&amp;R67),$A74,P$8))</f>
        <v>#N/A</v>
      </c>
      <c r="Q74" s="4" t="e">
        <f ca="1">IF(INDEX(INDIRECT(S67&amp;"_"&amp;R67),$A74,Q$8)=0,"",INDEX(INDIRECT(S67&amp;"_"&amp;R67),$A74,Q$8))</f>
        <v>#N/A</v>
      </c>
      <c r="R74" s="4" t="e">
        <f ca="1">IF(INDEX(INDIRECT(S67&amp;"_"&amp;R67),$A74,R$8)=0,"",INDEX(INDIRECT(S67&amp;"_"&amp;R67),$A74,R$8))</f>
        <v>#N/A</v>
      </c>
      <c r="S74" s="4" t="e">
        <f ca="1">IF(INDEX(INDIRECT(S67&amp;"_"&amp;R67),$A74,S$8)=0,"",INDEX(INDIRECT(S67&amp;"_"&amp;R67),$A74,S$8))</f>
        <v>#N/A</v>
      </c>
      <c r="T74" s="4" t="e">
        <f ca="1">IF(INDEX(INDIRECT(S67&amp;"_"&amp;R67),$A74,T$8)=0,"",INDEX(INDIRECT(S67&amp;"_"&amp;R67),$A74,T$8))</f>
        <v>#N/A</v>
      </c>
      <c r="U74" s="4" t="e">
        <f ca="1">IF(INDEX(INDIRECT(S67&amp;"_"&amp;R67),$A74,U$8)=0,"",INDEX(INDIRECT(S67&amp;"_"&amp;R67),$A74,U$8))</f>
        <v>#N/A</v>
      </c>
      <c r="V74" s="99"/>
      <c r="W74" s="99"/>
      <c r="Y74" s="4" t="e">
        <f ca="1">IF(INDEX(INDIRECT(AD67&amp;"_"&amp;AC67),$A74,Y$8)=0,"",INDEX(INDIRECT(AD67&amp;"_"&amp;AC67),$A74,Y$8))</f>
        <v>#N/A</v>
      </c>
      <c r="Z74" s="4" t="e">
        <f ca="1">IF(INDEX(INDIRECT(AD67&amp;"_"&amp;AC67),$A74,Z$8)=0,"",INDEX(INDIRECT(AD67&amp;"_"&amp;AC67),$A74,Z$8))</f>
        <v>#N/A</v>
      </c>
      <c r="AA74" s="4" t="e">
        <f ca="1">IF(INDEX(INDIRECT(AD67&amp;"_"&amp;AC67),$A74,AA$8)=0,"",INDEX(INDIRECT(AD67&amp;"_"&amp;AC67),$A74,AA$8))</f>
        <v>#N/A</v>
      </c>
      <c r="AB74" s="4" t="e">
        <f ca="1">IF(INDEX(INDIRECT(AD67&amp;"_"&amp;AC67),$A74,AB$8)=0,"",INDEX(INDIRECT(AD67&amp;"_"&amp;AC67),$A74,AB$8))</f>
        <v>#N/A</v>
      </c>
      <c r="AC74" s="4" t="e">
        <f ca="1">IF(INDEX(INDIRECT(AD67&amp;"_"&amp;AC67),$A74,AC$8)=0,"",INDEX(INDIRECT(AD67&amp;"_"&amp;AC67),$A74,AC$8))</f>
        <v>#N/A</v>
      </c>
      <c r="AD74" s="4" t="e">
        <f ca="1">IF(INDEX(INDIRECT(AD67&amp;"_"&amp;AC67),$A74,AD$8)=0,"",INDEX(INDIRECT(AD67&amp;"_"&amp;AC67),$A74,AD$8))</f>
        <v>#N/A</v>
      </c>
      <c r="AE74" s="4" t="e">
        <f ca="1">IF(INDEX(INDIRECT(AD67&amp;"_"&amp;AC67),$A74,AE$8)=0,"",INDEX(INDIRECT(AD67&amp;"_"&amp;AC67),$A74,AE$8))</f>
        <v>#N/A</v>
      </c>
      <c r="AF74" s="4" t="e">
        <f ca="1">IF(INDEX(INDIRECT(AD67&amp;"_"&amp;AC67),$A74,AF$8)=0,"",INDEX(INDIRECT(AD67&amp;"_"&amp;AC67),$A74,AF$8))</f>
        <v>#N/A</v>
      </c>
    </row>
    <row r="75" spans="1:32" ht="39.950000000000003" customHeight="1" x14ac:dyDescent="0.25">
      <c r="A75">
        <v>3</v>
      </c>
      <c r="C75" s="4" t="e">
        <f ca="1">IF(INDEX(INDIRECT(H67&amp;"_"&amp;G67),$A75,C$8)=0,"",INDEX(INDIRECT(H67&amp;"_"&amp;G67),$A75,C$8))</f>
        <v>#N/A</v>
      </c>
      <c r="D75" s="4" t="e">
        <f ca="1">IF(INDEX(INDIRECT(H67&amp;"_"&amp;G67),$A75,D$8)=0,"",INDEX(INDIRECT(H67&amp;"_"&amp;G67),$A75,D$8))</f>
        <v>#N/A</v>
      </c>
      <c r="E75" s="4" t="e">
        <f ca="1">IF(INDEX(INDIRECT(H67&amp;"_"&amp;G67),$A75,E$8)=0,"",INDEX(INDIRECT(H67&amp;"_"&amp;G67),$A75,E$8))</f>
        <v>#N/A</v>
      </c>
      <c r="F75" s="4" t="e">
        <f ca="1">IF(INDEX(INDIRECT(H67&amp;"_"&amp;G67),$A75,F$8)=0,"",INDEX(INDIRECT(H67&amp;"_"&amp;G67),$A75,F$8))</f>
        <v>#N/A</v>
      </c>
      <c r="G75" s="4" t="e">
        <f ca="1">IF(INDEX(INDIRECT(H67&amp;"_"&amp;G67),$A75,G$8)=0,"",INDEX(INDIRECT(H67&amp;"_"&amp;G67),$A75,G$8))</f>
        <v>#N/A</v>
      </c>
      <c r="H75" s="4" t="e">
        <f ca="1">IF(INDEX(INDIRECT(H67&amp;"_"&amp;G67),$A75,H$8)=0,"",INDEX(INDIRECT(H67&amp;"_"&amp;G67),$A75,H$8))</f>
        <v>#N/A</v>
      </c>
      <c r="I75" s="4" t="e">
        <f ca="1">IF(INDEX(INDIRECT(H67&amp;"_"&amp;G67),$A75,I$8)=0,"",INDEX(INDIRECT(H67&amp;"_"&amp;G67),$A75,I$8))</f>
        <v>#N/A</v>
      </c>
      <c r="J75" s="4" t="e">
        <f ca="1">IF(INDEX(INDIRECT(H67&amp;"_"&amp;G67),$A75,J$8)=0,"",INDEX(INDIRECT(H67&amp;"_"&amp;G67),$A75,J$8))</f>
        <v>#N/A</v>
      </c>
      <c r="K75" s="4"/>
      <c r="N75" s="4" t="e">
        <f ca="1">IF(INDEX(INDIRECT(S67&amp;"_"&amp;R67),$A75,N$8)=0,"",INDEX(INDIRECT(S67&amp;"_"&amp;R67),$A75,N$8))</f>
        <v>#N/A</v>
      </c>
      <c r="O75" s="4" t="e">
        <f ca="1">IF(INDEX(INDIRECT(S67&amp;"_"&amp;R67),$A75,O$8)=0,"",INDEX(INDIRECT(S67&amp;"_"&amp;R67),$A75,O$8))</f>
        <v>#N/A</v>
      </c>
      <c r="P75" s="4" t="e">
        <f ca="1">IF(INDEX(INDIRECT(S67&amp;"_"&amp;R67),$A75,P$8)=0,"",INDEX(INDIRECT(S67&amp;"_"&amp;R67),$A75,P$8))</f>
        <v>#N/A</v>
      </c>
      <c r="Q75" s="4" t="e">
        <f ca="1">IF(INDEX(INDIRECT(S67&amp;"_"&amp;R67),$A75,Q$8)=0,"",INDEX(INDIRECT(S67&amp;"_"&amp;R67),$A75,Q$8))</f>
        <v>#N/A</v>
      </c>
      <c r="R75" s="4" t="e">
        <f ca="1">IF(INDEX(INDIRECT(S67&amp;"_"&amp;R67),$A75,R$8)=0,"",INDEX(INDIRECT(S67&amp;"_"&amp;R67),$A75,R$8))</f>
        <v>#N/A</v>
      </c>
      <c r="S75" s="4" t="e">
        <f ca="1">IF(INDEX(INDIRECT(S67&amp;"_"&amp;R67),$A75,S$8)=0,"",INDEX(INDIRECT(S67&amp;"_"&amp;R67),$A75,S$8))</f>
        <v>#N/A</v>
      </c>
      <c r="T75" s="4" t="e">
        <f ca="1">IF(INDEX(INDIRECT(S67&amp;"_"&amp;R67),$A75,T$8)=0,"",INDEX(INDIRECT(S67&amp;"_"&amp;R67),$A75,T$8))</f>
        <v>#N/A</v>
      </c>
      <c r="U75" s="4" t="e">
        <f ca="1">IF(INDEX(INDIRECT(S67&amp;"_"&amp;R67),$A75,U$8)=0,"",INDEX(INDIRECT(S67&amp;"_"&amp;R67),$A75,U$8))</f>
        <v>#N/A</v>
      </c>
      <c r="V75" s="99"/>
      <c r="W75" s="99"/>
      <c r="Y75" s="4" t="e">
        <f ca="1">IF(INDEX(INDIRECT(AD67&amp;"_"&amp;AC67),$A75,Y$8)=0,"",INDEX(INDIRECT(AD67&amp;"_"&amp;AC67),$A75,Y$8))</f>
        <v>#N/A</v>
      </c>
      <c r="Z75" s="4" t="e">
        <f ca="1">IF(INDEX(INDIRECT(AD67&amp;"_"&amp;AC67),$A75,Z$8)=0,"",INDEX(INDIRECT(AD67&amp;"_"&amp;AC67),$A75,Z$8))</f>
        <v>#N/A</v>
      </c>
      <c r="AA75" s="4" t="e">
        <f ca="1">IF(INDEX(INDIRECT(AD67&amp;"_"&amp;AC67),$A75,AA$8)=0,"",INDEX(INDIRECT(AD67&amp;"_"&amp;AC67),$A75,AA$8))</f>
        <v>#N/A</v>
      </c>
      <c r="AB75" s="4" t="e">
        <f ca="1">IF(INDEX(INDIRECT(AD67&amp;"_"&amp;AC67),$A75,AB$8)=0,"",INDEX(INDIRECT(AD67&amp;"_"&amp;AC67),$A75,AB$8))</f>
        <v>#N/A</v>
      </c>
      <c r="AC75" s="4" t="e">
        <f ca="1">IF(INDEX(INDIRECT(AD67&amp;"_"&amp;AC67),$A75,AC$8)=0,"",INDEX(INDIRECT(AD67&amp;"_"&amp;AC67),$A75,AC$8))</f>
        <v>#N/A</v>
      </c>
      <c r="AD75" s="4" t="e">
        <f ca="1">IF(INDEX(INDIRECT(AD67&amp;"_"&amp;AC67),$A75,AD$8)=0,"",INDEX(INDIRECT(AD67&amp;"_"&amp;AC67),$A75,AD$8))</f>
        <v>#N/A</v>
      </c>
      <c r="AE75" s="4" t="e">
        <f ca="1">IF(INDEX(INDIRECT(AD67&amp;"_"&amp;AC67),$A75,AE$8)=0,"",INDEX(INDIRECT(AD67&amp;"_"&amp;AC67),$A75,AE$8))</f>
        <v>#N/A</v>
      </c>
      <c r="AF75" s="4" t="e">
        <f ca="1">IF(INDEX(INDIRECT(AD67&amp;"_"&amp;AC67),$A75,AF$8)=0,"",INDEX(INDIRECT(AD67&amp;"_"&amp;AC67),$A75,AF$8))</f>
        <v>#N/A</v>
      </c>
    </row>
    <row r="76" spans="1:32" ht="39.950000000000003" customHeight="1" x14ac:dyDescent="0.25">
      <c r="A76">
        <v>4</v>
      </c>
      <c r="C76" s="4" t="e">
        <f ca="1">IF(INDEX(INDIRECT(H67&amp;"_"&amp;G67),$A76,C$8)=0,"",INDEX(INDIRECT(H67&amp;"_"&amp;G67),$A76,C$8))</f>
        <v>#N/A</v>
      </c>
      <c r="D76" s="4" t="e">
        <f ca="1">IF(INDEX(INDIRECT(H67&amp;"_"&amp;G67),$A76,D$8)=0,"",INDEX(INDIRECT(H67&amp;"_"&amp;G67),$A76,D$8))</f>
        <v>#N/A</v>
      </c>
      <c r="E76" s="4" t="e">
        <f ca="1">IF(INDEX(INDIRECT(H67&amp;"_"&amp;G67),$A76,E$8)=0,"",INDEX(INDIRECT(H67&amp;"_"&amp;G67),$A76,E$8))</f>
        <v>#N/A</v>
      </c>
      <c r="F76" s="4" t="e">
        <f ca="1">IF(INDEX(INDIRECT(H67&amp;"_"&amp;G67),$A76,F$8)=0,"",INDEX(INDIRECT(H67&amp;"_"&amp;G67),$A76,F$8))</f>
        <v>#N/A</v>
      </c>
      <c r="G76" s="4" t="e">
        <f ca="1">IF(INDEX(INDIRECT(H67&amp;"_"&amp;G67),$A76,G$8)=0,"",INDEX(INDIRECT(H67&amp;"_"&amp;G67),$A76,G$8))</f>
        <v>#N/A</v>
      </c>
      <c r="H76" s="4" t="e">
        <f ca="1">IF(INDEX(INDIRECT(H67&amp;"_"&amp;G67),$A76,H$8)=0,"",INDEX(INDIRECT(H67&amp;"_"&amp;G67),$A76,H$8))</f>
        <v>#N/A</v>
      </c>
      <c r="I76" s="4" t="e">
        <f ca="1">IF(INDEX(INDIRECT(H67&amp;"_"&amp;G67),$A76,I$8)=0,"",INDEX(INDIRECT(H67&amp;"_"&amp;G67),$A76,I$8))</f>
        <v>#N/A</v>
      </c>
      <c r="J76" s="4" t="e">
        <f ca="1">IF(INDEX(INDIRECT(H67&amp;"_"&amp;G67),$A76,J$8)=0,"",INDEX(INDIRECT(H67&amp;"_"&amp;G67),$A76,J$8))</f>
        <v>#N/A</v>
      </c>
      <c r="K76" s="4"/>
      <c r="N76" s="4" t="e">
        <f ca="1">IF(INDEX(INDIRECT(S67&amp;"_"&amp;R67),$A76,N$8)=0,"",INDEX(INDIRECT(S67&amp;"_"&amp;R67),$A76,N$8))</f>
        <v>#N/A</v>
      </c>
      <c r="O76" s="4" t="e">
        <f ca="1">IF(INDEX(INDIRECT(S67&amp;"_"&amp;R67),$A76,O$8)=0,"",INDEX(INDIRECT(S67&amp;"_"&amp;R67),$A76,O$8))</f>
        <v>#N/A</v>
      </c>
      <c r="P76" s="4" t="e">
        <f ca="1">IF(INDEX(INDIRECT(S67&amp;"_"&amp;R67),$A76,P$8)=0,"",INDEX(INDIRECT(S67&amp;"_"&amp;R67),$A76,P$8))</f>
        <v>#N/A</v>
      </c>
      <c r="Q76" s="4" t="e">
        <f ca="1">IF(INDEX(INDIRECT(S67&amp;"_"&amp;R67),$A76,Q$8)=0,"",INDEX(INDIRECT(S67&amp;"_"&amp;R67),$A76,Q$8))</f>
        <v>#N/A</v>
      </c>
      <c r="R76" s="4" t="e">
        <f ca="1">IF(INDEX(INDIRECT(S67&amp;"_"&amp;R67),$A76,R$8)=0,"",INDEX(INDIRECT(S67&amp;"_"&amp;R67),$A76,R$8))</f>
        <v>#N/A</v>
      </c>
      <c r="S76" s="4" t="e">
        <f ca="1">IF(INDEX(INDIRECT(S67&amp;"_"&amp;R67),$A76,S$8)=0,"",INDEX(INDIRECT(S67&amp;"_"&amp;R67),$A76,S$8))</f>
        <v>#N/A</v>
      </c>
      <c r="T76" s="4" t="e">
        <f ca="1">IF(INDEX(INDIRECT(S67&amp;"_"&amp;R67),$A76,T$8)=0,"",INDEX(INDIRECT(S67&amp;"_"&amp;R67),$A76,T$8))</f>
        <v>#N/A</v>
      </c>
      <c r="U76" s="4" t="e">
        <f ca="1">IF(INDEX(INDIRECT(S67&amp;"_"&amp;R67),$A76,U$8)=0,"",INDEX(INDIRECT(S67&amp;"_"&amp;R67),$A76,U$8))</f>
        <v>#N/A</v>
      </c>
      <c r="Y76" s="4" t="e">
        <f ca="1">IF(INDEX(INDIRECT(AD67&amp;"_"&amp;AC67),$A76,Y$8)=0,"",INDEX(INDIRECT(AD67&amp;"_"&amp;AC67),$A76,Y$8))</f>
        <v>#N/A</v>
      </c>
      <c r="Z76" s="4" t="e">
        <f ca="1">IF(INDEX(INDIRECT(AD67&amp;"_"&amp;AC67),$A76,Z$8)=0,"",INDEX(INDIRECT(AD67&amp;"_"&amp;AC67),$A76,Z$8))</f>
        <v>#N/A</v>
      </c>
      <c r="AA76" s="4" t="e">
        <f ca="1">IF(INDEX(INDIRECT(AD67&amp;"_"&amp;AC67),$A76,AA$8)=0,"",INDEX(INDIRECT(AD67&amp;"_"&amp;AC67),$A76,AA$8))</f>
        <v>#N/A</v>
      </c>
      <c r="AB76" s="4" t="e">
        <f ca="1">IF(INDEX(INDIRECT(AD67&amp;"_"&amp;AC67),$A76,AB$8)=0,"",INDEX(INDIRECT(AD67&amp;"_"&amp;AC67),$A76,AB$8))</f>
        <v>#N/A</v>
      </c>
      <c r="AC76" s="4" t="e">
        <f ca="1">IF(INDEX(INDIRECT(AD67&amp;"_"&amp;AC67),$A76,AC$8)=0,"",INDEX(INDIRECT(AD67&amp;"_"&amp;AC67),$A76,AC$8))</f>
        <v>#N/A</v>
      </c>
      <c r="AD76" s="4" t="e">
        <f ca="1">IF(INDEX(INDIRECT(AD67&amp;"_"&amp;AC67),$A76,AD$8)=0,"",INDEX(INDIRECT(AD67&amp;"_"&amp;AC67),$A76,AD$8))</f>
        <v>#N/A</v>
      </c>
      <c r="AE76" s="4" t="e">
        <f ca="1">IF(INDEX(INDIRECT(AD67&amp;"_"&amp;AC67),$A76,AE$8)=0,"",INDEX(INDIRECT(AD67&amp;"_"&amp;AC67),$A76,AE$8))</f>
        <v>#N/A</v>
      </c>
      <c r="AF76" s="4" t="e">
        <f ca="1">IF(INDEX(INDIRECT(AD67&amp;"_"&amp;AC67),$A76,AF$8)=0,"",INDEX(INDIRECT(AD67&amp;"_"&amp;AC67),$A76,AF$8))</f>
        <v>#N/A</v>
      </c>
    </row>
    <row r="77" spans="1:32" ht="39.950000000000003" customHeight="1" x14ac:dyDescent="0.25">
      <c r="A77">
        <v>5</v>
      </c>
      <c r="C77" s="4" t="e">
        <f ca="1">IF(INDEX(INDIRECT(H67&amp;"_"&amp;G67),$A77,C$8)=0,"",INDEX(INDIRECT(H67&amp;"_"&amp;G67),$A77,C$8))</f>
        <v>#N/A</v>
      </c>
      <c r="D77" s="4" t="e">
        <f ca="1">IF(INDEX(INDIRECT(H67&amp;"_"&amp;G67),$A77,D$8)=0,"",INDEX(INDIRECT(H67&amp;"_"&amp;G67),$A77,D$8))</f>
        <v>#N/A</v>
      </c>
      <c r="E77" s="4" t="e">
        <f ca="1">IF(INDEX(INDIRECT(H67&amp;"_"&amp;G67),$A77,E$8)=0,"",INDEX(INDIRECT(H67&amp;"_"&amp;G67),$A77,E$8))</f>
        <v>#N/A</v>
      </c>
      <c r="F77" s="4" t="e">
        <f ca="1">IF(INDEX(INDIRECT(H67&amp;"_"&amp;G67),$A77,F$8)=0,"",INDEX(INDIRECT(H67&amp;"_"&amp;G67),$A77,F$8))</f>
        <v>#N/A</v>
      </c>
      <c r="G77" s="4" t="e">
        <f ca="1">IF(INDEX(INDIRECT(H67&amp;"_"&amp;G67),$A77,G$8)=0,"",INDEX(INDIRECT(H67&amp;"_"&amp;G67),$A77,G$8))</f>
        <v>#N/A</v>
      </c>
      <c r="H77" s="4" t="e">
        <f ca="1">IF(INDEX(INDIRECT(H67&amp;"_"&amp;G67),$A77,H$8)=0,"",INDEX(INDIRECT(H67&amp;"_"&amp;G67),$A77,H$8))</f>
        <v>#N/A</v>
      </c>
      <c r="I77" s="4" t="e">
        <f ca="1">IF(INDEX(INDIRECT(H67&amp;"_"&amp;G67),$A77,I$8)=0,"",INDEX(INDIRECT(H67&amp;"_"&amp;G67),$A77,I$8))</f>
        <v>#N/A</v>
      </c>
      <c r="J77" s="4" t="e">
        <f ca="1">IF(INDEX(INDIRECT(H67&amp;"_"&amp;G67),$A77,J$8)=0,"",INDEX(INDIRECT(H67&amp;"_"&amp;G67),$A77,J$8))</f>
        <v>#N/A</v>
      </c>
      <c r="K77" s="4"/>
      <c r="N77" s="4" t="e">
        <f ca="1">IF(INDEX(INDIRECT(S67&amp;"_"&amp;R67),$A77,N$8)=0,"",INDEX(INDIRECT(S67&amp;"_"&amp;R67),$A77,N$8))</f>
        <v>#N/A</v>
      </c>
      <c r="O77" s="4" t="e">
        <f ca="1">IF(INDEX(INDIRECT(S67&amp;"_"&amp;R67),$A77,O$8)=0,"",INDEX(INDIRECT(S67&amp;"_"&amp;R67),$A77,O$8))</f>
        <v>#N/A</v>
      </c>
      <c r="P77" s="4" t="e">
        <f ca="1">IF(INDEX(INDIRECT(S67&amp;"_"&amp;R67),$A77,P$8)=0,"",INDEX(INDIRECT(S67&amp;"_"&amp;R67),$A77,P$8))</f>
        <v>#N/A</v>
      </c>
      <c r="Q77" s="4" t="e">
        <f ca="1">IF(INDEX(INDIRECT(S67&amp;"_"&amp;R67),$A77,Q$8)=0,"",INDEX(INDIRECT(S67&amp;"_"&amp;R67),$A77,Q$8))</f>
        <v>#N/A</v>
      </c>
      <c r="R77" s="4" t="e">
        <f ca="1">IF(INDEX(INDIRECT(S67&amp;"_"&amp;R67),$A77,R$8)=0,"",INDEX(INDIRECT(S67&amp;"_"&amp;R67),$A77,R$8))</f>
        <v>#N/A</v>
      </c>
      <c r="S77" s="4" t="e">
        <f ca="1">IF(INDEX(INDIRECT(S67&amp;"_"&amp;R67),$A77,S$8)=0,"",INDEX(INDIRECT(S67&amp;"_"&amp;R67),$A77,S$8))</f>
        <v>#N/A</v>
      </c>
      <c r="T77" s="4" t="e">
        <f ca="1">IF(INDEX(INDIRECT(S67&amp;"_"&amp;R67),$A77,T$8)=0,"",INDEX(INDIRECT(S67&amp;"_"&amp;R67),$A77,T$8))</f>
        <v>#N/A</v>
      </c>
      <c r="U77" s="4" t="e">
        <f ca="1">IF(INDEX(INDIRECT(S67&amp;"_"&amp;R67),$A77,U$8)=0,"",INDEX(INDIRECT(S67&amp;"_"&amp;R67),$A77,U$8))</f>
        <v>#N/A</v>
      </c>
      <c r="Y77" s="4" t="e">
        <f ca="1">IF(INDEX(INDIRECT(AD67&amp;"_"&amp;AC67),$A77,Y$8)=0,"",INDEX(INDIRECT(AD67&amp;"_"&amp;AC67),$A77,Y$8))</f>
        <v>#N/A</v>
      </c>
      <c r="Z77" s="4" t="e">
        <f ca="1">IF(INDEX(INDIRECT(AD67&amp;"_"&amp;AC67),$A77,Z$8)=0,"",INDEX(INDIRECT(AD67&amp;"_"&amp;AC67),$A77,Z$8))</f>
        <v>#N/A</v>
      </c>
      <c r="AA77" s="4" t="e">
        <f ca="1">IF(INDEX(INDIRECT(AD67&amp;"_"&amp;AC67),$A77,AA$8)=0,"",INDEX(INDIRECT(AD67&amp;"_"&amp;AC67),$A77,AA$8))</f>
        <v>#N/A</v>
      </c>
      <c r="AB77" s="4" t="e">
        <f ca="1">IF(INDEX(INDIRECT(AD67&amp;"_"&amp;AC67),$A77,AB$8)=0,"",INDEX(INDIRECT(AD67&amp;"_"&amp;AC67),$A77,AB$8))</f>
        <v>#N/A</v>
      </c>
      <c r="AC77" s="4" t="e">
        <f ca="1">IF(INDEX(INDIRECT(AD67&amp;"_"&amp;AC67),$A77,AC$8)=0,"",INDEX(INDIRECT(AD67&amp;"_"&amp;AC67),$A77,AC$8))</f>
        <v>#N/A</v>
      </c>
      <c r="AD77" s="4" t="e">
        <f ca="1">IF(INDEX(INDIRECT(AD67&amp;"_"&amp;AC67),$A77,AD$8)=0,"",INDEX(INDIRECT(AD67&amp;"_"&amp;AC67),$A77,AD$8))</f>
        <v>#N/A</v>
      </c>
      <c r="AE77" s="4" t="e">
        <f ca="1">IF(INDEX(INDIRECT(AD67&amp;"_"&amp;AC67),$A77,AE$8)=0,"",INDEX(INDIRECT(AD67&amp;"_"&amp;AC67),$A77,AE$8))</f>
        <v>#N/A</v>
      </c>
      <c r="AF77" s="4" t="e">
        <f ca="1">IF(INDEX(INDIRECT(AD67&amp;"_"&amp;AC67),$A77,AF$8)=0,"",INDEX(INDIRECT(AD67&amp;"_"&amp;AC67),$A77,AF$8))</f>
        <v>#N/A</v>
      </c>
    </row>
    <row r="78" spans="1:32" ht="39.950000000000003" customHeight="1" x14ac:dyDescent="0.25">
      <c r="A78">
        <v>6</v>
      </c>
      <c r="C78" s="4" t="e">
        <f ca="1">IF(INDEX(INDIRECT(H67&amp;"_"&amp;G67),$A78,C$8)=0,"",INDEX(INDIRECT(H67&amp;"_"&amp;G67),$A78,C$8))</f>
        <v>#N/A</v>
      </c>
      <c r="D78" s="4" t="e">
        <f ca="1">IF(INDEX(INDIRECT(H67&amp;"_"&amp;G67),$A78,D$8)=0,"",INDEX(INDIRECT(H67&amp;"_"&amp;G67),$A78,D$8))</f>
        <v>#N/A</v>
      </c>
      <c r="E78" s="4" t="e">
        <f ca="1">IF(INDEX(INDIRECT(H67&amp;"_"&amp;G67),$A78,E$8)=0,"",INDEX(INDIRECT(H67&amp;"_"&amp;G67),$A78,E$8))</f>
        <v>#N/A</v>
      </c>
      <c r="F78" s="4" t="e">
        <f ca="1">IF(INDEX(INDIRECT(H67&amp;"_"&amp;G67),$A78,F$8)=0,"",INDEX(INDIRECT(H67&amp;"_"&amp;G67),$A78,F$8))</f>
        <v>#N/A</v>
      </c>
      <c r="G78" s="4" t="e">
        <f ca="1">IF(INDEX(INDIRECT(H67&amp;"_"&amp;G67),$A78,G$8)=0,"",INDEX(INDIRECT(H67&amp;"_"&amp;G67),$A78,G$8))</f>
        <v>#N/A</v>
      </c>
      <c r="H78" s="4" t="e">
        <f ca="1">IF(INDEX(INDIRECT(H67&amp;"_"&amp;G67),$A78,H$8)=0,"",INDEX(INDIRECT(H67&amp;"_"&amp;G67),$A78,H$8))</f>
        <v>#N/A</v>
      </c>
      <c r="I78" s="4" t="e">
        <f ca="1">IF(INDEX(INDIRECT(H67&amp;"_"&amp;G67),$A78,I$8)=0,"",INDEX(INDIRECT(H67&amp;"_"&amp;G67),$A78,I$8))</f>
        <v>#N/A</v>
      </c>
      <c r="J78" s="4" t="e">
        <f ca="1">IF(INDEX(INDIRECT(H67&amp;"_"&amp;G67),$A78,J$8)=0,"",INDEX(INDIRECT(H67&amp;"_"&amp;G67),$A78,J$8))</f>
        <v>#N/A</v>
      </c>
      <c r="K78" s="4"/>
      <c r="N78" s="4" t="e">
        <f ca="1">IF(INDEX(INDIRECT(S67&amp;"_"&amp;R67),$A78,N$8)=0,"",INDEX(INDIRECT(S67&amp;"_"&amp;R67),$A78,N$8))</f>
        <v>#N/A</v>
      </c>
      <c r="O78" s="4" t="e">
        <f ca="1">IF(INDEX(INDIRECT(S67&amp;"_"&amp;R67),$A78,O$8)=0,"",INDEX(INDIRECT(S67&amp;"_"&amp;R67),$A78,O$8))</f>
        <v>#N/A</v>
      </c>
      <c r="P78" s="4" t="e">
        <f ca="1">IF(INDEX(INDIRECT(S67&amp;"_"&amp;R67),$A78,P$8)=0,"",INDEX(INDIRECT(S67&amp;"_"&amp;R67),$A78,P$8))</f>
        <v>#N/A</v>
      </c>
      <c r="Q78" s="4" t="e">
        <f ca="1">IF(INDEX(INDIRECT(S67&amp;"_"&amp;R67),$A78,Q$8)=0,"",INDEX(INDIRECT(S67&amp;"_"&amp;R67),$A78,Q$8))</f>
        <v>#N/A</v>
      </c>
      <c r="R78" s="4" t="e">
        <f ca="1">IF(INDEX(INDIRECT(S67&amp;"_"&amp;R67),$A78,R$8)=0,"",INDEX(INDIRECT(S67&amp;"_"&amp;R67),$A78,R$8))</f>
        <v>#N/A</v>
      </c>
      <c r="S78" s="4" t="e">
        <f ca="1">IF(INDEX(INDIRECT(S67&amp;"_"&amp;R67),$A78,S$8)=0,"",INDEX(INDIRECT(S67&amp;"_"&amp;R67),$A78,S$8))</f>
        <v>#N/A</v>
      </c>
      <c r="T78" s="4" t="e">
        <f ca="1">IF(INDEX(INDIRECT(S67&amp;"_"&amp;R67),$A78,T$8)=0,"",INDEX(INDIRECT(S67&amp;"_"&amp;R67),$A78,T$8))</f>
        <v>#N/A</v>
      </c>
      <c r="U78" s="4" t="e">
        <f ca="1">IF(INDEX(INDIRECT(S67&amp;"_"&amp;R67),$A78,U$8)=0,"",INDEX(INDIRECT(S67&amp;"_"&amp;R67),$A78,U$8))</f>
        <v>#N/A</v>
      </c>
      <c r="Y78" s="4" t="e">
        <f ca="1">IF(INDEX(INDIRECT(AD67&amp;"_"&amp;AC67),$A78,Y$8)=0,"",INDEX(INDIRECT(AD67&amp;"_"&amp;AC67),$A78,Y$8))</f>
        <v>#N/A</v>
      </c>
      <c r="Z78" s="4" t="e">
        <f ca="1">IF(INDEX(INDIRECT(AD67&amp;"_"&amp;AC67),$A78,Z$8)=0,"",INDEX(INDIRECT(AD67&amp;"_"&amp;AC67),$A78,Z$8))</f>
        <v>#N/A</v>
      </c>
      <c r="AA78" s="4" t="e">
        <f ca="1">IF(INDEX(INDIRECT(AD67&amp;"_"&amp;AC67),$A78,AA$8)=0,"",INDEX(INDIRECT(AD67&amp;"_"&amp;AC67),$A78,AA$8))</f>
        <v>#N/A</v>
      </c>
      <c r="AB78" s="4" t="e">
        <f ca="1">IF(INDEX(INDIRECT(AD67&amp;"_"&amp;AC67),$A78,AB$8)=0,"",INDEX(INDIRECT(AD67&amp;"_"&amp;AC67),$A78,AB$8))</f>
        <v>#N/A</v>
      </c>
      <c r="AC78" s="4" t="e">
        <f ca="1">IF(INDEX(INDIRECT(AD67&amp;"_"&amp;AC67),$A78,AC$8)=0,"",INDEX(INDIRECT(AD67&amp;"_"&amp;AC67),$A78,AC$8))</f>
        <v>#N/A</v>
      </c>
      <c r="AD78" s="4" t="e">
        <f ca="1">IF(INDEX(INDIRECT(AD67&amp;"_"&amp;AC67),$A78,AD$8)=0,"",INDEX(INDIRECT(AD67&amp;"_"&amp;AC67),$A78,AD$8))</f>
        <v>#N/A</v>
      </c>
      <c r="AE78" s="4" t="e">
        <f ca="1">IF(INDEX(INDIRECT(AD67&amp;"_"&amp;AC67),$A78,AE$8)=0,"",INDEX(INDIRECT(AD67&amp;"_"&amp;AC67),$A78,AE$8))</f>
        <v>#N/A</v>
      </c>
      <c r="AF78" s="4" t="e">
        <f ca="1">IF(INDEX(INDIRECT(AD67&amp;"_"&amp;AC67),$A78,AF$8)=0,"",INDEX(INDIRECT(AD67&amp;"_"&amp;AC67),$A78,AF$8))</f>
        <v>#N/A</v>
      </c>
    </row>
    <row r="79" spans="1:32" ht="39.950000000000003" customHeight="1" x14ac:dyDescent="0.25">
      <c r="A79">
        <v>7</v>
      </c>
      <c r="C79" s="4" t="e">
        <f ca="1">IF(INDEX(INDIRECT(H67&amp;"_"&amp;G67),$A79,C$8)=0,"",INDEX(INDIRECT(H67&amp;"_"&amp;G67),$A79,C$8))</f>
        <v>#N/A</v>
      </c>
      <c r="D79" s="4" t="e">
        <f ca="1">IF(INDEX(INDIRECT(H67&amp;"_"&amp;G67),$A79,D$8)=0,"",INDEX(INDIRECT(H67&amp;"_"&amp;G67),$A79,D$8))</f>
        <v>#N/A</v>
      </c>
      <c r="E79" s="4" t="e">
        <f ca="1">IF(INDEX(INDIRECT(H67&amp;"_"&amp;G67),$A79,E$8)=0,"",INDEX(INDIRECT(H67&amp;"_"&amp;G67),$A79,E$8))</f>
        <v>#N/A</v>
      </c>
      <c r="F79" s="4" t="e">
        <f ca="1">IF(INDEX(INDIRECT(H67&amp;"_"&amp;G67),$A79,F$8)=0,"",INDEX(INDIRECT(H67&amp;"_"&amp;G67),$A79,F$8))</f>
        <v>#N/A</v>
      </c>
      <c r="G79" s="4" t="e">
        <f ca="1">IF(INDEX(INDIRECT(H67&amp;"_"&amp;G67),$A79,G$8)=0,"",INDEX(INDIRECT(H67&amp;"_"&amp;G67),$A79,G$8))</f>
        <v>#N/A</v>
      </c>
      <c r="H79" s="4" t="e">
        <f ca="1">IF(INDEX(INDIRECT(H67&amp;"_"&amp;G67),$A79,H$8)=0,"",INDEX(INDIRECT(H67&amp;"_"&amp;G67),$A79,H$8))</f>
        <v>#N/A</v>
      </c>
      <c r="I79" s="4" t="e">
        <f ca="1">IF(INDEX(INDIRECT(H67&amp;"_"&amp;G67),$A79,I$8)=0,"",INDEX(INDIRECT(H67&amp;"_"&amp;G67),$A79,I$8))</f>
        <v>#N/A</v>
      </c>
      <c r="J79" s="4" t="e">
        <f ca="1">IF(INDEX(INDIRECT(H67&amp;"_"&amp;G67),$A79,J$8)=0,"",INDEX(INDIRECT(H67&amp;"_"&amp;G67),$A79,J$8))</f>
        <v>#N/A</v>
      </c>
      <c r="K79" s="4"/>
      <c r="N79" s="4" t="e">
        <f ca="1">IF(INDEX(INDIRECT(S67&amp;"_"&amp;R67),$A79,N$8)=0,"",INDEX(INDIRECT(S67&amp;"_"&amp;R67),$A79,N$8))</f>
        <v>#N/A</v>
      </c>
      <c r="O79" s="4" t="e">
        <f ca="1">IF(INDEX(INDIRECT(S67&amp;"_"&amp;R67),$A79,O$8)=0,"",INDEX(INDIRECT(S67&amp;"_"&amp;R67),$A79,O$8))</f>
        <v>#N/A</v>
      </c>
      <c r="P79" s="4" t="e">
        <f ca="1">IF(INDEX(INDIRECT(S67&amp;"_"&amp;R67),$A79,P$8)=0,"",INDEX(INDIRECT(S67&amp;"_"&amp;R67),$A79,P$8))</f>
        <v>#N/A</v>
      </c>
      <c r="Q79" s="4" t="e">
        <f ca="1">IF(INDEX(INDIRECT(S67&amp;"_"&amp;R67),$A79,Q$8)=0,"",INDEX(INDIRECT(S67&amp;"_"&amp;R67),$A79,Q$8))</f>
        <v>#N/A</v>
      </c>
      <c r="R79" s="4" t="e">
        <f ca="1">IF(INDEX(INDIRECT(S67&amp;"_"&amp;R67),$A79,R$8)=0,"",INDEX(INDIRECT(S67&amp;"_"&amp;R67),$A79,R$8))</f>
        <v>#N/A</v>
      </c>
      <c r="S79" s="4" t="e">
        <f ca="1">IF(INDEX(INDIRECT(S67&amp;"_"&amp;R67),$A79,S$8)=0,"",INDEX(INDIRECT(S67&amp;"_"&amp;R67),$A79,S$8))</f>
        <v>#N/A</v>
      </c>
      <c r="T79" s="4" t="e">
        <f ca="1">IF(INDEX(INDIRECT(S67&amp;"_"&amp;R67),$A79,T$8)=0,"",INDEX(INDIRECT(S67&amp;"_"&amp;R67),$A79,T$8))</f>
        <v>#N/A</v>
      </c>
      <c r="U79" s="4" t="e">
        <f ca="1">IF(INDEX(INDIRECT(S67&amp;"_"&amp;R67),$A79,U$8)=0,"",INDEX(INDIRECT(S67&amp;"_"&amp;R67),$A79,U$8))</f>
        <v>#N/A</v>
      </c>
      <c r="Y79" s="4" t="e">
        <f ca="1">IF(INDEX(INDIRECT(AD67&amp;"_"&amp;AC67),$A79,Y$8)=0,"",INDEX(INDIRECT(AD67&amp;"_"&amp;AC67),$A79,Y$8))</f>
        <v>#N/A</v>
      </c>
      <c r="Z79" s="4" t="e">
        <f ca="1">IF(INDEX(INDIRECT(AD67&amp;"_"&amp;AC67),$A79,Z$8)=0,"",INDEX(INDIRECT(AD67&amp;"_"&amp;AC67),$A79,Z$8))</f>
        <v>#N/A</v>
      </c>
      <c r="AA79" s="4" t="e">
        <f ca="1">IF(INDEX(INDIRECT(AD67&amp;"_"&amp;AC67),$A79,AA$8)=0,"",INDEX(INDIRECT(AD67&amp;"_"&amp;AC67),$A79,AA$8))</f>
        <v>#N/A</v>
      </c>
      <c r="AB79" s="4" t="e">
        <f ca="1">IF(INDEX(INDIRECT(AD67&amp;"_"&amp;AC67),$A79,AB$8)=0,"",INDEX(INDIRECT(AD67&amp;"_"&amp;AC67),$A79,AB$8))</f>
        <v>#N/A</v>
      </c>
      <c r="AC79" s="4" t="e">
        <f ca="1">IF(INDEX(INDIRECT(AD67&amp;"_"&amp;AC67),$A79,AC$8)=0,"",INDEX(INDIRECT(AD67&amp;"_"&amp;AC67),$A79,AC$8))</f>
        <v>#N/A</v>
      </c>
      <c r="AD79" s="4" t="e">
        <f ca="1">IF(INDEX(INDIRECT(AD67&amp;"_"&amp;AC67),$A79,AD$8)=0,"",INDEX(INDIRECT(AD67&amp;"_"&amp;AC67),$A79,AD$8))</f>
        <v>#N/A</v>
      </c>
      <c r="AE79" s="4" t="e">
        <f ca="1">IF(INDEX(INDIRECT(AD67&amp;"_"&amp;AC67),$A79,AE$8)=0,"",INDEX(INDIRECT(AD67&amp;"_"&amp;AC67),$A79,AE$8))</f>
        <v>#N/A</v>
      </c>
      <c r="AF79" s="4" t="e">
        <f ca="1">IF(INDEX(INDIRECT(AD67&amp;"_"&amp;AC67),$A79,AF$8)=0,"",INDEX(INDIRECT(AD67&amp;"_"&amp;AC67),$A79,AF$8))</f>
        <v>#N/A</v>
      </c>
    </row>
    <row r="80" spans="1:32" ht="39.950000000000003" customHeight="1" x14ac:dyDescent="0.25">
      <c r="A80">
        <v>8</v>
      </c>
      <c r="C80" s="4" t="e">
        <f ca="1">IF(INDEX(INDIRECT(H67&amp;"_"&amp;G67),$A80,C$8)=0,"",INDEX(INDIRECT(H67&amp;"_"&amp;G67),$A80,C$8))</f>
        <v>#N/A</v>
      </c>
      <c r="D80" s="4" t="e">
        <f ca="1">IF(INDEX(INDIRECT(H67&amp;"_"&amp;G67),$A80,D$8)=0,"",INDEX(INDIRECT(H67&amp;"_"&amp;G67),$A80,D$8))</f>
        <v>#N/A</v>
      </c>
      <c r="E80" s="4" t="e">
        <f ca="1">IF(INDEX(INDIRECT(H67&amp;"_"&amp;G67),$A80,E$8)=0,"",INDEX(INDIRECT(H67&amp;"_"&amp;G67),$A80,E$8))</f>
        <v>#N/A</v>
      </c>
      <c r="F80" s="4" t="e">
        <f ca="1">IF(INDEX(INDIRECT(H67&amp;"_"&amp;G67),$A80,F$8)=0,"",INDEX(INDIRECT(H67&amp;"_"&amp;G67),$A80,F$8))</f>
        <v>#N/A</v>
      </c>
      <c r="G80" s="4" t="e">
        <f ca="1">IF(INDEX(INDIRECT(H67&amp;"_"&amp;G67),$A80,G$8)=0,"",INDEX(INDIRECT(H67&amp;"_"&amp;G67),$A80,G$8))</f>
        <v>#N/A</v>
      </c>
      <c r="H80" s="4" t="e">
        <f ca="1">IF(INDEX(INDIRECT(H67&amp;"_"&amp;G67),$A80,H$8)=0,"",INDEX(INDIRECT(H67&amp;"_"&amp;G67),$A80,H$8))</f>
        <v>#N/A</v>
      </c>
      <c r="I80" s="4" t="e">
        <f ca="1">IF(INDEX(INDIRECT(H67&amp;"_"&amp;G67),$A80,I$8)=0,"",INDEX(INDIRECT(H67&amp;"_"&amp;G67),$A80,I$8))</f>
        <v>#N/A</v>
      </c>
      <c r="J80" s="4" t="e">
        <f ca="1">IF(INDEX(INDIRECT(H67&amp;"_"&amp;G67),$A80,J$8)=0,"",INDEX(INDIRECT(H67&amp;"_"&amp;G67),$A80,J$8))</f>
        <v>#N/A</v>
      </c>
      <c r="K80" s="4"/>
      <c r="N80" s="4" t="e">
        <f ca="1">IF(INDEX(INDIRECT(S67&amp;"_"&amp;R67),$A80,N$8)=0,"",INDEX(INDIRECT(S67&amp;"_"&amp;R67),$A80,N$8))</f>
        <v>#N/A</v>
      </c>
      <c r="O80" s="4" t="e">
        <f ca="1">IF(INDEX(INDIRECT(S67&amp;"_"&amp;R67),$A80,O$8)=0,"",INDEX(INDIRECT(S67&amp;"_"&amp;R67),$A80,O$8))</f>
        <v>#N/A</v>
      </c>
      <c r="P80" s="4" t="e">
        <f ca="1">IF(INDEX(INDIRECT(S67&amp;"_"&amp;R67),$A80,P$8)=0,"",INDEX(INDIRECT(S67&amp;"_"&amp;R67),$A80,P$8))</f>
        <v>#N/A</v>
      </c>
      <c r="Q80" s="4" t="e">
        <f ca="1">IF(INDEX(INDIRECT(S67&amp;"_"&amp;R67),$A80,Q$8)=0,"",INDEX(INDIRECT(S67&amp;"_"&amp;R67),$A80,Q$8))</f>
        <v>#N/A</v>
      </c>
      <c r="R80" s="4" t="e">
        <f ca="1">IF(INDEX(INDIRECT(S67&amp;"_"&amp;R67),$A80,R$8)=0,"",INDEX(INDIRECT(S67&amp;"_"&amp;R67),$A80,R$8))</f>
        <v>#N/A</v>
      </c>
      <c r="S80" s="4" t="e">
        <f ca="1">IF(INDEX(INDIRECT(S67&amp;"_"&amp;R67),$A80,S$8)=0,"",INDEX(INDIRECT(S67&amp;"_"&amp;R67),$A80,S$8))</f>
        <v>#N/A</v>
      </c>
      <c r="T80" s="4" t="e">
        <f ca="1">IF(INDEX(INDIRECT(S67&amp;"_"&amp;R67),$A80,T$8)=0,"",INDEX(INDIRECT(S67&amp;"_"&amp;R67),$A80,T$8))</f>
        <v>#N/A</v>
      </c>
      <c r="U80" s="4" t="e">
        <f ca="1">IF(INDEX(INDIRECT(S67&amp;"_"&amp;R67),$A80,U$8)=0,"",INDEX(INDIRECT(S67&amp;"_"&amp;R67),$A80,U$8))</f>
        <v>#N/A</v>
      </c>
      <c r="V80" s="99"/>
      <c r="W80" s="99"/>
      <c r="X80" s="99"/>
      <c r="Y80" s="4" t="e">
        <f ca="1">IF(INDEX(INDIRECT(AD67&amp;"_"&amp;AC67),$A80,Y$8)=0,"",INDEX(INDIRECT(AD67&amp;"_"&amp;AC67),$A80,Y$8))</f>
        <v>#N/A</v>
      </c>
      <c r="Z80" s="4" t="e">
        <f ca="1">IF(INDEX(INDIRECT(AD67&amp;"_"&amp;AC67),$A80,Z$8)=0,"",INDEX(INDIRECT(AD67&amp;"_"&amp;AC67),$A80,Z$8))</f>
        <v>#N/A</v>
      </c>
      <c r="AA80" s="4" t="e">
        <f ca="1">IF(INDEX(INDIRECT(AD67&amp;"_"&amp;AC67),$A80,AA$8)=0,"",INDEX(INDIRECT(AD67&amp;"_"&amp;AC67),$A80,AA$8))</f>
        <v>#N/A</v>
      </c>
      <c r="AB80" s="4" t="e">
        <f ca="1">IF(INDEX(INDIRECT(AD67&amp;"_"&amp;AC67),$A80,AB$8)=0,"",INDEX(INDIRECT(AD67&amp;"_"&amp;AC67),$A80,AB$8))</f>
        <v>#N/A</v>
      </c>
      <c r="AC80" s="4" t="e">
        <f ca="1">IF(INDEX(INDIRECT(AD67&amp;"_"&amp;AC67),$A80,AC$8)=0,"",INDEX(INDIRECT(AD67&amp;"_"&amp;AC67),$A80,AC$8))</f>
        <v>#N/A</v>
      </c>
      <c r="AD80" s="4" t="e">
        <f ca="1">IF(INDEX(INDIRECT(AD67&amp;"_"&amp;AC67),$A80,AD$8)=0,"",INDEX(INDIRECT(AD67&amp;"_"&amp;AC67),$A80,AD$8))</f>
        <v>#N/A</v>
      </c>
      <c r="AE80" s="4" t="e">
        <f ca="1">IF(INDEX(INDIRECT(AD67&amp;"_"&amp;AC67),$A80,AE$8)=0,"",INDEX(INDIRECT(AD67&amp;"_"&amp;AC67),$A80,AE$8))</f>
        <v>#N/A</v>
      </c>
      <c r="AF80" s="4" t="e">
        <f ca="1">IF(INDEX(INDIRECT(AD67&amp;"_"&amp;AC67),$A80,AF$8)=0,"",INDEX(INDIRECT(AD67&amp;"_"&amp;AC67),$A80,AF$8))</f>
        <v>#N/A</v>
      </c>
    </row>
    <row r="81" spans="1:32" ht="39.950000000000003" customHeight="1" x14ac:dyDescent="0.25">
      <c r="A81">
        <v>9</v>
      </c>
      <c r="C81" s="4" t="e">
        <f ca="1">IF(INDEX(INDIRECT(H67&amp;"_"&amp;G67),$A81,C$8)=0,"",INDEX(INDIRECT(H67&amp;"_"&amp;G67),$A81,C$8))</f>
        <v>#N/A</v>
      </c>
      <c r="D81" s="4" t="e">
        <f ca="1">IF(INDEX(INDIRECT(H67&amp;"_"&amp;G67),$A81,D$8)=0,"",INDEX(INDIRECT(H67&amp;"_"&amp;G67),$A81,D$8))</f>
        <v>#N/A</v>
      </c>
      <c r="E81" s="4" t="e">
        <f ca="1">IF(INDEX(INDIRECT(H67&amp;"_"&amp;G67),$A81,E$8)=0,"",INDEX(INDIRECT(H67&amp;"_"&amp;G67),$A81,E$8))</f>
        <v>#N/A</v>
      </c>
      <c r="F81" s="4" t="e">
        <f ca="1">IF(INDEX(INDIRECT(H67&amp;"_"&amp;G67),$A81,F$8)=0,"",INDEX(INDIRECT(H67&amp;"_"&amp;G67),$A81,F$8))</f>
        <v>#N/A</v>
      </c>
      <c r="G81" s="4" t="e">
        <f ca="1">IF(INDEX(INDIRECT(H67&amp;"_"&amp;G67),$A81,G$8)=0,"",INDEX(INDIRECT(H67&amp;"_"&amp;G67),$A81,G$8))</f>
        <v>#N/A</v>
      </c>
      <c r="H81" s="4" t="e">
        <f ca="1">IF(INDEX(INDIRECT(H67&amp;"_"&amp;G67),$A81,H$8)=0,"",INDEX(INDIRECT(H67&amp;"_"&amp;G67),$A81,H$8))</f>
        <v>#N/A</v>
      </c>
      <c r="I81" s="4" t="e">
        <f ca="1">IF(INDEX(INDIRECT(H67&amp;"_"&amp;G67),$A81,I$8)=0,"",INDEX(INDIRECT(H67&amp;"_"&amp;G67),$A81,I$8))</f>
        <v>#N/A</v>
      </c>
      <c r="J81" s="4" t="e">
        <f ca="1">IF(INDEX(INDIRECT(H67&amp;"_"&amp;G67),$A81,J$8)=0,"",INDEX(INDIRECT(H67&amp;"_"&amp;G67),$A81,J$8))</f>
        <v>#N/A</v>
      </c>
      <c r="K81" s="4"/>
      <c r="N81" s="4" t="e">
        <f ca="1">IF(INDEX(INDIRECT(S67&amp;"_"&amp;R67),$A81,N$8)=0,"",INDEX(INDIRECT(S67&amp;"_"&amp;R67),$A81,N$8))</f>
        <v>#N/A</v>
      </c>
      <c r="O81" s="4" t="e">
        <f ca="1">IF(INDEX(INDIRECT(S67&amp;"_"&amp;R67),$A81,O$8)=0,"",INDEX(INDIRECT(S67&amp;"_"&amp;R67),$A81,O$8))</f>
        <v>#N/A</v>
      </c>
      <c r="P81" s="4" t="e">
        <f ca="1">IF(INDEX(INDIRECT(S67&amp;"_"&amp;R67),$A81,P$8)=0,"",INDEX(INDIRECT(S67&amp;"_"&amp;R67),$A81,P$8))</f>
        <v>#N/A</v>
      </c>
      <c r="Q81" s="4" t="e">
        <f ca="1">IF(INDEX(INDIRECT(S67&amp;"_"&amp;R67),$A81,Q$8)=0,"",INDEX(INDIRECT(S67&amp;"_"&amp;R67),$A81,Q$8))</f>
        <v>#N/A</v>
      </c>
      <c r="R81" s="4" t="e">
        <f ca="1">IF(INDEX(INDIRECT(S67&amp;"_"&amp;R67),$A81,R$8)=0,"",INDEX(INDIRECT(S67&amp;"_"&amp;R67),$A81,R$8))</f>
        <v>#N/A</v>
      </c>
      <c r="S81" s="4" t="e">
        <f ca="1">IF(INDEX(INDIRECT(S67&amp;"_"&amp;R67),$A81,S$8)=0,"",INDEX(INDIRECT(S67&amp;"_"&amp;R67),$A81,S$8))</f>
        <v>#N/A</v>
      </c>
      <c r="T81" s="4" t="e">
        <f ca="1">IF(INDEX(INDIRECT(S67&amp;"_"&amp;R67),$A81,T$8)=0,"",INDEX(INDIRECT(S67&amp;"_"&amp;R67),$A81,T$8))</f>
        <v>#N/A</v>
      </c>
      <c r="U81" s="4" t="e">
        <f ca="1">IF(INDEX(INDIRECT(S67&amp;"_"&amp;R67),$A81,U$8)=0,"",INDEX(INDIRECT(S67&amp;"_"&amp;R67),$A81,U$8))</f>
        <v>#N/A</v>
      </c>
      <c r="V81" s="99"/>
      <c r="W81" s="99"/>
      <c r="X81" s="99"/>
      <c r="Y81" s="4" t="e">
        <f ca="1">IF(INDEX(INDIRECT(AD67&amp;"_"&amp;AC67),$A81,Y$8)=0,"",INDEX(INDIRECT(AD67&amp;"_"&amp;AC67),$A81,Y$8))</f>
        <v>#N/A</v>
      </c>
      <c r="Z81" s="4" t="e">
        <f ca="1">IF(INDEX(INDIRECT(AD67&amp;"_"&amp;AC67),$A81,Z$8)=0,"",INDEX(INDIRECT(AD67&amp;"_"&amp;AC67),$A81,Z$8))</f>
        <v>#N/A</v>
      </c>
      <c r="AA81" s="4" t="e">
        <f ca="1">IF(INDEX(INDIRECT(AD67&amp;"_"&amp;AC67),$A81,AA$8)=0,"",INDEX(INDIRECT(AD67&amp;"_"&amp;AC67),$A81,AA$8))</f>
        <v>#N/A</v>
      </c>
      <c r="AB81" s="4" t="e">
        <f ca="1">IF(INDEX(INDIRECT(AD67&amp;"_"&amp;AC67),$A81,AB$8)=0,"",INDEX(INDIRECT(AD67&amp;"_"&amp;AC67),$A81,AB$8))</f>
        <v>#N/A</v>
      </c>
      <c r="AC81" s="4" t="e">
        <f ca="1">IF(INDEX(INDIRECT(AD67&amp;"_"&amp;AC67),$A81,AC$8)=0,"",INDEX(INDIRECT(AD67&amp;"_"&amp;AC67),$A81,AC$8))</f>
        <v>#N/A</v>
      </c>
      <c r="AD81" s="4" t="e">
        <f ca="1">IF(INDEX(INDIRECT(AD67&amp;"_"&amp;AC67),$A81,AD$8)=0,"",INDEX(INDIRECT(AD67&amp;"_"&amp;AC67),$A81,AD$8))</f>
        <v>#N/A</v>
      </c>
      <c r="AE81" s="4" t="e">
        <f ca="1">IF(INDEX(INDIRECT(AD67&amp;"_"&amp;AC67),$A81,AE$8)=0,"",INDEX(INDIRECT(AD67&amp;"_"&amp;AC67),$A81,AE$8))</f>
        <v>#N/A</v>
      </c>
      <c r="AF81" s="4" t="e">
        <f ca="1">IF(INDEX(INDIRECT(AD67&amp;"_"&amp;AC67),$A81,AF$8)=0,"",INDEX(INDIRECT(AD67&amp;"_"&amp;AC67),$A81,AF$8))</f>
        <v>#N/A</v>
      </c>
    </row>
    <row r="82" spans="1:32" ht="39.950000000000003" customHeight="1" x14ac:dyDescent="0.25">
      <c r="A82">
        <v>10</v>
      </c>
      <c r="C82" s="4" t="e">
        <f ca="1">IF(INDEX(INDIRECT(H67&amp;"_"&amp;G67),$A82,C$8)=0,"",INDEX(INDIRECT(H67&amp;"_"&amp;G67),$A82,C$8))</f>
        <v>#N/A</v>
      </c>
      <c r="D82" s="4" t="e">
        <f ca="1">IF(INDEX(INDIRECT(H67&amp;"_"&amp;G67),$A82,D$8)=0,"",INDEX(INDIRECT(H67&amp;"_"&amp;G67),$A82,D$8))</f>
        <v>#N/A</v>
      </c>
      <c r="E82" s="4" t="e">
        <f ca="1">IF(INDEX(INDIRECT(H67&amp;"_"&amp;G67),$A82,E$8)=0,"",INDEX(INDIRECT(H67&amp;"_"&amp;G67),$A82,E$8))</f>
        <v>#N/A</v>
      </c>
      <c r="F82" s="4" t="e">
        <f ca="1">IF(INDEX(INDIRECT(H67&amp;"_"&amp;G67),$A82,F$8)=0,"",INDEX(INDIRECT(H67&amp;"_"&amp;G67),$A82,F$8))</f>
        <v>#N/A</v>
      </c>
      <c r="G82" s="4" t="e">
        <f ca="1">IF(INDEX(INDIRECT(H67&amp;"_"&amp;G67),$A82,G$8)=0,"",INDEX(INDIRECT(H67&amp;"_"&amp;G67),$A82,G$8))</f>
        <v>#N/A</v>
      </c>
      <c r="H82" s="4" t="e">
        <f ca="1">IF(INDEX(INDIRECT(H67&amp;"_"&amp;G67),$A82,H$8)=0,"",INDEX(INDIRECT(H67&amp;"_"&amp;G67),$A82,H$8))</f>
        <v>#N/A</v>
      </c>
      <c r="I82" s="4" t="e">
        <f ca="1">IF(INDEX(INDIRECT(H67&amp;"_"&amp;G67),$A82,I$8)=0,"",INDEX(INDIRECT(H67&amp;"_"&amp;G67),$A82,I$8))</f>
        <v>#N/A</v>
      </c>
      <c r="J82" s="4" t="e">
        <f ca="1">IF(INDEX(INDIRECT(H67&amp;"_"&amp;G67),$A82,J$8)=0,"",INDEX(INDIRECT(H67&amp;"_"&amp;G67),$A82,J$8))</f>
        <v>#N/A</v>
      </c>
      <c r="K82" s="4"/>
      <c r="N82" s="4" t="e">
        <f ca="1">IF(INDEX(INDIRECT(S67&amp;"_"&amp;R67),$A82,N$8)=0,"",INDEX(INDIRECT(S67&amp;"_"&amp;R67),$A82,N$8))</f>
        <v>#N/A</v>
      </c>
      <c r="O82" s="4" t="e">
        <f ca="1">IF(INDEX(INDIRECT(S67&amp;"_"&amp;R67),$A82,O$8)=0,"",INDEX(INDIRECT(S67&amp;"_"&amp;R67),$A82,O$8))</f>
        <v>#N/A</v>
      </c>
      <c r="P82" s="4" t="e">
        <f ca="1">IF(INDEX(INDIRECT(S67&amp;"_"&amp;R67),$A82,P$8)=0,"",INDEX(INDIRECT(S67&amp;"_"&amp;R67),$A82,P$8))</f>
        <v>#N/A</v>
      </c>
      <c r="Q82" s="4" t="e">
        <f ca="1">IF(INDEX(INDIRECT(S67&amp;"_"&amp;R67),$A82,Q$8)=0,"",INDEX(INDIRECT(S67&amp;"_"&amp;R67),$A82,Q$8))</f>
        <v>#N/A</v>
      </c>
      <c r="R82" s="4" t="e">
        <f ca="1">IF(INDEX(INDIRECT(S67&amp;"_"&amp;R67),$A82,R$8)=0,"",INDEX(INDIRECT(S67&amp;"_"&amp;R67),$A82,R$8))</f>
        <v>#N/A</v>
      </c>
      <c r="S82" s="4" t="e">
        <f ca="1">IF(INDEX(INDIRECT(S67&amp;"_"&amp;R67),$A82,S$8)=0,"",INDEX(INDIRECT(S67&amp;"_"&amp;R67),$A82,S$8))</f>
        <v>#N/A</v>
      </c>
      <c r="T82" s="4" t="e">
        <f ca="1">IF(INDEX(INDIRECT(S67&amp;"_"&amp;R67),$A82,T$8)=0,"",INDEX(INDIRECT(S67&amp;"_"&amp;R67),$A82,T$8))</f>
        <v>#N/A</v>
      </c>
      <c r="U82" s="4" t="e">
        <f ca="1">IF(INDEX(INDIRECT(S67&amp;"_"&amp;R67),$A82,U$8)=0,"",INDEX(INDIRECT(S67&amp;"_"&amp;R67),$A82,U$8))</f>
        <v>#N/A</v>
      </c>
      <c r="V82" s="99"/>
      <c r="W82" s="99"/>
      <c r="X82" s="99"/>
      <c r="Y82" s="4" t="e">
        <f ca="1">IF(INDEX(INDIRECT(AD67&amp;"_"&amp;AC67),$A82,Y$8)=0,"",INDEX(INDIRECT(AD67&amp;"_"&amp;AC67),$A82,Y$8))</f>
        <v>#N/A</v>
      </c>
      <c r="Z82" s="4" t="e">
        <f ca="1">IF(INDEX(INDIRECT(AD67&amp;"_"&amp;AC67),$A82,Z$8)=0,"",INDEX(INDIRECT(AD67&amp;"_"&amp;AC67),$A82,Z$8))</f>
        <v>#N/A</v>
      </c>
      <c r="AA82" s="4" t="e">
        <f ca="1">IF(INDEX(INDIRECT(AD67&amp;"_"&amp;AC67),$A82,AA$8)=0,"",INDEX(INDIRECT(AD67&amp;"_"&amp;AC67),$A82,AA$8))</f>
        <v>#N/A</v>
      </c>
      <c r="AB82" s="4" t="e">
        <f ca="1">IF(INDEX(INDIRECT(AD67&amp;"_"&amp;AC67),$A82,AB$8)=0,"",INDEX(INDIRECT(AD67&amp;"_"&amp;AC67),$A82,AB$8))</f>
        <v>#N/A</v>
      </c>
      <c r="AC82" s="4" t="e">
        <f ca="1">IF(INDEX(INDIRECT(AD67&amp;"_"&amp;AC67),$A82,AC$8)=0,"",INDEX(INDIRECT(AD67&amp;"_"&amp;AC67),$A82,AC$8))</f>
        <v>#N/A</v>
      </c>
      <c r="AD82" s="4" t="e">
        <f ca="1">IF(INDEX(INDIRECT(AD67&amp;"_"&amp;AC67),$A82,AD$8)=0,"",INDEX(INDIRECT(AD67&amp;"_"&amp;AC67),$A82,AD$8))</f>
        <v>#N/A</v>
      </c>
      <c r="AE82" s="4" t="e">
        <f ca="1">IF(INDEX(INDIRECT(AD67&amp;"_"&amp;AC67),$A82,AE$8)=0,"",INDEX(INDIRECT(AD67&amp;"_"&amp;AC67),$A82,AE$8))</f>
        <v>#N/A</v>
      </c>
      <c r="AF82" s="4" t="e">
        <f ca="1">IF(INDEX(INDIRECT(AD67&amp;"_"&amp;AC67),$A82,AF$8)=0,"",INDEX(INDIRECT(AD67&amp;"_"&amp;AC67),$A82,AF$8))</f>
        <v>#N/A</v>
      </c>
    </row>
    <row r="83" spans="1:32" ht="39.950000000000003" customHeight="1" x14ac:dyDescent="0.25">
      <c r="A83">
        <v>11</v>
      </c>
      <c r="C83" s="4" t="e">
        <f ca="1">IF(INDEX(INDIRECT(H67&amp;"_"&amp;G67),$A83,C$8)=0,"",INDEX(INDIRECT(H67&amp;"_"&amp;G67),$A83,C$8))</f>
        <v>#N/A</v>
      </c>
      <c r="D83" s="4" t="e">
        <f ca="1">IF(INDEX(INDIRECT(H67&amp;"_"&amp;G67),$A83,D$8)=0,"",INDEX(INDIRECT(H67&amp;"_"&amp;G67),$A83,D$8))</f>
        <v>#N/A</v>
      </c>
      <c r="E83" s="4" t="e">
        <f ca="1">IF(INDEX(INDIRECT(H67&amp;"_"&amp;G67),$A83,E$8)=0,"",INDEX(INDIRECT(H67&amp;"_"&amp;G67),$A83,E$8))</f>
        <v>#N/A</v>
      </c>
      <c r="F83" s="4" t="e">
        <f ca="1">IF(INDEX(INDIRECT(H67&amp;"_"&amp;G67),$A83,F$8)=0,"",INDEX(INDIRECT(H67&amp;"_"&amp;G67),$A83,F$8))</f>
        <v>#N/A</v>
      </c>
      <c r="G83" s="4" t="e">
        <f ca="1">IF(INDEX(INDIRECT(H67&amp;"_"&amp;G67),$A83,G$8)=0,"",INDEX(INDIRECT(H67&amp;"_"&amp;G67),$A83,G$8))</f>
        <v>#N/A</v>
      </c>
      <c r="H83" s="4" t="e">
        <f ca="1">IF(INDEX(INDIRECT(H67&amp;"_"&amp;G67),$A83,H$8)=0,"",INDEX(INDIRECT(H67&amp;"_"&amp;G67),$A83,H$8))</f>
        <v>#N/A</v>
      </c>
      <c r="I83" s="4" t="e">
        <f ca="1">IF(INDEX(INDIRECT(H67&amp;"_"&amp;G67),$A83,I$8)=0,"",INDEX(INDIRECT(H67&amp;"_"&amp;G67),$A83,I$8))</f>
        <v>#N/A</v>
      </c>
      <c r="J83" s="4" t="e">
        <f ca="1">IF(INDEX(INDIRECT(H67&amp;"_"&amp;G67),$A83,J$8)=0,"",INDEX(INDIRECT(H67&amp;"_"&amp;G67),$A83,J$8))</f>
        <v>#N/A</v>
      </c>
      <c r="K83" s="4"/>
      <c r="N83" s="4" t="e">
        <f ca="1">IF(INDEX(INDIRECT(S67&amp;"_"&amp;R67),$A83,N$8)=0,"",INDEX(INDIRECT(S67&amp;"_"&amp;R67),$A83,N$8))</f>
        <v>#N/A</v>
      </c>
      <c r="O83" s="4" t="e">
        <f ca="1">IF(INDEX(INDIRECT(S67&amp;"_"&amp;R67),$A83,O$8)=0,"",INDEX(INDIRECT(S67&amp;"_"&amp;R67),$A83,O$8))</f>
        <v>#N/A</v>
      </c>
      <c r="P83" s="4" t="e">
        <f ca="1">IF(INDEX(INDIRECT(S67&amp;"_"&amp;R67),$A83,P$8)=0,"",INDEX(INDIRECT(S67&amp;"_"&amp;R67),$A83,P$8))</f>
        <v>#N/A</v>
      </c>
      <c r="Q83" s="4" t="e">
        <f ca="1">IF(INDEX(INDIRECT(S67&amp;"_"&amp;R67),$A83,Q$8)=0,"",INDEX(INDIRECT(S67&amp;"_"&amp;R67),$A83,Q$8))</f>
        <v>#N/A</v>
      </c>
      <c r="R83" s="4" t="e">
        <f ca="1">IF(INDEX(INDIRECT(S67&amp;"_"&amp;R67),$A83,R$8)=0,"",INDEX(INDIRECT(S67&amp;"_"&amp;R67),$A83,R$8))</f>
        <v>#N/A</v>
      </c>
      <c r="S83" s="4" t="e">
        <f ca="1">IF(INDEX(INDIRECT(S67&amp;"_"&amp;R67),$A83,S$8)=0,"",INDEX(INDIRECT(S67&amp;"_"&amp;R67),$A83,S$8))</f>
        <v>#N/A</v>
      </c>
      <c r="T83" s="4" t="e">
        <f ca="1">IF(INDEX(INDIRECT(S67&amp;"_"&amp;R67),$A83,T$8)=0,"",INDEX(INDIRECT(S67&amp;"_"&amp;R67),$A83,T$8))</f>
        <v>#N/A</v>
      </c>
      <c r="U83" s="4" t="e">
        <f ca="1">IF(INDEX(INDIRECT(S67&amp;"_"&amp;R67),$A83,U$8)=0,"",INDEX(INDIRECT(S67&amp;"_"&amp;R67),$A83,U$8))</f>
        <v>#N/A</v>
      </c>
      <c r="V83" s="99"/>
      <c r="W83" s="99"/>
      <c r="X83" s="99"/>
      <c r="Y83" s="4" t="e">
        <f ca="1">IF(INDEX(INDIRECT(AD67&amp;"_"&amp;AC67),$A83,Y$8)=0,"",INDEX(INDIRECT(AD67&amp;"_"&amp;AC67),$A83,Y$8))</f>
        <v>#N/A</v>
      </c>
      <c r="Z83" s="4" t="e">
        <f ca="1">IF(INDEX(INDIRECT(AD67&amp;"_"&amp;AC67),$A83,Z$8)=0,"",INDEX(INDIRECT(AD67&amp;"_"&amp;AC67),$A83,Z$8))</f>
        <v>#N/A</v>
      </c>
      <c r="AA83" s="4" t="e">
        <f ca="1">IF(INDEX(INDIRECT(AD67&amp;"_"&amp;AC67),$A83,AA$8)=0,"",INDEX(INDIRECT(AD67&amp;"_"&amp;AC67),$A83,AA$8))</f>
        <v>#N/A</v>
      </c>
      <c r="AB83" s="4" t="e">
        <f ca="1">IF(INDEX(INDIRECT(AD67&amp;"_"&amp;AC67),$A83,AB$8)=0,"",INDEX(INDIRECT(AD67&amp;"_"&amp;AC67),$A83,AB$8))</f>
        <v>#N/A</v>
      </c>
      <c r="AC83" s="4" t="e">
        <f ca="1">IF(INDEX(INDIRECT(AD67&amp;"_"&amp;AC67),$A83,AC$8)=0,"",INDEX(INDIRECT(AD67&amp;"_"&amp;AC67),$A83,AC$8))</f>
        <v>#N/A</v>
      </c>
      <c r="AD83" s="4" t="e">
        <f ca="1">IF(INDEX(INDIRECT(AD67&amp;"_"&amp;AC67),$A83,AD$8)=0,"",INDEX(INDIRECT(AD67&amp;"_"&amp;AC67),$A83,AD$8))</f>
        <v>#N/A</v>
      </c>
      <c r="AE83" s="4" t="e">
        <f ca="1">IF(INDEX(INDIRECT(AD67&amp;"_"&amp;AC67),$A83,AE$8)=0,"",INDEX(INDIRECT(AD67&amp;"_"&amp;AC67),$A83,AE$8))</f>
        <v>#N/A</v>
      </c>
      <c r="AF83" s="4" t="e">
        <f ca="1">IF(INDEX(INDIRECT(AD67&amp;"_"&amp;AC67),$A83,AF$8)=0,"",INDEX(INDIRECT(AD67&amp;"_"&amp;AC67),$A83,AF$8))</f>
        <v>#N/A</v>
      </c>
    </row>
    <row r="84" spans="1:32" ht="39.950000000000003" customHeight="1" x14ac:dyDescent="0.25">
      <c r="A84">
        <v>12</v>
      </c>
      <c r="C84" s="4" t="e">
        <f ca="1">IF(INDEX(INDIRECT(H67&amp;"_"&amp;G67),$A84,C$8)=0,"",INDEX(INDIRECT(H67&amp;"_"&amp;G67),$A84,C$8))</f>
        <v>#N/A</v>
      </c>
      <c r="D84" s="4" t="e">
        <f ca="1">IF(INDEX(INDIRECT(H67&amp;"_"&amp;G67),$A84,D$8)=0,"",INDEX(INDIRECT(H67&amp;"_"&amp;G67),$A84,D$8))</f>
        <v>#N/A</v>
      </c>
      <c r="E84" s="4" t="e">
        <f ca="1">IF(INDEX(INDIRECT(H67&amp;"_"&amp;G67),$A84,E$8)=0,"",INDEX(INDIRECT(H67&amp;"_"&amp;G67),$A84,E$8))</f>
        <v>#N/A</v>
      </c>
      <c r="F84" s="4" t="e">
        <f ca="1">IF(INDEX(INDIRECT(H67&amp;"_"&amp;G67),$A84,F$8)=0,"",INDEX(INDIRECT(H67&amp;"_"&amp;G67),$A84,F$8))</f>
        <v>#N/A</v>
      </c>
      <c r="G84" s="4" t="e">
        <f ca="1">IF(INDEX(INDIRECT(H67&amp;"_"&amp;G67),$A84,G$8)=0,"",INDEX(INDIRECT(H67&amp;"_"&amp;G67),$A84,G$8))</f>
        <v>#N/A</v>
      </c>
      <c r="H84" s="4" t="e">
        <f ca="1">IF(INDEX(INDIRECT(H67&amp;"_"&amp;G67),$A84,H$8)=0,"",INDEX(INDIRECT(H67&amp;"_"&amp;G67),$A84,H$8))</f>
        <v>#N/A</v>
      </c>
      <c r="I84" s="4" t="e">
        <f ca="1">IF(INDEX(INDIRECT(H67&amp;"_"&amp;G67),$A84,I$8)=0,"",INDEX(INDIRECT(H67&amp;"_"&amp;G67),$A84,I$8))</f>
        <v>#N/A</v>
      </c>
      <c r="J84" s="4" t="e">
        <f ca="1">IF(INDEX(INDIRECT(H67&amp;"_"&amp;G67),$A84,J$8)=0,"",INDEX(INDIRECT(H67&amp;"_"&amp;G67),$A84,J$8))</f>
        <v>#N/A</v>
      </c>
      <c r="K84" s="4"/>
      <c r="N84" s="4" t="e">
        <f ca="1">IF(INDEX(INDIRECT(S67&amp;"_"&amp;R67),$A84,N$8)=0,"",INDEX(INDIRECT(S67&amp;"_"&amp;R67),$A84,N$8))</f>
        <v>#N/A</v>
      </c>
      <c r="O84" s="4" t="e">
        <f ca="1">IF(INDEX(INDIRECT(S67&amp;"_"&amp;R67),$A84,O$8)=0,"",INDEX(INDIRECT(S67&amp;"_"&amp;R67),$A84,O$8))</f>
        <v>#N/A</v>
      </c>
      <c r="P84" s="4" t="e">
        <f ca="1">IF(INDEX(INDIRECT(S67&amp;"_"&amp;R67),$A84,P$8)=0,"",INDEX(INDIRECT(S67&amp;"_"&amp;R67),$A84,P$8))</f>
        <v>#N/A</v>
      </c>
      <c r="Q84" s="4" t="e">
        <f ca="1">IF(INDEX(INDIRECT(S67&amp;"_"&amp;R67),$A84,Q$8)=0,"",INDEX(INDIRECT(S67&amp;"_"&amp;R67),$A84,Q$8))</f>
        <v>#N/A</v>
      </c>
      <c r="R84" s="4" t="e">
        <f ca="1">IF(INDEX(INDIRECT(S67&amp;"_"&amp;R67),$A84,R$8)=0,"",INDEX(INDIRECT(S67&amp;"_"&amp;R67),$A84,R$8))</f>
        <v>#N/A</v>
      </c>
      <c r="S84" s="4" t="e">
        <f ca="1">IF(INDEX(INDIRECT(S67&amp;"_"&amp;R67),$A84,S$8)=0,"",INDEX(INDIRECT(S67&amp;"_"&amp;R67),$A84,S$8))</f>
        <v>#N/A</v>
      </c>
      <c r="T84" s="4" t="e">
        <f ca="1">IF(INDEX(INDIRECT(S67&amp;"_"&amp;R67),$A84,T$8)=0,"",INDEX(INDIRECT(S67&amp;"_"&amp;R67),$A84,T$8))</f>
        <v>#N/A</v>
      </c>
      <c r="U84" s="4" t="e">
        <f ca="1">IF(INDEX(INDIRECT(S67&amp;"_"&amp;R67),$A84,U$8)=0,"",INDEX(INDIRECT(S67&amp;"_"&amp;R67),$A84,U$8))</f>
        <v>#N/A</v>
      </c>
      <c r="V84" s="99"/>
      <c r="W84" s="99"/>
      <c r="X84" s="99"/>
      <c r="Y84" s="4" t="e">
        <f ca="1">IF(INDEX(INDIRECT(AD67&amp;"_"&amp;AC67),$A84,Y$8)=0,"",INDEX(INDIRECT(AD67&amp;"_"&amp;AC67),$A84,Y$8))</f>
        <v>#N/A</v>
      </c>
      <c r="Z84" s="4" t="e">
        <f ca="1">IF(INDEX(INDIRECT(AD67&amp;"_"&amp;AC67),$A84,Z$8)=0,"",INDEX(INDIRECT(AD67&amp;"_"&amp;AC67),$A84,Z$8))</f>
        <v>#N/A</v>
      </c>
      <c r="AA84" s="4" t="e">
        <f ca="1">IF(INDEX(INDIRECT(AD67&amp;"_"&amp;AC67),$A84,AA$8)=0,"",INDEX(INDIRECT(AD67&amp;"_"&amp;AC67),$A84,AA$8))</f>
        <v>#N/A</v>
      </c>
      <c r="AB84" s="4" t="e">
        <f ca="1">IF(INDEX(INDIRECT(AD67&amp;"_"&amp;AC67),$A84,AB$8)=0,"",INDEX(INDIRECT(AD67&amp;"_"&amp;AC67),$A84,AB$8))</f>
        <v>#N/A</v>
      </c>
      <c r="AC84" s="4" t="e">
        <f ca="1">IF(INDEX(INDIRECT(AD67&amp;"_"&amp;AC67),$A84,AC$8)=0,"",INDEX(INDIRECT(AD67&amp;"_"&amp;AC67),$A84,AC$8))</f>
        <v>#N/A</v>
      </c>
      <c r="AD84" s="4" t="e">
        <f ca="1">IF(INDEX(INDIRECT(AD67&amp;"_"&amp;AC67),$A84,AD$8)=0,"",INDEX(INDIRECT(AD67&amp;"_"&amp;AC67),$A84,AD$8))</f>
        <v>#N/A</v>
      </c>
      <c r="AE84" s="4" t="e">
        <f ca="1">IF(INDEX(INDIRECT(AD67&amp;"_"&amp;AC67),$A84,AE$8)=0,"",INDEX(INDIRECT(AD67&amp;"_"&amp;AC67),$A84,AE$8))</f>
        <v>#N/A</v>
      </c>
      <c r="AF84" s="4" t="e">
        <f ca="1">IF(INDEX(INDIRECT(AD67&amp;"_"&amp;AC67),$A84,AF$8)=0,"",INDEX(INDIRECT(AD67&amp;"_"&amp;AC67),$A84,AF$8))</f>
        <v>#N/A</v>
      </c>
    </row>
    <row r="85" spans="1:32" ht="39.950000000000003" customHeight="1" x14ac:dyDescent="0.25">
      <c r="A85">
        <v>13</v>
      </c>
      <c r="C85" s="4" t="e">
        <f ca="1">IF(INDEX(INDIRECT(H67&amp;"_"&amp;G67),$A85,C$8)=0,"",INDEX(INDIRECT(H67&amp;"_"&amp;G67),$A85,C$8))</f>
        <v>#N/A</v>
      </c>
      <c r="D85" s="4" t="e">
        <f ca="1">IF(INDEX(INDIRECT(H67&amp;"_"&amp;G67),$A85,D$8)=0,"",INDEX(INDIRECT(H67&amp;"_"&amp;G67),$A85,D$8))</f>
        <v>#N/A</v>
      </c>
      <c r="E85" s="4" t="e">
        <f ca="1">IF(INDEX(INDIRECT(H67&amp;"_"&amp;G67),$A85,E$8)=0,"",INDEX(INDIRECT(H67&amp;"_"&amp;G67),$A85,E$8))</f>
        <v>#N/A</v>
      </c>
      <c r="F85" s="4" t="e">
        <f ca="1">IF(INDEX(INDIRECT(H67&amp;"_"&amp;G67),$A85,F$8)=0,"",INDEX(INDIRECT(H67&amp;"_"&amp;G67),$A85,F$8))</f>
        <v>#N/A</v>
      </c>
      <c r="G85" s="4" t="e">
        <f ca="1">IF(INDEX(INDIRECT(H67&amp;"_"&amp;G67),$A85,G$8)=0,"",INDEX(INDIRECT(H67&amp;"_"&amp;G67),$A85,G$8))</f>
        <v>#N/A</v>
      </c>
      <c r="H85" s="4" t="e">
        <f ca="1">IF(INDEX(INDIRECT(H67&amp;"_"&amp;G67),$A85,H$8)=0,"",INDEX(INDIRECT(H67&amp;"_"&amp;G67),$A85,H$8))</f>
        <v>#N/A</v>
      </c>
      <c r="I85" s="4" t="e">
        <f ca="1">IF(INDEX(INDIRECT(H67&amp;"_"&amp;G67),$A85,I$8)=0,"",INDEX(INDIRECT(H67&amp;"_"&amp;G67),$A85,I$8))</f>
        <v>#N/A</v>
      </c>
      <c r="J85" s="4" t="e">
        <f ca="1">IF(INDEX(INDIRECT(H67&amp;"_"&amp;G67),$A85,J$8)=0,"",INDEX(INDIRECT(H67&amp;"_"&amp;G67),$A85,J$8))</f>
        <v>#N/A</v>
      </c>
      <c r="K85" s="4"/>
      <c r="N85" s="4" t="e">
        <f ca="1">IF(INDEX(INDIRECT(S67&amp;"_"&amp;R67),$A85,N$8)=0,"",INDEX(INDIRECT(S67&amp;"_"&amp;R67),$A85,N$8))</f>
        <v>#N/A</v>
      </c>
      <c r="O85" s="4" t="e">
        <f ca="1">IF(INDEX(INDIRECT(S67&amp;"_"&amp;R67),$A85,O$8)=0,"",INDEX(INDIRECT(S67&amp;"_"&amp;R67),$A85,O$8))</f>
        <v>#N/A</v>
      </c>
      <c r="P85" s="4" t="e">
        <f ca="1">IF(INDEX(INDIRECT(S67&amp;"_"&amp;R67),$A85,P$8)=0,"",INDEX(INDIRECT(S67&amp;"_"&amp;R67),$A85,P$8))</f>
        <v>#N/A</v>
      </c>
      <c r="Q85" s="4" t="e">
        <f ca="1">IF(INDEX(INDIRECT(S67&amp;"_"&amp;R67),$A85,Q$8)=0,"",INDEX(INDIRECT(S67&amp;"_"&amp;R67),$A85,Q$8))</f>
        <v>#N/A</v>
      </c>
      <c r="R85" s="4" t="e">
        <f ca="1">IF(INDEX(INDIRECT(S67&amp;"_"&amp;R67),$A85,R$8)=0,"",INDEX(INDIRECT(S67&amp;"_"&amp;R67),$A85,R$8))</f>
        <v>#N/A</v>
      </c>
      <c r="S85" s="4" t="e">
        <f ca="1">IF(INDEX(INDIRECT(S67&amp;"_"&amp;R67),$A85,S$8)=0,"",INDEX(INDIRECT(S67&amp;"_"&amp;R67),$A85,S$8))</f>
        <v>#N/A</v>
      </c>
      <c r="T85" s="4" t="e">
        <f ca="1">IF(INDEX(INDIRECT(S67&amp;"_"&amp;R67),$A85,T$8)=0,"",INDEX(INDIRECT(S67&amp;"_"&amp;R67),$A85,T$8))</f>
        <v>#N/A</v>
      </c>
      <c r="U85" s="4" t="e">
        <f ca="1">IF(INDEX(INDIRECT(S67&amp;"_"&amp;R67),$A85,U$8)=0,"",INDEX(INDIRECT(S67&amp;"_"&amp;R67),$A85,U$8))</f>
        <v>#N/A</v>
      </c>
      <c r="V85" s="99"/>
      <c r="W85" s="99"/>
      <c r="X85" s="99"/>
      <c r="Y85" s="4" t="e">
        <f ca="1">IF(INDEX(INDIRECT(AD67&amp;"_"&amp;AC67),$A85,Y$8)=0,"",INDEX(INDIRECT(AD67&amp;"_"&amp;AC67),$A85,Y$8))</f>
        <v>#N/A</v>
      </c>
      <c r="Z85" s="4" t="e">
        <f ca="1">IF(INDEX(INDIRECT(AD67&amp;"_"&amp;AC67),$A85,Z$8)=0,"",INDEX(INDIRECT(AD67&amp;"_"&amp;AC67),$A85,Z$8))</f>
        <v>#N/A</v>
      </c>
      <c r="AA85" s="4" t="e">
        <f ca="1">IF(INDEX(INDIRECT(AD67&amp;"_"&amp;AC67),$A85,AA$8)=0,"",INDEX(INDIRECT(AD67&amp;"_"&amp;AC67),$A85,AA$8))</f>
        <v>#N/A</v>
      </c>
      <c r="AB85" s="4" t="e">
        <f ca="1">IF(INDEX(INDIRECT(AD67&amp;"_"&amp;AC67),$A85,AB$8)=0,"",INDEX(INDIRECT(AD67&amp;"_"&amp;AC67),$A85,AB$8))</f>
        <v>#N/A</v>
      </c>
      <c r="AC85" s="4" t="e">
        <f ca="1">IF(INDEX(INDIRECT(AD67&amp;"_"&amp;AC67),$A85,AC$8)=0,"",INDEX(INDIRECT(AD67&amp;"_"&amp;AC67),$A85,AC$8))</f>
        <v>#N/A</v>
      </c>
      <c r="AD85" s="4" t="e">
        <f ca="1">IF(INDEX(INDIRECT(AD67&amp;"_"&amp;AC67),$A85,AD$8)=0,"",INDEX(INDIRECT(AD67&amp;"_"&amp;AC67),$A85,AD$8))</f>
        <v>#N/A</v>
      </c>
      <c r="AE85" s="4" t="e">
        <f ca="1">IF(INDEX(INDIRECT(AD67&amp;"_"&amp;AC67),$A85,AE$8)=0,"",INDEX(INDIRECT(AD67&amp;"_"&amp;AC67),$A85,AE$8))</f>
        <v>#N/A</v>
      </c>
      <c r="AF85" s="4" t="e">
        <f ca="1">IF(INDEX(INDIRECT(AD67&amp;"_"&amp;AC67),$A85,AF$8)=0,"",INDEX(INDIRECT(AD67&amp;"_"&amp;AC67),$A85,AF$8))</f>
        <v>#N/A</v>
      </c>
    </row>
    <row r="86" spans="1:32" ht="15" customHeight="1" x14ac:dyDescent="0.25">
      <c r="A86">
        <v>14</v>
      </c>
      <c r="C86" s="4" t="e">
        <f ca="1">IF(INDEX(INDIRECT(H67&amp;"_"&amp;G67),$A86,C$8)=0,"",INDEX(INDIRECT(H67&amp;"_"&amp;G67),$A86,C$8))</f>
        <v>#N/A</v>
      </c>
      <c r="D86" s="4" t="e">
        <f ca="1">IF(INDEX(INDIRECT(H67&amp;"_"&amp;G67),$A86,D$8)=0,"",INDEX(INDIRECT(H67&amp;"_"&amp;G67),$A86,D$8))</f>
        <v>#N/A</v>
      </c>
      <c r="E86" s="4" t="e">
        <f ca="1">IF(INDEX(INDIRECT(H67&amp;"_"&amp;G67),$A86,E$8)=0,"",INDEX(INDIRECT(H67&amp;"_"&amp;G67),$A86,E$8))</f>
        <v>#N/A</v>
      </c>
      <c r="F86" s="4" t="e">
        <f ca="1">IF(INDEX(INDIRECT(H67&amp;"_"&amp;G67),$A86,F$8)=0,"",INDEX(INDIRECT(H67&amp;"_"&amp;G67),$A86,F$8))</f>
        <v>#N/A</v>
      </c>
      <c r="G86" s="4" t="e">
        <f ca="1">IF(INDEX(INDIRECT(H67&amp;"_"&amp;G67),$A86,G$8)=0,"",INDEX(INDIRECT(H67&amp;"_"&amp;G67),$A86,G$8))</f>
        <v>#N/A</v>
      </c>
      <c r="H86" s="4" t="e">
        <f ca="1">IF(INDEX(INDIRECT(H67&amp;"_"&amp;G67),$A86,H$8)=0,"",INDEX(INDIRECT(H67&amp;"_"&amp;G67),$A86,H$8))</f>
        <v>#N/A</v>
      </c>
      <c r="I86" s="4" t="e">
        <f ca="1">IF(INDEX(INDIRECT(H67&amp;"_"&amp;G67),$A86,I$8)=0,"",INDEX(INDIRECT(H67&amp;"_"&amp;G67),$A86,I$8))</f>
        <v>#N/A</v>
      </c>
      <c r="J86" s="4" t="e">
        <f ca="1">IF(INDEX(INDIRECT(H67&amp;"_"&amp;G67),$A86,J$8)=0,"",INDEX(INDIRECT(H67&amp;"_"&amp;G67),$A86,J$8))</f>
        <v>#N/A</v>
      </c>
      <c r="K86" s="4"/>
      <c r="N86" s="4" t="e">
        <f ca="1">IF(INDEX(INDIRECT(S67&amp;"_"&amp;R67),$A86,N$8)=0,"",INDEX(INDIRECT(S67&amp;"_"&amp;R67),$A86,N$8))</f>
        <v>#N/A</v>
      </c>
      <c r="O86" s="4" t="e">
        <f ca="1">IF(INDEX(INDIRECT(S67&amp;"_"&amp;R67),$A86,O$8)=0,"",INDEX(INDIRECT(S67&amp;"_"&amp;R67),$A86,O$8))</f>
        <v>#N/A</v>
      </c>
      <c r="P86" s="4" t="e">
        <f ca="1">IF(INDEX(INDIRECT(S67&amp;"_"&amp;R67),$A86,P$8)=0,"",INDEX(INDIRECT(S67&amp;"_"&amp;R67),$A86,P$8))</f>
        <v>#N/A</v>
      </c>
      <c r="Q86" s="4" t="e">
        <f ca="1">IF(INDEX(INDIRECT(S67&amp;"_"&amp;R67),$A86,Q$8)=0,"",INDEX(INDIRECT(S67&amp;"_"&amp;R67),$A86,Q$8))</f>
        <v>#N/A</v>
      </c>
      <c r="R86" s="4" t="e">
        <f ca="1">IF(INDEX(INDIRECT(S67&amp;"_"&amp;R67),$A86,R$8)=0,"",INDEX(INDIRECT(S67&amp;"_"&amp;R67),$A86,R$8))</f>
        <v>#N/A</v>
      </c>
      <c r="S86" s="4" t="e">
        <f ca="1">IF(INDEX(INDIRECT(S67&amp;"_"&amp;R67),$A86,S$8)=0,"",INDEX(INDIRECT(S67&amp;"_"&amp;R67),$A86,S$8))</f>
        <v>#N/A</v>
      </c>
      <c r="T86" s="4" t="e">
        <f ca="1">IF(INDEX(INDIRECT(S67&amp;"_"&amp;R67),$A86,T$8)=0,"",INDEX(INDIRECT(S67&amp;"_"&amp;R67),$A86,T$8))</f>
        <v>#N/A</v>
      </c>
      <c r="U86" s="4" t="e">
        <f ca="1">IF(INDEX(INDIRECT(S67&amp;"_"&amp;R67),$A86,U$8)=0,"",INDEX(INDIRECT(S67&amp;"_"&amp;R67),$A86,U$8))</f>
        <v>#N/A</v>
      </c>
      <c r="V86" s="99"/>
      <c r="W86" s="99"/>
      <c r="X86" s="99"/>
      <c r="Y86" s="4" t="e">
        <f ca="1">IF(INDEX(INDIRECT(AD67&amp;"_"&amp;AC67),$A86,Y$8)=0,"",INDEX(INDIRECT(AD67&amp;"_"&amp;AC67),$A86,Y$8))</f>
        <v>#N/A</v>
      </c>
      <c r="Z86" s="4" t="e">
        <f ca="1">IF(INDEX(INDIRECT(AD67&amp;"_"&amp;AC67),$A86,Z$8)=0,"",INDEX(INDIRECT(AD67&amp;"_"&amp;AC67),$A86,Z$8))</f>
        <v>#N/A</v>
      </c>
      <c r="AA86" s="4" t="e">
        <f ca="1">IF(INDEX(INDIRECT(AD67&amp;"_"&amp;AC67),$A86,AA$8)=0,"",INDEX(INDIRECT(AD67&amp;"_"&amp;AC67),$A86,AA$8))</f>
        <v>#N/A</v>
      </c>
      <c r="AB86" s="4" t="e">
        <f ca="1">IF(INDEX(INDIRECT(AD67&amp;"_"&amp;AC67),$A86,AB$8)=0,"",INDEX(INDIRECT(AD67&amp;"_"&amp;AC67),$A86,AB$8))</f>
        <v>#N/A</v>
      </c>
      <c r="AC86" s="4" t="e">
        <f ca="1">IF(INDEX(INDIRECT(AD67&amp;"_"&amp;AC67),$A86,AC$8)=0,"",INDEX(INDIRECT(AD67&amp;"_"&amp;AC67),$A86,AC$8))</f>
        <v>#N/A</v>
      </c>
      <c r="AD86" s="4" t="e">
        <f ca="1">IF(INDEX(INDIRECT(AD67&amp;"_"&amp;AC67),$A86,AD$8)=0,"",INDEX(INDIRECT(AD67&amp;"_"&amp;AC67),$A86,AD$8))</f>
        <v>#N/A</v>
      </c>
      <c r="AE86" s="4" t="e">
        <f ca="1">IF(INDEX(INDIRECT(AD67&amp;"_"&amp;AC67),$A86,AE$8)=0,"",INDEX(INDIRECT(AD67&amp;"_"&amp;AC67),$A86,AE$8))</f>
        <v>#N/A</v>
      </c>
      <c r="AF86" s="4" t="e">
        <f ca="1">IF(INDEX(INDIRECT(AD67&amp;"_"&amp;AC67),$A86,AF$8)=0,"",INDEX(INDIRECT(AD67&amp;"_"&amp;AC67),$A86,AF$8))</f>
        <v>#N/A</v>
      </c>
    </row>
    <row r="87" spans="1:32" ht="27.75" customHeight="1" x14ac:dyDescent="0.25">
      <c r="A87">
        <v>15</v>
      </c>
      <c r="C87" s="4" t="e">
        <f ca="1">IF(INDEX(INDIRECT(H67&amp;"_"&amp;G67),$A87,C$8)=0,"",INDEX(INDIRECT(H67&amp;"_"&amp;G67),$A87,C$8))</f>
        <v>#N/A</v>
      </c>
      <c r="D87" s="4"/>
      <c r="E87" s="4"/>
      <c r="F87" s="4"/>
      <c r="G87" s="4"/>
      <c r="H87" s="4"/>
      <c r="I87" s="4"/>
      <c r="J87" s="4"/>
      <c r="K87" s="4"/>
      <c r="N87" s="4" t="e">
        <f ca="1">IF(INDEX(INDIRECT(S67&amp;"_"&amp;R67),$A87,N$8)=0,"",INDEX(INDIRECT(S67&amp;"_"&amp;R67),$A87,N$8))</f>
        <v>#N/A</v>
      </c>
      <c r="O87" s="4"/>
      <c r="P87" s="4"/>
      <c r="Q87" s="4"/>
      <c r="R87" s="4"/>
      <c r="S87" s="4"/>
      <c r="T87" s="4"/>
      <c r="U87" s="4"/>
      <c r="V87" s="99"/>
      <c r="W87" s="99"/>
      <c r="X87" s="99"/>
      <c r="Y87" s="4" t="e">
        <f ca="1">IF(INDEX(INDIRECT(AD67&amp;"_"&amp;AC67),$A87,Y$8)=0,"",INDEX(INDIRECT(AD67&amp;"_"&amp;AC67),$A87,Y$8))</f>
        <v>#N/A</v>
      </c>
      <c r="Z87" s="4"/>
      <c r="AA87" s="4"/>
      <c r="AB87" s="4"/>
      <c r="AC87" s="4"/>
      <c r="AD87" s="4"/>
      <c r="AE87" s="4"/>
      <c r="AF87" s="4"/>
    </row>
    <row r="88" spans="1:32" ht="27.75" customHeight="1" x14ac:dyDescent="0.25">
      <c r="A88">
        <v>16</v>
      </c>
      <c r="C88" s="4" t="e">
        <f ca="1">IF(INDEX(INDIRECT(H67&amp;"_"&amp;G67),$A88,C$8)=0,"",INDEX(INDIRECT(H67&amp;"_"&amp;G67),$A88,C$8))</f>
        <v>#N/A</v>
      </c>
      <c r="D88" s="4"/>
      <c r="E88" s="4"/>
      <c r="F88" s="4"/>
      <c r="G88" s="4"/>
      <c r="H88" s="4"/>
      <c r="I88" s="4"/>
      <c r="J88" s="4"/>
      <c r="K88" s="4"/>
      <c r="N88" s="4" t="e">
        <f ca="1">IF(INDEX(INDIRECT(S67&amp;"_"&amp;R67),$A88,N$8)=0,"",INDEX(INDIRECT(S67&amp;"_"&amp;R67),$A88,N$8))</f>
        <v>#N/A</v>
      </c>
      <c r="O88" s="4"/>
      <c r="P88" s="4"/>
      <c r="Q88" s="4"/>
      <c r="R88" s="4"/>
      <c r="S88" s="4"/>
      <c r="T88" s="4"/>
      <c r="U88" s="4"/>
      <c r="V88" s="99"/>
      <c r="W88" s="99"/>
      <c r="X88" s="99"/>
      <c r="Y88" s="4" t="e">
        <f ca="1">IF(INDEX(INDIRECT(AD67&amp;"_"&amp;AC67),$A88,Y$8)=0,"",INDEX(INDIRECT(AD67&amp;"_"&amp;AC67),$A88,Y$8))</f>
        <v>#N/A</v>
      </c>
      <c r="Z88" s="4"/>
      <c r="AA88" s="4"/>
      <c r="AB88" s="4"/>
      <c r="AC88" s="4"/>
      <c r="AD88" s="4"/>
      <c r="AE88" s="4"/>
      <c r="AF88" s="4"/>
    </row>
    <row r="89" spans="1:32" ht="19.5" x14ac:dyDescent="0.25"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Y89" s="4"/>
      <c r="Z89" s="4"/>
      <c r="AA89" s="4"/>
      <c r="AB89" s="4"/>
      <c r="AC89" s="4"/>
      <c r="AD89" s="4"/>
      <c r="AE89" s="4"/>
      <c r="AF89" s="4"/>
    </row>
    <row r="90" spans="1:32" ht="19.5" x14ac:dyDescent="0.25"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Y90" s="4"/>
      <c r="Z90" s="4"/>
      <c r="AA90" s="4"/>
      <c r="AB90" s="4"/>
      <c r="AC90" s="4"/>
      <c r="AD90" s="4"/>
      <c r="AE90" s="4"/>
      <c r="AF90" s="4"/>
    </row>
    <row r="91" spans="1:32" ht="19.5" hidden="1" x14ac:dyDescent="0.25">
      <c r="C91" s="4"/>
      <c r="N91" s="4"/>
      <c r="Y91" s="4"/>
    </row>
    <row r="92" spans="1:32" hidden="1" x14ac:dyDescent="0.25">
      <c r="A92">
        <v>4</v>
      </c>
      <c r="C92" s="99" t="e">
        <f>INDEX($C$2:$C$5,MATCH($A92,$J$2:$J$5,0))</f>
        <v>#N/A</v>
      </c>
      <c r="D92" s="99" t="e">
        <f>INDEX($D$2:$D$5,MATCH($A92,$J$2:$J$5,0))</f>
        <v>#N/A</v>
      </c>
      <c r="E92" s="99" t="e">
        <f>INDEX($E$2:$E$5,MATCH($A92,$J$2:$J$5,0))</f>
        <v>#N/A</v>
      </c>
      <c r="F92" s="99" t="e">
        <f>INDEX(All_events,MATCH(E92,Events_list,0),MATCH(D92 &amp;" "&amp;C92,Age_list,0))</f>
        <v>#N/A</v>
      </c>
      <c r="G92" t="e">
        <f t="shared" ref="G92" si="19">INDEX(Type,MATCH(F92,Field_events,0))</f>
        <v>#N/A</v>
      </c>
      <c r="H92" t="e">
        <f>IF(D92="U11",D92,"Other")</f>
        <v>#N/A</v>
      </c>
      <c r="N92" s="99" t="e">
        <f>INDEX($C$2:$C$5,MATCH($A92,$M$2:$M$5,0))</f>
        <v>#N/A</v>
      </c>
      <c r="O92" s="99" t="e">
        <f>INDEX($D$2:$D$5,MATCH($A92,$M$2:$M$5,0))</f>
        <v>#N/A</v>
      </c>
      <c r="P92" s="99" t="e">
        <f>INDEX($E$2:$E$5,MATCH($A92,$M$2:$M$5,0))</f>
        <v>#N/A</v>
      </c>
      <c r="Q92" s="99" t="e">
        <f>INDEX(All_events,MATCH(P92,Events_list,0),MATCH(O92 &amp;" "&amp;N92,Age_list,0))</f>
        <v>#N/A</v>
      </c>
      <c r="R92" t="e">
        <f t="shared" ref="R92" si="20">INDEX(Type,MATCH(Q92,Field_events,0))</f>
        <v>#N/A</v>
      </c>
      <c r="S92" t="e">
        <f>IF(O92="U11",O92,"Other")</f>
        <v>#N/A</v>
      </c>
      <c r="V92" s="99"/>
      <c r="W92" s="99"/>
      <c r="Y92" s="99" t="e">
        <f>INDEX($C$2:$C$5,MATCH($A92,$P$2:$P$5,0))</f>
        <v>#N/A</v>
      </c>
      <c r="Z92" s="99" t="e">
        <f>INDEX($D$2:$D$5,MATCH($A92,$P$2:$P$5,0))</f>
        <v>#N/A</v>
      </c>
      <c r="AA92" s="99" t="e">
        <f>INDEX($E$2:$E$5,MATCH($A92,$P$2:$P$5,0))</f>
        <v>#N/A</v>
      </c>
      <c r="AB92" s="99" t="e">
        <f>INDEX(All_events,MATCH(AA92,Events_list,0),MATCH(Z92 &amp;" "&amp;Y92,Age_list,0))</f>
        <v>#N/A</v>
      </c>
      <c r="AC92" t="e">
        <f t="shared" ref="AC92" si="21">INDEX(Type,MATCH(AB92,Field_events,0))</f>
        <v>#N/A</v>
      </c>
      <c r="AD92" t="e">
        <f>IF(Z92="U11",Z92,"Other")</f>
        <v>#N/A</v>
      </c>
    </row>
    <row r="94" spans="1:32" ht="29.25" customHeight="1" x14ac:dyDescent="0.25">
      <c r="C94" s="3" t="str">
        <f>"SHROPSHIRE SPORTSHALL LEAGUE FIELD RESULT CARD "&amp;'Clubs and events'!$C$1</f>
        <v>SHROPSHIRE SPORTSHALL LEAGUE FIELD RESULT CARD 2023/2024</v>
      </c>
      <c r="N94" s="3" t="str">
        <f>"SHROPSHIRE SPORTSHALL LEAGUE FIELD RESULT CARD "&amp;'Clubs and events'!$C$1</f>
        <v>SHROPSHIRE SPORTSHALL LEAGUE FIELD RESULT CARD 2023/2024</v>
      </c>
      <c r="Y94" s="3" t="str">
        <f>"SHROPSHIRE SPORTSHALL LEAGUE FIELD RESULT CARD "&amp;'Clubs and events'!$C$1</f>
        <v>SHROPSHIRE SPORTSHALL LEAGUE FIELD RESULT CARD 2023/2024</v>
      </c>
    </row>
    <row r="95" spans="1:32" ht="17.25" customHeight="1" x14ac:dyDescent="0.25">
      <c r="C95" s="38" t="str">
        <f xml:space="preserve">  "CLUB: " &amp; Match_Host&amp; "  VENUE: " &amp;Match_Venue &amp;    "  DATE: " &amp;TEXT(Match_Date,"dd/mm/yyyy")</f>
        <v>CLUB: Telford AC  VENUE: Wenlock  DATE: 19/11/2023</v>
      </c>
      <c r="G95" s="126" t="s">
        <v>425</v>
      </c>
      <c r="N95" s="38" t="str">
        <f xml:space="preserve">  "CLUB: " &amp; Match_Host&amp; "  VENUE: " &amp;Match_Venue &amp;    "  DATE: " &amp;TEXT(Match_Date,"dd/mm/yyyy")</f>
        <v>CLUB: Telford AC  VENUE: Wenlock  DATE: 19/11/2023</v>
      </c>
      <c r="S95" s="126" t="s">
        <v>425</v>
      </c>
      <c r="Y95" s="38" t="str">
        <f xml:space="preserve">  "CLUB: " &amp; Match_Host&amp; "  VENUE: " &amp;Match_Venue &amp;    "  DATE: " &amp;TEXT(Match_Date,"dd/mm/yyyy")</f>
        <v>CLUB: Telford AC  VENUE: Wenlock  DATE: 19/11/2023</v>
      </c>
      <c r="AC95" s="126" t="s">
        <v>425</v>
      </c>
    </row>
    <row r="96" spans="1:32" ht="23.25" customHeight="1" x14ac:dyDescent="0.25">
      <c r="C96" s="4" t="e">
        <f>"EVENT: " &amp;D92&amp; " " &amp;C92 &amp; " " &amp; F92</f>
        <v>#N/A</v>
      </c>
      <c r="G96" s="125" t="s">
        <v>426</v>
      </c>
      <c r="N96" s="4" t="e">
        <f>"EVENT: " &amp;O92&amp; " " &amp;N92 &amp; " " &amp; Q92</f>
        <v>#N/A</v>
      </c>
      <c r="S96" s="125" t="s">
        <v>426</v>
      </c>
      <c r="Y96" s="4" t="e">
        <f>"EVENT: " &amp;Z92&amp; " " &amp;Y92 &amp; " " &amp; AB92</f>
        <v>#N/A</v>
      </c>
      <c r="AC96" s="125" t="s">
        <v>426</v>
      </c>
    </row>
    <row r="98" spans="1:32" ht="19.5" x14ac:dyDescent="0.25">
      <c r="A98">
        <v>1</v>
      </c>
      <c r="C98" s="4" t="e">
        <f ca="1">IF(INDEX(INDIRECT(H92&amp;"_"&amp;G92),$A98,C$8)=0,"",INDEX(INDIRECT(H92&amp;"_"&amp;G92),$A98,C$8))</f>
        <v>#N/A</v>
      </c>
      <c r="D98" s="4" t="e">
        <f ca="1">IF(INDEX(INDIRECT(H92&amp;"_"&amp;G92),$A98,D$8)=0,"",INDEX(INDIRECT(H92&amp;"_"&amp;G92),$A98,D$8))</f>
        <v>#N/A</v>
      </c>
      <c r="E98" s="4" t="e">
        <f ca="1">IF(INDEX(INDIRECT(H92&amp;"_"&amp;G92),$A98,E$8)=0,"",INDEX(INDIRECT(H92&amp;"_"&amp;G92),$A98,E$8))</f>
        <v>#N/A</v>
      </c>
      <c r="F98" s="4" t="e">
        <f ca="1">IF(INDEX(INDIRECT(H92&amp;"_"&amp;G92),$A98,F$8)=0,"",INDEX(INDIRECT(H92&amp;"_"&amp;G92),$A98,F$8))</f>
        <v>#N/A</v>
      </c>
      <c r="G98" s="4" t="e">
        <f ca="1">IF(INDEX(INDIRECT(H92&amp;"_"&amp;G92),$A98,G$8)=0,"",INDEX(INDIRECT(H92&amp;"_"&amp;G92),$A98,G$8))</f>
        <v>#N/A</v>
      </c>
      <c r="H98" s="4" t="e">
        <f ca="1">IF(INDEX(INDIRECT(H92&amp;"_"&amp;G92),$A98,H$8)=0,"",INDEX(INDIRECT(H92&amp;"_"&amp;G92),$A98,H$8))</f>
        <v>#N/A</v>
      </c>
      <c r="I98" s="4" t="e">
        <f ca="1">IF(INDEX(INDIRECT(H92&amp;"_"&amp;G92),$A98,I$8)=0,"",INDEX(INDIRECT(H92&amp;"_"&amp;G92),$A98,I$8))</f>
        <v>#N/A</v>
      </c>
      <c r="J98" s="4" t="e">
        <f ca="1">IF(INDEX(INDIRECT(H92&amp;"_"&amp;G92),$A98,J$8)=0,"",INDEX(INDIRECT(H92&amp;"_"&amp;G92),$A98,J$8))</f>
        <v>#N/A</v>
      </c>
      <c r="K98" s="4"/>
      <c r="N98" s="4" t="e">
        <f ca="1">IF(INDEX(INDIRECT(S92&amp;"_"&amp;R92),$A98,N$8)=0,"",INDEX(INDIRECT(S92&amp;"_"&amp;R92),$A98,N$8))</f>
        <v>#N/A</v>
      </c>
      <c r="O98" s="4" t="e">
        <f ca="1">IF(INDEX(INDIRECT(S92&amp;"_"&amp;R92),$A98,O$8)=0,"",INDEX(INDIRECT(S92&amp;"_"&amp;R92),$A98,O$8))</f>
        <v>#N/A</v>
      </c>
      <c r="P98" s="10" t="e">
        <f ca="1">IF(INDEX(INDIRECT(S92&amp;"_"&amp;R92),$A98,P$8)=0,"",INDEX(INDIRECT(S92&amp;"_"&amp;R92),$A98,P$8))</f>
        <v>#N/A</v>
      </c>
      <c r="Q98" s="10" t="e">
        <f ca="1">IF(INDEX(INDIRECT(S92&amp;"_"&amp;R92),$A98,Q$8)=0,"",INDEX(INDIRECT(S92&amp;"_"&amp;R92),$A98,Q$8))</f>
        <v>#N/A</v>
      </c>
      <c r="R98" s="10" t="e">
        <f ca="1">IF(INDEX(INDIRECT(S92&amp;"_"&amp;R92),$A98,R$8)=0,"",INDEX(INDIRECT(S92&amp;"_"&amp;R92),$A98,R$8))</f>
        <v>#N/A</v>
      </c>
      <c r="S98" s="10" t="e">
        <f ca="1">IF(INDEX(INDIRECT(S92&amp;"_"&amp;R92),$A98,S$8)=0,"",INDEX(INDIRECT(S92&amp;"_"&amp;R92),$A98,S$8))</f>
        <v>#N/A</v>
      </c>
      <c r="T98" s="10" t="e">
        <f ca="1">IF(INDEX(INDIRECT(S92&amp;"_"&amp;R92),$A98,T$8)=0,"",INDEX(INDIRECT(S92&amp;"_"&amp;R92),$A98,T$8))</f>
        <v>#N/A</v>
      </c>
      <c r="U98" s="4" t="e">
        <f ca="1">IF(INDEX(INDIRECT(S92&amp;"_"&amp;R92),$A98,U$8)=0,"",INDEX(INDIRECT(S92&amp;"_"&amp;R92),$A98,U$8))</f>
        <v>#N/A</v>
      </c>
      <c r="V98" s="99"/>
      <c r="W98" s="99"/>
      <c r="Y98" s="4" t="e">
        <f ca="1">IF(INDEX(INDIRECT(AD92&amp;"_"&amp;AC92),$A98,Y$8)=0,"",INDEX(INDIRECT(AD92&amp;"_"&amp;AC92),$A98,Y$8))</f>
        <v>#N/A</v>
      </c>
      <c r="Z98" s="4" t="e">
        <f ca="1">IF(INDEX(INDIRECT(AD92&amp;"_"&amp;AC92),$A98,Z$8)=0,"",INDEX(INDIRECT(AD92&amp;"_"&amp;AC92),$A98,Z$8))</f>
        <v>#N/A</v>
      </c>
      <c r="AA98" s="4" t="e">
        <f ca="1">IF(INDEX(INDIRECT(AD92&amp;"_"&amp;AC92),$A98,AA$8)=0,"",INDEX(INDIRECT(AD92&amp;"_"&amp;AC92),$A98,AA$8))</f>
        <v>#N/A</v>
      </c>
      <c r="AB98" s="4" t="e">
        <f ca="1">IF(INDEX(INDIRECT(AD92&amp;"_"&amp;AC92),$A98,AB$8)=0,"",INDEX(INDIRECT(AD92&amp;"_"&amp;AC92),$A98,AB$8))</f>
        <v>#N/A</v>
      </c>
      <c r="AC98" s="4" t="e">
        <f ca="1">IF(INDEX(INDIRECT(AD92&amp;"_"&amp;AC92),$A98,AC$8)=0,"",INDEX(INDIRECT(AD92&amp;"_"&amp;AC92),$A98,AC$8))</f>
        <v>#N/A</v>
      </c>
      <c r="AD98" s="4" t="e">
        <f ca="1">IF(INDEX(INDIRECT(AD92&amp;"_"&amp;AC92),$A98,AD$8)=0,"",INDEX(INDIRECT(AD92&amp;"_"&amp;AC92),$A98,AD$8))</f>
        <v>#N/A</v>
      </c>
      <c r="AE98" s="4" t="e">
        <f ca="1">IF(INDEX(INDIRECT(AD92&amp;"_"&amp;AC92),$A98,AE$8)=0,"",INDEX(INDIRECT(AD92&amp;"_"&amp;AC92),$A98,AE$8))</f>
        <v>#N/A</v>
      </c>
      <c r="AF98" s="4" t="e">
        <f ca="1">IF(INDEX(INDIRECT(AD92&amp;"_"&amp;AC92),$A98,AF$8)=0,"",INDEX(INDIRECT(AD92&amp;"_"&amp;AC92),$A98,AF$8))</f>
        <v>#N/A</v>
      </c>
    </row>
    <row r="99" spans="1:32" ht="39.950000000000003" customHeight="1" x14ac:dyDescent="0.25">
      <c r="A99">
        <v>2</v>
      </c>
      <c r="C99" s="4" t="e">
        <f ca="1">IF(INDEX(INDIRECT(H92&amp;"_"&amp;G92),$A99,C$8)=0,"",INDEX(INDIRECT(H92&amp;"_"&amp;G92),$A99,C$8))</f>
        <v>#N/A</v>
      </c>
      <c r="D99" s="4" t="e">
        <f ca="1">IF(INDEX(INDIRECT(H92&amp;"_"&amp;G92),$A99,D$8)=0,"",INDEX(INDIRECT(H92&amp;"_"&amp;G92),$A99,D$8))</f>
        <v>#N/A</v>
      </c>
      <c r="E99" s="4" t="e">
        <f ca="1">IF(INDEX(INDIRECT(H92&amp;"_"&amp;G92),$A99,E$8)=0,"",INDEX(INDIRECT(H92&amp;"_"&amp;G92),$A99,E$8))</f>
        <v>#N/A</v>
      </c>
      <c r="F99" s="4" t="e">
        <f ca="1">IF(INDEX(INDIRECT(H92&amp;"_"&amp;G92),$A99,F$8)=0,"",INDEX(INDIRECT(H92&amp;"_"&amp;G92),$A99,F$8))</f>
        <v>#N/A</v>
      </c>
      <c r="G99" s="4" t="e">
        <f ca="1">IF(INDEX(INDIRECT(H92&amp;"_"&amp;G92),$A99,G$8)=0,"",INDEX(INDIRECT(H92&amp;"_"&amp;G92),$A99,G$8))</f>
        <v>#N/A</v>
      </c>
      <c r="H99" s="4" t="e">
        <f ca="1">IF(INDEX(INDIRECT(H92&amp;"_"&amp;G92),$A99,H$8)=0,"",INDEX(INDIRECT(H92&amp;"_"&amp;G92),$A99,H$8))</f>
        <v>#N/A</v>
      </c>
      <c r="I99" s="4" t="e">
        <f ca="1">IF(INDEX(INDIRECT(H92&amp;"_"&amp;G92),$A99,I$8)=0,"",INDEX(INDIRECT(H92&amp;"_"&amp;G92),$A99,I$8))</f>
        <v>#N/A</v>
      </c>
      <c r="J99" s="4" t="e">
        <f ca="1">IF(INDEX(INDIRECT(H92&amp;"_"&amp;G92),$A99,J$8)=0,"",INDEX(INDIRECT(H92&amp;"_"&amp;G92),$A99,J$8))</f>
        <v>#N/A</v>
      </c>
      <c r="K99" s="4"/>
      <c r="N99" s="4" t="e">
        <f ca="1">IF(INDEX(INDIRECT(S92&amp;"_"&amp;R92),$A99,N$8)=0,"",INDEX(INDIRECT(S92&amp;"_"&amp;R92),$A99,N$8))</f>
        <v>#N/A</v>
      </c>
      <c r="O99" s="4" t="e">
        <f ca="1">IF(INDEX(INDIRECT(S92&amp;"_"&amp;R92),$A99,O$8)=0,"",INDEX(INDIRECT(S92&amp;"_"&amp;R92),$A99,O$8))</f>
        <v>#N/A</v>
      </c>
      <c r="P99" s="4" t="e">
        <f ca="1">IF(INDEX(INDIRECT(S92&amp;"_"&amp;R92),$A99,P$8)=0,"",INDEX(INDIRECT(S92&amp;"_"&amp;R92),$A99,P$8))</f>
        <v>#N/A</v>
      </c>
      <c r="Q99" s="4" t="e">
        <f ca="1">IF(INDEX(INDIRECT(S92&amp;"_"&amp;R92),$A99,Q$8)=0,"",INDEX(INDIRECT(S92&amp;"_"&amp;R92),$A99,Q$8))</f>
        <v>#N/A</v>
      </c>
      <c r="R99" s="4" t="e">
        <f ca="1">IF(INDEX(INDIRECT(S92&amp;"_"&amp;R92),$A99,R$8)=0,"",INDEX(INDIRECT(S92&amp;"_"&amp;R92),$A99,R$8))</f>
        <v>#N/A</v>
      </c>
      <c r="S99" s="4" t="e">
        <f ca="1">IF(INDEX(INDIRECT(S92&amp;"_"&amp;R92),$A99,S$8)=0,"",INDEX(INDIRECT(S92&amp;"_"&amp;R92),$A99,S$8))</f>
        <v>#N/A</v>
      </c>
      <c r="T99" s="4" t="e">
        <f ca="1">IF(INDEX(INDIRECT(S92&amp;"_"&amp;R92),$A99,T$8)=0,"",INDEX(INDIRECT(S92&amp;"_"&amp;R92),$A99,T$8))</f>
        <v>#N/A</v>
      </c>
      <c r="U99" s="4" t="e">
        <f ca="1">IF(INDEX(INDIRECT(S92&amp;"_"&amp;R92),$A99,U$8)=0,"",INDEX(INDIRECT(S92&amp;"_"&amp;R92),$A99,U$8))</f>
        <v>#N/A</v>
      </c>
      <c r="V99" s="99"/>
      <c r="W99" s="99"/>
      <c r="Y99" s="4" t="e">
        <f ca="1">IF(INDEX(INDIRECT(AD92&amp;"_"&amp;AC92),$A99,Y$8)=0,"",INDEX(INDIRECT(AD92&amp;"_"&amp;AC92),$A99,Y$8))</f>
        <v>#N/A</v>
      </c>
      <c r="Z99" s="4" t="e">
        <f ca="1">IF(INDEX(INDIRECT(AD92&amp;"_"&amp;AC92),$A99,Z$8)=0,"",INDEX(INDIRECT(AD92&amp;"_"&amp;AC92),$A99,Z$8))</f>
        <v>#N/A</v>
      </c>
      <c r="AA99" s="4" t="e">
        <f ca="1">IF(INDEX(INDIRECT(AD92&amp;"_"&amp;AC92),$A99,AA$8)=0,"",INDEX(INDIRECT(AD92&amp;"_"&amp;AC92),$A99,AA$8))</f>
        <v>#N/A</v>
      </c>
      <c r="AB99" s="4" t="e">
        <f ca="1">IF(INDEX(INDIRECT(AD92&amp;"_"&amp;AC92),$A99,AB$8)=0,"",INDEX(INDIRECT(AD92&amp;"_"&amp;AC92),$A99,AB$8))</f>
        <v>#N/A</v>
      </c>
      <c r="AC99" s="4" t="e">
        <f ca="1">IF(INDEX(INDIRECT(AD92&amp;"_"&amp;AC92),$A99,AC$8)=0,"",INDEX(INDIRECT(AD92&amp;"_"&amp;AC92),$A99,AC$8))</f>
        <v>#N/A</v>
      </c>
      <c r="AD99" s="4" t="e">
        <f ca="1">IF(INDEX(INDIRECT(AD92&amp;"_"&amp;AC92),$A99,AD$8)=0,"",INDEX(INDIRECT(AD92&amp;"_"&amp;AC92),$A99,AD$8))</f>
        <v>#N/A</v>
      </c>
      <c r="AE99" s="4" t="e">
        <f ca="1">IF(INDEX(INDIRECT(AD92&amp;"_"&amp;AC92),$A99,AE$8)=0,"",INDEX(INDIRECT(AD92&amp;"_"&amp;AC92),$A99,AE$8))</f>
        <v>#N/A</v>
      </c>
      <c r="AF99" s="4" t="e">
        <f ca="1">IF(INDEX(INDIRECT(AD92&amp;"_"&amp;AC92),$A99,AF$8)=0,"",INDEX(INDIRECT(AD92&amp;"_"&amp;AC92),$A99,AF$8))</f>
        <v>#N/A</v>
      </c>
    </row>
    <row r="100" spans="1:32" ht="39.950000000000003" customHeight="1" x14ac:dyDescent="0.25">
      <c r="A100">
        <v>3</v>
      </c>
      <c r="C100" s="4" t="e">
        <f ca="1">IF(INDEX(INDIRECT(H92&amp;"_"&amp;G92),$A100,C$8)=0,"",INDEX(INDIRECT(H92&amp;"_"&amp;G92),$A100,C$8))</f>
        <v>#N/A</v>
      </c>
      <c r="D100" s="4" t="e">
        <f ca="1">IF(INDEX(INDIRECT(H92&amp;"_"&amp;G92),$A100,D$8)=0,"",INDEX(INDIRECT(H92&amp;"_"&amp;G92),$A100,D$8))</f>
        <v>#N/A</v>
      </c>
      <c r="E100" s="4" t="e">
        <f ca="1">IF(INDEX(INDIRECT(H92&amp;"_"&amp;G92),$A100,E$8)=0,"",INDEX(INDIRECT(H92&amp;"_"&amp;G92),$A100,E$8))</f>
        <v>#N/A</v>
      </c>
      <c r="F100" s="4" t="e">
        <f ca="1">IF(INDEX(INDIRECT(H92&amp;"_"&amp;G92),$A100,F$8)=0,"",INDEX(INDIRECT(H92&amp;"_"&amp;G92),$A100,F$8))</f>
        <v>#N/A</v>
      </c>
      <c r="G100" s="4" t="e">
        <f ca="1">IF(INDEX(INDIRECT(H92&amp;"_"&amp;G92),$A100,G$8)=0,"",INDEX(INDIRECT(H92&amp;"_"&amp;G92),$A100,G$8))</f>
        <v>#N/A</v>
      </c>
      <c r="H100" s="4" t="e">
        <f ca="1">IF(INDEX(INDIRECT(H92&amp;"_"&amp;G92),$A100,H$8)=0,"",INDEX(INDIRECT(H92&amp;"_"&amp;G92),$A100,H$8))</f>
        <v>#N/A</v>
      </c>
      <c r="I100" s="4" t="e">
        <f ca="1">IF(INDEX(INDIRECT(H92&amp;"_"&amp;G92),$A100,I$8)=0,"",INDEX(INDIRECT(H92&amp;"_"&amp;G92),$A100,I$8))</f>
        <v>#N/A</v>
      </c>
      <c r="J100" s="4" t="e">
        <f ca="1">IF(INDEX(INDIRECT(H92&amp;"_"&amp;G92),$A100,J$8)=0,"",INDEX(INDIRECT(H92&amp;"_"&amp;G92),$A100,J$8))</f>
        <v>#N/A</v>
      </c>
      <c r="K100" s="4"/>
      <c r="N100" s="4" t="e">
        <f ca="1">IF(INDEX(INDIRECT(S92&amp;"_"&amp;R92),$A100,N$8)=0,"",INDEX(INDIRECT(S92&amp;"_"&amp;R92),$A100,N$8))</f>
        <v>#N/A</v>
      </c>
      <c r="O100" s="4" t="e">
        <f ca="1">IF(INDEX(INDIRECT(S92&amp;"_"&amp;R92),$A100,O$8)=0,"",INDEX(INDIRECT(S92&amp;"_"&amp;R92),$A100,O$8))</f>
        <v>#N/A</v>
      </c>
      <c r="P100" s="4" t="e">
        <f ca="1">IF(INDEX(INDIRECT(S92&amp;"_"&amp;R92),$A100,P$8)=0,"",INDEX(INDIRECT(S92&amp;"_"&amp;R92),$A100,P$8))</f>
        <v>#N/A</v>
      </c>
      <c r="Q100" s="4" t="e">
        <f ca="1">IF(INDEX(INDIRECT(S92&amp;"_"&amp;R92),$A100,Q$8)=0,"",INDEX(INDIRECT(S92&amp;"_"&amp;R92),$A100,Q$8))</f>
        <v>#N/A</v>
      </c>
      <c r="R100" s="4" t="e">
        <f ca="1">IF(INDEX(INDIRECT(S92&amp;"_"&amp;R92),$A100,R$8)=0,"",INDEX(INDIRECT(S92&amp;"_"&amp;R92),$A100,R$8))</f>
        <v>#N/A</v>
      </c>
      <c r="S100" s="4" t="e">
        <f ca="1">IF(INDEX(INDIRECT(S92&amp;"_"&amp;R92),$A100,S$8)=0,"",INDEX(INDIRECT(S92&amp;"_"&amp;R92),$A100,S$8))</f>
        <v>#N/A</v>
      </c>
      <c r="T100" s="4" t="e">
        <f ca="1">IF(INDEX(INDIRECT(S92&amp;"_"&amp;R92),$A100,T$8)=0,"",INDEX(INDIRECT(S92&amp;"_"&amp;R92),$A100,T$8))</f>
        <v>#N/A</v>
      </c>
      <c r="U100" s="4" t="e">
        <f ca="1">IF(INDEX(INDIRECT(S92&amp;"_"&amp;R92),$A100,U$8)=0,"",INDEX(INDIRECT(S92&amp;"_"&amp;R92),$A100,U$8))</f>
        <v>#N/A</v>
      </c>
      <c r="V100" s="99"/>
      <c r="W100" s="99"/>
      <c r="Y100" s="4" t="e">
        <f ca="1">IF(INDEX(INDIRECT(AD92&amp;"_"&amp;AC92),$A100,Y$8)=0,"",INDEX(INDIRECT(AD92&amp;"_"&amp;AC92),$A100,Y$8))</f>
        <v>#N/A</v>
      </c>
      <c r="Z100" s="4" t="e">
        <f ca="1">IF(INDEX(INDIRECT(AD92&amp;"_"&amp;AC92),$A100,Z$8)=0,"",INDEX(INDIRECT(AD92&amp;"_"&amp;AC92),$A100,Z$8))</f>
        <v>#N/A</v>
      </c>
      <c r="AA100" s="4" t="e">
        <f ca="1">IF(INDEX(INDIRECT(AD92&amp;"_"&amp;AC92),$A100,AA$8)=0,"",INDEX(INDIRECT(AD92&amp;"_"&amp;AC92),$A100,AA$8))</f>
        <v>#N/A</v>
      </c>
      <c r="AB100" s="4" t="e">
        <f ca="1">IF(INDEX(INDIRECT(AD92&amp;"_"&amp;AC92),$A100,AB$8)=0,"",INDEX(INDIRECT(AD92&amp;"_"&amp;AC92),$A100,AB$8))</f>
        <v>#N/A</v>
      </c>
      <c r="AC100" s="4" t="e">
        <f ca="1">IF(INDEX(INDIRECT(AD92&amp;"_"&amp;AC92),$A100,AC$8)=0,"",INDEX(INDIRECT(AD92&amp;"_"&amp;AC92),$A100,AC$8))</f>
        <v>#N/A</v>
      </c>
      <c r="AD100" s="4" t="e">
        <f ca="1">IF(INDEX(INDIRECT(AD92&amp;"_"&amp;AC92),$A100,AD$8)=0,"",INDEX(INDIRECT(AD92&amp;"_"&amp;AC92),$A100,AD$8))</f>
        <v>#N/A</v>
      </c>
      <c r="AE100" s="4" t="e">
        <f ca="1">IF(INDEX(INDIRECT(AD92&amp;"_"&amp;AC92),$A100,AE$8)=0,"",INDEX(INDIRECT(AD92&amp;"_"&amp;AC92),$A100,AE$8))</f>
        <v>#N/A</v>
      </c>
      <c r="AF100" s="4" t="e">
        <f ca="1">IF(INDEX(INDIRECT(AD92&amp;"_"&amp;AC92),$A100,AF$8)=0,"",INDEX(INDIRECT(AD92&amp;"_"&amp;AC92),$A100,AF$8))</f>
        <v>#N/A</v>
      </c>
    </row>
    <row r="101" spans="1:32" ht="39.950000000000003" customHeight="1" x14ac:dyDescent="0.25">
      <c r="A101">
        <v>4</v>
      </c>
      <c r="C101" s="4" t="e">
        <f ca="1">IF(INDEX(INDIRECT(H92&amp;"_"&amp;G92),$A101,C$8)=0,"",INDEX(INDIRECT(H92&amp;"_"&amp;G92),$A101,C$8))</f>
        <v>#N/A</v>
      </c>
      <c r="D101" s="4" t="e">
        <f ca="1">IF(INDEX(INDIRECT(H92&amp;"_"&amp;G92),$A101,D$8)=0,"",INDEX(INDIRECT(H92&amp;"_"&amp;G92),$A101,D$8))</f>
        <v>#N/A</v>
      </c>
      <c r="E101" s="4" t="e">
        <f ca="1">IF(INDEX(INDIRECT(H92&amp;"_"&amp;G92),$A101,E$8)=0,"",INDEX(INDIRECT(H92&amp;"_"&amp;G92),$A101,E$8))</f>
        <v>#N/A</v>
      </c>
      <c r="F101" s="4" t="e">
        <f ca="1">IF(INDEX(INDIRECT(H92&amp;"_"&amp;G92),$A101,F$8)=0,"",INDEX(INDIRECT(H92&amp;"_"&amp;G92),$A101,F$8))</f>
        <v>#N/A</v>
      </c>
      <c r="G101" s="4" t="e">
        <f ca="1">IF(INDEX(INDIRECT(H92&amp;"_"&amp;G92),$A101,G$8)=0,"",INDEX(INDIRECT(H92&amp;"_"&amp;G92),$A101,G$8))</f>
        <v>#N/A</v>
      </c>
      <c r="H101" s="4" t="e">
        <f ca="1">IF(INDEX(INDIRECT(H92&amp;"_"&amp;G92),$A101,H$8)=0,"",INDEX(INDIRECT(H92&amp;"_"&amp;G92),$A101,H$8))</f>
        <v>#N/A</v>
      </c>
      <c r="I101" s="4" t="e">
        <f ca="1">IF(INDEX(INDIRECT(H92&amp;"_"&amp;G92),$A101,I$8)=0,"",INDEX(INDIRECT(H92&amp;"_"&amp;G92),$A101,I$8))</f>
        <v>#N/A</v>
      </c>
      <c r="J101" s="4" t="e">
        <f ca="1">IF(INDEX(INDIRECT(H92&amp;"_"&amp;G92),$A101,J$8)=0,"",INDEX(INDIRECT(H92&amp;"_"&amp;G92),$A101,J$8))</f>
        <v>#N/A</v>
      </c>
      <c r="K101" s="4"/>
      <c r="N101" s="4" t="e">
        <f ca="1">IF(INDEX(INDIRECT(S92&amp;"_"&amp;R92),$A101,N$8)=0,"",INDEX(INDIRECT(S92&amp;"_"&amp;R92),$A101,N$8))</f>
        <v>#N/A</v>
      </c>
      <c r="O101" s="4" t="e">
        <f ca="1">IF(INDEX(INDIRECT(S92&amp;"_"&amp;R92),$A101,O$8)=0,"",INDEX(INDIRECT(S92&amp;"_"&amp;R92),$A101,O$8))</f>
        <v>#N/A</v>
      </c>
      <c r="P101" s="4" t="e">
        <f ca="1">IF(INDEX(INDIRECT(S92&amp;"_"&amp;R92),$A101,P$8)=0,"",INDEX(INDIRECT(S92&amp;"_"&amp;R92),$A101,P$8))</f>
        <v>#N/A</v>
      </c>
      <c r="Q101" s="4" t="e">
        <f ca="1">IF(INDEX(INDIRECT(S92&amp;"_"&amp;R92),$A101,Q$8)=0,"",INDEX(INDIRECT(S92&amp;"_"&amp;R92),$A101,Q$8))</f>
        <v>#N/A</v>
      </c>
      <c r="R101" s="4" t="e">
        <f ca="1">IF(INDEX(INDIRECT(S92&amp;"_"&amp;R92),$A101,R$8)=0,"",INDEX(INDIRECT(S92&amp;"_"&amp;R92),$A101,R$8))</f>
        <v>#N/A</v>
      </c>
      <c r="S101" s="4" t="e">
        <f ca="1">IF(INDEX(INDIRECT(S92&amp;"_"&amp;R92),$A101,S$8)=0,"",INDEX(INDIRECT(S92&amp;"_"&amp;R92),$A101,S$8))</f>
        <v>#N/A</v>
      </c>
      <c r="T101" s="4" t="e">
        <f ca="1">IF(INDEX(INDIRECT(S92&amp;"_"&amp;R92),$A101,T$8)=0,"",INDEX(INDIRECT(S92&amp;"_"&amp;R92),$A101,T$8))</f>
        <v>#N/A</v>
      </c>
      <c r="U101" s="4" t="e">
        <f ca="1">IF(INDEX(INDIRECT(S92&amp;"_"&amp;R92),$A101,U$8)=0,"",INDEX(INDIRECT(S92&amp;"_"&amp;R92),$A101,U$8))</f>
        <v>#N/A</v>
      </c>
      <c r="Y101" s="4" t="e">
        <f ca="1">IF(INDEX(INDIRECT(AD92&amp;"_"&amp;AC92),$A101,Y$8)=0,"",INDEX(INDIRECT(AD92&amp;"_"&amp;AC92),$A101,Y$8))</f>
        <v>#N/A</v>
      </c>
      <c r="Z101" s="4" t="e">
        <f ca="1">IF(INDEX(INDIRECT(AD92&amp;"_"&amp;AC92),$A101,Z$8)=0,"",INDEX(INDIRECT(AD92&amp;"_"&amp;AC92),$A101,Z$8))</f>
        <v>#N/A</v>
      </c>
      <c r="AA101" s="4" t="e">
        <f ca="1">IF(INDEX(INDIRECT(AD92&amp;"_"&amp;AC92),$A101,AA$8)=0,"",INDEX(INDIRECT(AD92&amp;"_"&amp;AC92),$A101,AA$8))</f>
        <v>#N/A</v>
      </c>
      <c r="AB101" s="4" t="e">
        <f ca="1">IF(INDEX(INDIRECT(AD92&amp;"_"&amp;AC92),$A101,AB$8)=0,"",INDEX(INDIRECT(AD92&amp;"_"&amp;AC92),$A101,AB$8))</f>
        <v>#N/A</v>
      </c>
      <c r="AC101" s="4" t="e">
        <f ca="1">IF(INDEX(INDIRECT(AD92&amp;"_"&amp;AC92),$A101,AC$8)=0,"",INDEX(INDIRECT(AD92&amp;"_"&amp;AC92),$A101,AC$8))</f>
        <v>#N/A</v>
      </c>
      <c r="AD101" s="4" t="e">
        <f ca="1">IF(INDEX(INDIRECT(AD92&amp;"_"&amp;AC92),$A101,AD$8)=0,"",INDEX(INDIRECT(AD92&amp;"_"&amp;AC92),$A101,AD$8))</f>
        <v>#N/A</v>
      </c>
      <c r="AE101" s="4" t="e">
        <f ca="1">IF(INDEX(INDIRECT(AD92&amp;"_"&amp;AC92),$A101,AE$8)=0,"",INDEX(INDIRECT(AD92&amp;"_"&amp;AC92),$A101,AE$8))</f>
        <v>#N/A</v>
      </c>
      <c r="AF101" s="4" t="e">
        <f ca="1">IF(INDEX(INDIRECT(AD92&amp;"_"&amp;AC92),$A101,AF$8)=0,"",INDEX(INDIRECT(AD92&amp;"_"&amp;AC92),$A101,AF$8))</f>
        <v>#N/A</v>
      </c>
    </row>
    <row r="102" spans="1:32" ht="39.950000000000003" customHeight="1" x14ac:dyDescent="0.25">
      <c r="A102">
        <v>5</v>
      </c>
      <c r="C102" s="4" t="e">
        <f ca="1">IF(INDEX(INDIRECT(H92&amp;"_"&amp;G92),$A102,C$8)=0,"",INDEX(INDIRECT(H92&amp;"_"&amp;G92),$A102,C$8))</f>
        <v>#N/A</v>
      </c>
      <c r="D102" s="4" t="e">
        <f ca="1">IF(INDEX(INDIRECT(H92&amp;"_"&amp;G92),$A102,D$8)=0,"",INDEX(INDIRECT(H92&amp;"_"&amp;G92),$A102,D$8))</f>
        <v>#N/A</v>
      </c>
      <c r="E102" s="4" t="e">
        <f ca="1">IF(INDEX(INDIRECT(H92&amp;"_"&amp;G92),$A102,E$8)=0,"",INDEX(INDIRECT(H92&amp;"_"&amp;G92),$A102,E$8))</f>
        <v>#N/A</v>
      </c>
      <c r="F102" s="4" t="e">
        <f ca="1">IF(INDEX(INDIRECT(H92&amp;"_"&amp;G92),$A102,F$8)=0,"",INDEX(INDIRECT(H92&amp;"_"&amp;G92),$A102,F$8))</f>
        <v>#N/A</v>
      </c>
      <c r="G102" s="4" t="e">
        <f ca="1">IF(INDEX(INDIRECT(H92&amp;"_"&amp;G92),$A102,G$8)=0,"",INDEX(INDIRECT(H92&amp;"_"&amp;G92),$A102,G$8))</f>
        <v>#N/A</v>
      </c>
      <c r="H102" s="4" t="e">
        <f ca="1">IF(INDEX(INDIRECT(H92&amp;"_"&amp;G92),$A102,H$8)=0,"",INDEX(INDIRECT(H92&amp;"_"&amp;G92),$A102,H$8))</f>
        <v>#N/A</v>
      </c>
      <c r="I102" s="4" t="e">
        <f ca="1">IF(INDEX(INDIRECT(H92&amp;"_"&amp;G92),$A102,I$8)=0,"",INDEX(INDIRECT(H92&amp;"_"&amp;G92),$A102,I$8))</f>
        <v>#N/A</v>
      </c>
      <c r="J102" s="4" t="e">
        <f ca="1">IF(INDEX(INDIRECT(H92&amp;"_"&amp;G92),$A102,J$8)=0,"",INDEX(INDIRECT(H92&amp;"_"&amp;G92),$A102,J$8))</f>
        <v>#N/A</v>
      </c>
      <c r="K102" s="4"/>
      <c r="N102" s="4" t="e">
        <f ca="1">IF(INDEX(INDIRECT(S92&amp;"_"&amp;R92),$A102,N$8)=0,"",INDEX(INDIRECT(S92&amp;"_"&amp;R92),$A102,N$8))</f>
        <v>#N/A</v>
      </c>
      <c r="O102" s="4" t="e">
        <f ca="1">IF(INDEX(INDIRECT(S92&amp;"_"&amp;R92),$A102,O$8)=0,"",INDEX(INDIRECT(S92&amp;"_"&amp;R92),$A102,O$8))</f>
        <v>#N/A</v>
      </c>
      <c r="P102" s="4" t="e">
        <f ca="1">IF(INDEX(INDIRECT(S92&amp;"_"&amp;R92),$A102,P$8)=0,"",INDEX(INDIRECT(S92&amp;"_"&amp;R92),$A102,P$8))</f>
        <v>#N/A</v>
      </c>
      <c r="Q102" s="4" t="e">
        <f ca="1">IF(INDEX(INDIRECT(S92&amp;"_"&amp;R92),$A102,Q$8)=0,"",INDEX(INDIRECT(S92&amp;"_"&amp;R92),$A102,Q$8))</f>
        <v>#N/A</v>
      </c>
      <c r="R102" s="4" t="e">
        <f ca="1">IF(INDEX(INDIRECT(S92&amp;"_"&amp;R92),$A102,R$8)=0,"",INDEX(INDIRECT(S92&amp;"_"&amp;R92),$A102,R$8))</f>
        <v>#N/A</v>
      </c>
      <c r="S102" s="4" t="e">
        <f ca="1">IF(INDEX(INDIRECT(S92&amp;"_"&amp;R92),$A102,S$8)=0,"",INDEX(INDIRECT(S92&amp;"_"&amp;R92),$A102,S$8))</f>
        <v>#N/A</v>
      </c>
      <c r="T102" s="4" t="e">
        <f ca="1">IF(INDEX(INDIRECT(S92&amp;"_"&amp;R92),$A102,T$8)=0,"",INDEX(INDIRECT(S92&amp;"_"&amp;R92),$A102,T$8))</f>
        <v>#N/A</v>
      </c>
      <c r="U102" s="4" t="e">
        <f ca="1">IF(INDEX(INDIRECT(S92&amp;"_"&amp;R92),$A102,U$8)=0,"",INDEX(INDIRECT(S92&amp;"_"&amp;R92),$A102,U$8))</f>
        <v>#N/A</v>
      </c>
      <c r="Y102" s="4" t="e">
        <f ca="1">IF(INDEX(INDIRECT(AD92&amp;"_"&amp;AC92),$A102,Y$8)=0,"",INDEX(INDIRECT(AD92&amp;"_"&amp;AC92),$A102,Y$8))</f>
        <v>#N/A</v>
      </c>
      <c r="Z102" s="4" t="e">
        <f ca="1">IF(INDEX(INDIRECT(AD92&amp;"_"&amp;AC92),$A102,Z$8)=0,"",INDEX(INDIRECT(AD92&amp;"_"&amp;AC92),$A102,Z$8))</f>
        <v>#N/A</v>
      </c>
      <c r="AA102" s="4" t="e">
        <f ca="1">IF(INDEX(INDIRECT(AD92&amp;"_"&amp;AC92),$A102,AA$8)=0,"",INDEX(INDIRECT(AD92&amp;"_"&amp;AC92),$A102,AA$8))</f>
        <v>#N/A</v>
      </c>
      <c r="AB102" s="4" t="e">
        <f ca="1">IF(INDEX(INDIRECT(AD92&amp;"_"&amp;AC92),$A102,AB$8)=0,"",INDEX(INDIRECT(AD92&amp;"_"&amp;AC92),$A102,AB$8))</f>
        <v>#N/A</v>
      </c>
      <c r="AC102" s="4" t="e">
        <f ca="1">IF(INDEX(INDIRECT(AD92&amp;"_"&amp;AC92),$A102,AC$8)=0,"",INDEX(INDIRECT(AD92&amp;"_"&amp;AC92),$A102,AC$8))</f>
        <v>#N/A</v>
      </c>
      <c r="AD102" s="4" t="e">
        <f ca="1">IF(INDEX(INDIRECT(AD92&amp;"_"&amp;AC92),$A102,AD$8)=0,"",INDEX(INDIRECT(AD92&amp;"_"&amp;AC92),$A102,AD$8))</f>
        <v>#N/A</v>
      </c>
      <c r="AE102" s="4" t="e">
        <f ca="1">IF(INDEX(INDIRECT(AD92&amp;"_"&amp;AC92),$A102,AE$8)=0,"",INDEX(INDIRECT(AD92&amp;"_"&amp;AC92),$A102,AE$8))</f>
        <v>#N/A</v>
      </c>
      <c r="AF102" s="4" t="e">
        <f ca="1">IF(INDEX(INDIRECT(AD92&amp;"_"&amp;AC92),$A102,AF$8)=0,"",INDEX(INDIRECT(AD92&amp;"_"&amp;AC92),$A102,AF$8))</f>
        <v>#N/A</v>
      </c>
    </row>
    <row r="103" spans="1:32" ht="39.950000000000003" customHeight="1" x14ac:dyDescent="0.25">
      <c r="A103">
        <v>6</v>
      </c>
      <c r="C103" s="4" t="e">
        <f ca="1">IF(INDEX(INDIRECT(H92&amp;"_"&amp;G92),$A103,C$8)=0,"",INDEX(INDIRECT(H92&amp;"_"&amp;G92),$A103,C$8))</f>
        <v>#N/A</v>
      </c>
      <c r="D103" s="4" t="e">
        <f ca="1">IF(INDEX(INDIRECT(H92&amp;"_"&amp;G92),$A103,D$8)=0,"",INDEX(INDIRECT(H92&amp;"_"&amp;G92),$A103,D$8))</f>
        <v>#N/A</v>
      </c>
      <c r="E103" s="4" t="e">
        <f ca="1">IF(INDEX(INDIRECT(H92&amp;"_"&amp;G92),$A103,E$8)=0,"",INDEX(INDIRECT(H92&amp;"_"&amp;G92),$A103,E$8))</f>
        <v>#N/A</v>
      </c>
      <c r="F103" s="4" t="e">
        <f ca="1">IF(INDEX(INDIRECT(H92&amp;"_"&amp;G92),$A103,F$8)=0,"",INDEX(INDIRECT(H92&amp;"_"&amp;G92),$A103,F$8))</f>
        <v>#N/A</v>
      </c>
      <c r="G103" s="4" t="e">
        <f ca="1">IF(INDEX(INDIRECT(H92&amp;"_"&amp;G92),$A103,G$8)=0,"",INDEX(INDIRECT(H92&amp;"_"&amp;G92),$A103,G$8))</f>
        <v>#N/A</v>
      </c>
      <c r="H103" s="4" t="e">
        <f ca="1">IF(INDEX(INDIRECT(H92&amp;"_"&amp;G92),$A103,H$8)=0,"",INDEX(INDIRECT(H92&amp;"_"&amp;G92),$A103,H$8))</f>
        <v>#N/A</v>
      </c>
      <c r="I103" s="4" t="e">
        <f ca="1">IF(INDEX(INDIRECT(H92&amp;"_"&amp;G92),$A103,I$8)=0,"",INDEX(INDIRECT(H92&amp;"_"&amp;G92),$A103,I$8))</f>
        <v>#N/A</v>
      </c>
      <c r="J103" s="4" t="e">
        <f ca="1">IF(INDEX(INDIRECT(H92&amp;"_"&amp;G92),$A103,J$8)=0,"",INDEX(INDIRECT(H92&amp;"_"&amp;G92),$A103,J$8))</f>
        <v>#N/A</v>
      </c>
      <c r="K103" s="4"/>
      <c r="N103" s="4" t="e">
        <f ca="1">IF(INDEX(INDIRECT(S92&amp;"_"&amp;R92),$A103,N$8)=0,"",INDEX(INDIRECT(S92&amp;"_"&amp;R92),$A103,N$8))</f>
        <v>#N/A</v>
      </c>
      <c r="O103" s="4" t="e">
        <f ca="1">IF(INDEX(INDIRECT(S92&amp;"_"&amp;R92),$A103,O$8)=0,"",INDEX(INDIRECT(S92&amp;"_"&amp;R92),$A103,O$8))</f>
        <v>#N/A</v>
      </c>
      <c r="P103" s="4" t="e">
        <f ca="1">IF(INDEX(INDIRECT(S92&amp;"_"&amp;R92),$A103,P$8)=0,"",INDEX(INDIRECT(S92&amp;"_"&amp;R92),$A103,P$8))</f>
        <v>#N/A</v>
      </c>
      <c r="Q103" s="4" t="e">
        <f ca="1">IF(INDEX(INDIRECT(S92&amp;"_"&amp;R92),$A103,Q$8)=0,"",INDEX(INDIRECT(S92&amp;"_"&amp;R92),$A103,Q$8))</f>
        <v>#N/A</v>
      </c>
      <c r="R103" s="4" t="e">
        <f ca="1">IF(INDEX(INDIRECT(S92&amp;"_"&amp;R92),$A103,R$8)=0,"",INDEX(INDIRECT(S92&amp;"_"&amp;R92),$A103,R$8))</f>
        <v>#N/A</v>
      </c>
      <c r="S103" s="4" t="e">
        <f ca="1">IF(INDEX(INDIRECT(S92&amp;"_"&amp;R92),$A103,S$8)=0,"",INDEX(INDIRECT(S92&amp;"_"&amp;R92),$A103,S$8))</f>
        <v>#N/A</v>
      </c>
      <c r="T103" s="4" t="e">
        <f ca="1">IF(INDEX(INDIRECT(S92&amp;"_"&amp;R92),$A103,T$8)=0,"",INDEX(INDIRECT(S92&amp;"_"&amp;R92),$A103,T$8))</f>
        <v>#N/A</v>
      </c>
      <c r="U103" s="4" t="e">
        <f ca="1">IF(INDEX(INDIRECT(S92&amp;"_"&amp;R92),$A103,U$8)=0,"",INDEX(INDIRECT(S92&amp;"_"&amp;R92),$A103,U$8))</f>
        <v>#N/A</v>
      </c>
      <c r="Y103" s="4" t="e">
        <f ca="1">IF(INDEX(INDIRECT(AD92&amp;"_"&amp;AC92),$A103,Y$8)=0,"",INDEX(INDIRECT(AD92&amp;"_"&amp;AC92),$A103,Y$8))</f>
        <v>#N/A</v>
      </c>
      <c r="Z103" s="4" t="e">
        <f ca="1">IF(INDEX(INDIRECT(AD92&amp;"_"&amp;AC92),$A103,Z$8)=0,"",INDEX(INDIRECT(AD92&amp;"_"&amp;AC92),$A103,Z$8))</f>
        <v>#N/A</v>
      </c>
      <c r="AA103" s="4" t="e">
        <f ca="1">IF(INDEX(INDIRECT(AD92&amp;"_"&amp;AC92),$A103,AA$8)=0,"",INDEX(INDIRECT(AD92&amp;"_"&amp;AC92),$A103,AA$8))</f>
        <v>#N/A</v>
      </c>
      <c r="AB103" s="4" t="e">
        <f ca="1">IF(INDEX(INDIRECT(AD92&amp;"_"&amp;AC92),$A103,AB$8)=0,"",INDEX(INDIRECT(AD92&amp;"_"&amp;AC92),$A103,AB$8))</f>
        <v>#N/A</v>
      </c>
      <c r="AC103" s="4" t="e">
        <f ca="1">IF(INDEX(INDIRECT(AD92&amp;"_"&amp;AC92),$A103,AC$8)=0,"",INDEX(INDIRECT(AD92&amp;"_"&amp;AC92),$A103,AC$8))</f>
        <v>#N/A</v>
      </c>
      <c r="AD103" s="4" t="e">
        <f ca="1">IF(INDEX(INDIRECT(AD92&amp;"_"&amp;AC92),$A103,AD$8)=0,"",INDEX(INDIRECT(AD92&amp;"_"&amp;AC92),$A103,AD$8))</f>
        <v>#N/A</v>
      </c>
      <c r="AE103" s="4" t="e">
        <f ca="1">IF(INDEX(INDIRECT(AD92&amp;"_"&amp;AC92),$A103,AE$8)=0,"",INDEX(INDIRECT(AD92&amp;"_"&amp;AC92),$A103,AE$8))</f>
        <v>#N/A</v>
      </c>
      <c r="AF103" s="4" t="e">
        <f ca="1">IF(INDEX(INDIRECT(AD92&amp;"_"&amp;AC92),$A103,AF$8)=0,"",INDEX(INDIRECT(AD92&amp;"_"&amp;AC92),$A103,AF$8))</f>
        <v>#N/A</v>
      </c>
    </row>
    <row r="104" spans="1:32" ht="39.950000000000003" customHeight="1" x14ac:dyDescent="0.25">
      <c r="A104">
        <v>7</v>
      </c>
      <c r="C104" s="4" t="e">
        <f ca="1">IF(INDEX(INDIRECT(H92&amp;"_"&amp;G92),$A104,C$8)=0,"",INDEX(INDIRECT(H92&amp;"_"&amp;G92),$A104,C$8))</f>
        <v>#N/A</v>
      </c>
      <c r="D104" s="4" t="e">
        <f ca="1">IF(INDEX(INDIRECT(H92&amp;"_"&amp;G92),$A104,D$8)=0,"",INDEX(INDIRECT(H92&amp;"_"&amp;G92),$A104,D$8))</f>
        <v>#N/A</v>
      </c>
      <c r="E104" s="4" t="e">
        <f ca="1">IF(INDEX(INDIRECT(H92&amp;"_"&amp;G92),$A104,E$8)=0,"",INDEX(INDIRECT(H92&amp;"_"&amp;G92),$A104,E$8))</f>
        <v>#N/A</v>
      </c>
      <c r="F104" s="4" t="e">
        <f ca="1">IF(INDEX(INDIRECT(H92&amp;"_"&amp;G92),$A104,F$8)=0,"",INDEX(INDIRECT(H92&amp;"_"&amp;G92),$A104,F$8))</f>
        <v>#N/A</v>
      </c>
      <c r="G104" s="4" t="e">
        <f ca="1">IF(INDEX(INDIRECT(H92&amp;"_"&amp;G92),$A104,G$8)=0,"",INDEX(INDIRECT(H92&amp;"_"&amp;G92),$A104,G$8))</f>
        <v>#N/A</v>
      </c>
      <c r="H104" s="4" t="e">
        <f ca="1">IF(INDEX(INDIRECT(H92&amp;"_"&amp;G92),$A104,H$8)=0,"",INDEX(INDIRECT(H92&amp;"_"&amp;G92),$A104,H$8))</f>
        <v>#N/A</v>
      </c>
      <c r="I104" s="4" t="e">
        <f ca="1">IF(INDEX(INDIRECT(H92&amp;"_"&amp;G92),$A104,I$8)=0,"",INDEX(INDIRECT(H92&amp;"_"&amp;G92),$A104,I$8))</f>
        <v>#N/A</v>
      </c>
      <c r="J104" s="4" t="e">
        <f ca="1">IF(INDEX(INDIRECT(H92&amp;"_"&amp;G92),$A104,J$8)=0,"",INDEX(INDIRECT(H92&amp;"_"&amp;G92),$A104,J$8))</f>
        <v>#N/A</v>
      </c>
      <c r="K104" s="4"/>
      <c r="N104" s="4" t="e">
        <f ca="1">IF(INDEX(INDIRECT(S92&amp;"_"&amp;R92),$A104,N$8)=0,"",INDEX(INDIRECT(S92&amp;"_"&amp;R92),$A104,N$8))</f>
        <v>#N/A</v>
      </c>
      <c r="O104" s="4" t="e">
        <f ca="1">IF(INDEX(INDIRECT(S92&amp;"_"&amp;R92),$A104,O$8)=0,"",INDEX(INDIRECT(S92&amp;"_"&amp;R92),$A104,O$8))</f>
        <v>#N/A</v>
      </c>
      <c r="P104" s="4" t="e">
        <f ca="1">IF(INDEX(INDIRECT(S92&amp;"_"&amp;R92),$A104,P$8)=0,"",INDEX(INDIRECT(S92&amp;"_"&amp;R92),$A104,P$8))</f>
        <v>#N/A</v>
      </c>
      <c r="Q104" s="4" t="e">
        <f ca="1">IF(INDEX(INDIRECT(S92&amp;"_"&amp;R92),$A104,Q$8)=0,"",INDEX(INDIRECT(S92&amp;"_"&amp;R92),$A104,Q$8))</f>
        <v>#N/A</v>
      </c>
      <c r="R104" s="4" t="e">
        <f ca="1">IF(INDEX(INDIRECT(S92&amp;"_"&amp;R92),$A104,R$8)=0,"",INDEX(INDIRECT(S92&amp;"_"&amp;R92),$A104,R$8))</f>
        <v>#N/A</v>
      </c>
      <c r="S104" s="4" t="e">
        <f ca="1">IF(INDEX(INDIRECT(S92&amp;"_"&amp;R92),$A104,S$8)=0,"",INDEX(INDIRECT(S92&amp;"_"&amp;R92),$A104,S$8))</f>
        <v>#N/A</v>
      </c>
      <c r="T104" s="4" t="e">
        <f ca="1">IF(INDEX(INDIRECT(S92&amp;"_"&amp;R92),$A104,T$8)=0,"",INDEX(INDIRECT(S92&amp;"_"&amp;R92),$A104,T$8))</f>
        <v>#N/A</v>
      </c>
      <c r="U104" s="4" t="e">
        <f ca="1">IF(INDEX(INDIRECT(S92&amp;"_"&amp;R92),$A104,U$8)=0,"",INDEX(INDIRECT(S92&amp;"_"&amp;R92),$A104,U$8))</f>
        <v>#N/A</v>
      </c>
      <c r="Y104" s="4" t="e">
        <f ca="1">IF(INDEX(INDIRECT(AD92&amp;"_"&amp;AC92),$A104,Y$8)=0,"",INDEX(INDIRECT(AD92&amp;"_"&amp;AC92),$A104,Y$8))</f>
        <v>#N/A</v>
      </c>
      <c r="Z104" s="4" t="e">
        <f ca="1">IF(INDEX(INDIRECT(AD92&amp;"_"&amp;AC92),$A104,Z$8)=0,"",INDEX(INDIRECT(AD92&amp;"_"&amp;AC92),$A104,Z$8))</f>
        <v>#N/A</v>
      </c>
      <c r="AA104" s="4" t="e">
        <f ca="1">IF(INDEX(INDIRECT(AD92&amp;"_"&amp;AC92),$A104,AA$8)=0,"",INDEX(INDIRECT(AD92&amp;"_"&amp;AC92),$A104,AA$8))</f>
        <v>#N/A</v>
      </c>
      <c r="AB104" s="4" t="e">
        <f ca="1">IF(INDEX(INDIRECT(AD92&amp;"_"&amp;AC92),$A104,AB$8)=0,"",INDEX(INDIRECT(AD92&amp;"_"&amp;AC92),$A104,AB$8))</f>
        <v>#N/A</v>
      </c>
      <c r="AC104" s="4" t="e">
        <f ca="1">IF(INDEX(INDIRECT(AD92&amp;"_"&amp;AC92),$A104,AC$8)=0,"",INDEX(INDIRECT(AD92&amp;"_"&amp;AC92),$A104,AC$8))</f>
        <v>#N/A</v>
      </c>
      <c r="AD104" s="4" t="e">
        <f ca="1">IF(INDEX(INDIRECT(AD92&amp;"_"&amp;AC92),$A104,AD$8)=0,"",INDEX(INDIRECT(AD92&amp;"_"&amp;AC92),$A104,AD$8))</f>
        <v>#N/A</v>
      </c>
      <c r="AE104" s="4" t="e">
        <f ca="1">IF(INDEX(INDIRECT(AD92&amp;"_"&amp;AC92),$A104,AE$8)=0,"",INDEX(INDIRECT(AD92&amp;"_"&amp;AC92),$A104,AE$8))</f>
        <v>#N/A</v>
      </c>
      <c r="AF104" s="4" t="e">
        <f ca="1">IF(INDEX(INDIRECT(AD92&amp;"_"&amp;AC92),$A104,AF$8)=0,"",INDEX(INDIRECT(AD92&amp;"_"&amp;AC92),$A104,AF$8))</f>
        <v>#N/A</v>
      </c>
    </row>
    <row r="105" spans="1:32" ht="39.950000000000003" customHeight="1" x14ac:dyDescent="0.25">
      <c r="A105">
        <v>8</v>
      </c>
      <c r="C105" s="4" t="e">
        <f ca="1">IF(INDEX(INDIRECT(H92&amp;"_"&amp;G92),$A105,C$8)=0,"",INDEX(INDIRECT(H92&amp;"_"&amp;G92),$A105,C$8))</f>
        <v>#N/A</v>
      </c>
      <c r="D105" s="4" t="e">
        <f ca="1">IF(INDEX(INDIRECT(H92&amp;"_"&amp;G92),$A105,D$8)=0,"",INDEX(INDIRECT(H92&amp;"_"&amp;G92),$A105,D$8))</f>
        <v>#N/A</v>
      </c>
      <c r="E105" s="4" t="e">
        <f ca="1">IF(INDEX(INDIRECT(H92&amp;"_"&amp;G92),$A105,E$8)=0,"",INDEX(INDIRECT(H92&amp;"_"&amp;G92),$A105,E$8))</f>
        <v>#N/A</v>
      </c>
      <c r="F105" s="4" t="e">
        <f ca="1">IF(INDEX(INDIRECT(H92&amp;"_"&amp;G92),$A105,F$8)=0,"",INDEX(INDIRECT(H92&amp;"_"&amp;G92),$A105,F$8))</f>
        <v>#N/A</v>
      </c>
      <c r="G105" s="4" t="e">
        <f ca="1">IF(INDEX(INDIRECT(H92&amp;"_"&amp;G92),$A105,G$8)=0,"",INDEX(INDIRECT(H92&amp;"_"&amp;G92),$A105,G$8))</f>
        <v>#N/A</v>
      </c>
      <c r="H105" s="4" t="e">
        <f ca="1">IF(INDEX(INDIRECT(H92&amp;"_"&amp;G92),$A105,H$8)=0,"",INDEX(INDIRECT(H92&amp;"_"&amp;G92),$A105,H$8))</f>
        <v>#N/A</v>
      </c>
      <c r="I105" s="4" t="e">
        <f ca="1">IF(INDEX(INDIRECT(H92&amp;"_"&amp;G92),$A105,I$8)=0,"",INDEX(INDIRECT(H92&amp;"_"&amp;G92),$A105,I$8))</f>
        <v>#N/A</v>
      </c>
      <c r="J105" s="4" t="e">
        <f ca="1">IF(INDEX(INDIRECT(H92&amp;"_"&amp;G92),$A105,J$8)=0,"",INDEX(INDIRECT(H92&amp;"_"&amp;G92),$A105,J$8))</f>
        <v>#N/A</v>
      </c>
      <c r="K105" s="4"/>
      <c r="N105" s="4" t="e">
        <f ca="1">IF(INDEX(INDIRECT(S92&amp;"_"&amp;R92),$A105,N$8)=0,"",INDEX(INDIRECT(S92&amp;"_"&amp;R92),$A105,N$8))</f>
        <v>#N/A</v>
      </c>
      <c r="O105" s="4" t="e">
        <f ca="1">IF(INDEX(INDIRECT(S92&amp;"_"&amp;R92),$A105,O$8)=0,"",INDEX(INDIRECT(S92&amp;"_"&amp;R92),$A105,O$8))</f>
        <v>#N/A</v>
      </c>
      <c r="P105" s="4" t="e">
        <f ca="1">IF(INDEX(INDIRECT(S92&amp;"_"&amp;R92),$A105,P$8)=0,"",INDEX(INDIRECT(S92&amp;"_"&amp;R92),$A105,P$8))</f>
        <v>#N/A</v>
      </c>
      <c r="Q105" s="4" t="e">
        <f ca="1">IF(INDEX(INDIRECT(S92&amp;"_"&amp;R92),$A105,Q$8)=0,"",INDEX(INDIRECT(S92&amp;"_"&amp;R92),$A105,Q$8))</f>
        <v>#N/A</v>
      </c>
      <c r="R105" s="4" t="e">
        <f ca="1">IF(INDEX(INDIRECT(S92&amp;"_"&amp;R92),$A105,R$8)=0,"",INDEX(INDIRECT(S92&amp;"_"&amp;R92),$A105,R$8))</f>
        <v>#N/A</v>
      </c>
      <c r="S105" s="4" t="e">
        <f ca="1">IF(INDEX(INDIRECT(S92&amp;"_"&amp;R92),$A105,S$8)=0,"",INDEX(INDIRECT(S92&amp;"_"&amp;R92),$A105,S$8))</f>
        <v>#N/A</v>
      </c>
      <c r="T105" s="4" t="e">
        <f ca="1">IF(INDEX(INDIRECT(S92&amp;"_"&amp;R92),$A105,T$8)=0,"",INDEX(INDIRECT(S92&amp;"_"&amp;R92),$A105,T$8))</f>
        <v>#N/A</v>
      </c>
      <c r="U105" s="4" t="e">
        <f ca="1">IF(INDEX(INDIRECT(S92&amp;"_"&amp;R92),$A105,U$8)=0,"",INDEX(INDIRECT(S92&amp;"_"&amp;R92),$A105,U$8))</f>
        <v>#N/A</v>
      </c>
      <c r="V105" s="99"/>
      <c r="W105" s="99"/>
      <c r="X105" s="99"/>
      <c r="Y105" s="4" t="e">
        <f ca="1">IF(INDEX(INDIRECT(AD92&amp;"_"&amp;AC92),$A105,Y$8)=0,"",INDEX(INDIRECT(AD92&amp;"_"&amp;AC92),$A105,Y$8))</f>
        <v>#N/A</v>
      </c>
      <c r="Z105" s="4" t="e">
        <f ca="1">IF(INDEX(INDIRECT(AD92&amp;"_"&amp;AC92),$A105,Z$8)=0,"",INDEX(INDIRECT(AD92&amp;"_"&amp;AC92),$A105,Z$8))</f>
        <v>#N/A</v>
      </c>
      <c r="AA105" s="4" t="e">
        <f ca="1">IF(INDEX(INDIRECT(AD92&amp;"_"&amp;AC92),$A105,AA$8)=0,"",INDEX(INDIRECT(AD92&amp;"_"&amp;AC92),$A105,AA$8))</f>
        <v>#N/A</v>
      </c>
      <c r="AB105" s="4" t="e">
        <f ca="1">IF(INDEX(INDIRECT(AD92&amp;"_"&amp;AC92),$A105,AB$8)=0,"",INDEX(INDIRECT(AD92&amp;"_"&amp;AC92),$A105,AB$8))</f>
        <v>#N/A</v>
      </c>
      <c r="AC105" s="4" t="e">
        <f ca="1">IF(INDEX(INDIRECT(AD92&amp;"_"&amp;AC92),$A105,AC$8)=0,"",INDEX(INDIRECT(AD92&amp;"_"&amp;AC92),$A105,AC$8))</f>
        <v>#N/A</v>
      </c>
      <c r="AD105" s="4" t="e">
        <f ca="1">IF(INDEX(INDIRECT(AD92&amp;"_"&amp;AC92),$A105,AD$8)=0,"",INDEX(INDIRECT(AD92&amp;"_"&amp;AC92),$A105,AD$8))</f>
        <v>#N/A</v>
      </c>
      <c r="AE105" s="4" t="e">
        <f ca="1">IF(INDEX(INDIRECT(AD92&amp;"_"&amp;AC92),$A105,AE$8)=0,"",INDEX(INDIRECT(AD92&amp;"_"&amp;AC92),$A105,AE$8))</f>
        <v>#N/A</v>
      </c>
      <c r="AF105" s="4" t="e">
        <f ca="1">IF(INDEX(INDIRECT(AD92&amp;"_"&amp;AC92),$A105,AF$8)=0,"",INDEX(INDIRECT(AD92&amp;"_"&amp;AC92),$A105,AF$8))</f>
        <v>#N/A</v>
      </c>
    </row>
    <row r="106" spans="1:32" ht="39.950000000000003" customHeight="1" x14ac:dyDescent="0.25">
      <c r="A106">
        <v>9</v>
      </c>
      <c r="C106" s="4" t="e">
        <f ca="1">IF(INDEX(INDIRECT(H92&amp;"_"&amp;G92),$A106,C$8)=0,"",INDEX(INDIRECT(H92&amp;"_"&amp;G92),$A106,C$8))</f>
        <v>#N/A</v>
      </c>
      <c r="D106" s="4" t="e">
        <f ca="1">IF(INDEX(INDIRECT(H92&amp;"_"&amp;G92),$A106,D$8)=0,"",INDEX(INDIRECT(H92&amp;"_"&amp;G92),$A106,D$8))</f>
        <v>#N/A</v>
      </c>
      <c r="E106" s="4" t="e">
        <f ca="1">IF(INDEX(INDIRECT(H92&amp;"_"&amp;G92),$A106,E$8)=0,"",INDEX(INDIRECT(H92&amp;"_"&amp;G92),$A106,E$8))</f>
        <v>#N/A</v>
      </c>
      <c r="F106" s="4" t="e">
        <f ca="1">IF(INDEX(INDIRECT(H92&amp;"_"&amp;G92),$A106,F$8)=0,"",INDEX(INDIRECT(H92&amp;"_"&amp;G92),$A106,F$8))</f>
        <v>#N/A</v>
      </c>
      <c r="G106" s="4" t="e">
        <f ca="1">IF(INDEX(INDIRECT(H92&amp;"_"&amp;G92),$A106,G$8)=0,"",INDEX(INDIRECT(H92&amp;"_"&amp;G92),$A106,G$8))</f>
        <v>#N/A</v>
      </c>
      <c r="H106" s="4" t="e">
        <f ca="1">IF(INDEX(INDIRECT(H92&amp;"_"&amp;G92),$A106,H$8)=0,"",INDEX(INDIRECT(H92&amp;"_"&amp;G92),$A106,H$8))</f>
        <v>#N/A</v>
      </c>
      <c r="I106" s="4" t="e">
        <f ca="1">IF(INDEX(INDIRECT(H92&amp;"_"&amp;G92),$A106,I$8)=0,"",INDEX(INDIRECT(H92&amp;"_"&amp;G92),$A106,I$8))</f>
        <v>#N/A</v>
      </c>
      <c r="J106" s="4" t="e">
        <f ca="1">IF(INDEX(INDIRECT(H92&amp;"_"&amp;G92),$A106,J$8)=0,"",INDEX(INDIRECT(H92&amp;"_"&amp;G92),$A106,J$8))</f>
        <v>#N/A</v>
      </c>
      <c r="K106" s="4"/>
      <c r="N106" s="4" t="e">
        <f ca="1">IF(INDEX(INDIRECT(S92&amp;"_"&amp;R92),$A106,N$8)=0,"",INDEX(INDIRECT(S92&amp;"_"&amp;R92),$A106,N$8))</f>
        <v>#N/A</v>
      </c>
      <c r="O106" s="4" t="e">
        <f ca="1">IF(INDEX(INDIRECT(S92&amp;"_"&amp;R92),$A106,O$8)=0,"",INDEX(INDIRECT(S92&amp;"_"&amp;R92),$A106,O$8))</f>
        <v>#N/A</v>
      </c>
      <c r="P106" s="4" t="e">
        <f ca="1">IF(INDEX(INDIRECT(S92&amp;"_"&amp;R92),$A106,P$8)=0,"",INDEX(INDIRECT(S92&amp;"_"&amp;R92),$A106,P$8))</f>
        <v>#N/A</v>
      </c>
      <c r="Q106" s="4" t="e">
        <f ca="1">IF(INDEX(INDIRECT(S92&amp;"_"&amp;R92),$A106,Q$8)=0,"",INDEX(INDIRECT(S92&amp;"_"&amp;R92),$A106,Q$8))</f>
        <v>#N/A</v>
      </c>
      <c r="R106" s="4" t="e">
        <f ca="1">IF(INDEX(INDIRECT(S92&amp;"_"&amp;R92),$A106,R$8)=0,"",INDEX(INDIRECT(S92&amp;"_"&amp;R92),$A106,R$8))</f>
        <v>#N/A</v>
      </c>
      <c r="S106" s="4" t="e">
        <f ca="1">IF(INDEX(INDIRECT(S92&amp;"_"&amp;R92),$A106,S$8)=0,"",INDEX(INDIRECT(S92&amp;"_"&amp;R92),$A106,S$8))</f>
        <v>#N/A</v>
      </c>
      <c r="T106" s="4" t="e">
        <f ca="1">IF(INDEX(INDIRECT(S92&amp;"_"&amp;R92),$A106,T$8)=0,"",INDEX(INDIRECT(S92&amp;"_"&amp;R92),$A106,T$8))</f>
        <v>#N/A</v>
      </c>
      <c r="U106" s="4" t="e">
        <f ca="1">IF(INDEX(INDIRECT(S92&amp;"_"&amp;R92),$A106,U$8)=0,"",INDEX(INDIRECT(S92&amp;"_"&amp;R92),$A106,U$8))</f>
        <v>#N/A</v>
      </c>
      <c r="V106" s="99"/>
      <c r="W106" s="99"/>
      <c r="X106" s="99"/>
      <c r="Y106" s="4" t="e">
        <f ca="1">IF(INDEX(INDIRECT(AD92&amp;"_"&amp;AC92),$A106,Y$8)=0,"",INDEX(INDIRECT(AD92&amp;"_"&amp;AC92),$A106,Y$8))</f>
        <v>#N/A</v>
      </c>
      <c r="Z106" s="4" t="e">
        <f ca="1">IF(INDEX(INDIRECT(AD92&amp;"_"&amp;AC92),$A106,Z$8)=0,"",INDEX(INDIRECT(AD92&amp;"_"&amp;AC92),$A106,Z$8))</f>
        <v>#N/A</v>
      </c>
      <c r="AA106" s="4" t="e">
        <f ca="1">IF(INDEX(INDIRECT(AD92&amp;"_"&amp;AC92),$A106,AA$8)=0,"",INDEX(INDIRECT(AD92&amp;"_"&amp;AC92),$A106,AA$8))</f>
        <v>#N/A</v>
      </c>
      <c r="AB106" s="4" t="e">
        <f ca="1">IF(INDEX(INDIRECT(AD92&amp;"_"&amp;AC92),$A106,AB$8)=0,"",INDEX(INDIRECT(AD92&amp;"_"&amp;AC92),$A106,AB$8))</f>
        <v>#N/A</v>
      </c>
      <c r="AC106" s="4" t="e">
        <f ca="1">IF(INDEX(INDIRECT(AD92&amp;"_"&amp;AC92),$A106,AC$8)=0,"",INDEX(INDIRECT(AD92&amp;"_"&amp;AC92),$A106,AC$8))</f>
        <v>#N/A</v>
      </c>
      <c r="AD106" s="4" t="e">
        <f ca="1">IF(INDEX(INDIRECT(AD92&amp;"_"&amp;AC92),$A106,AD$8)=0,"",INDEX(INDIRECT(AD92&amp;"_"&amp;AC92),$A106,AD$8))</f>
        <v>#N/A</v>
      </c>
      <c r="AE106" s="4" t="e">
        <f ca="1">IF(INDEX(INDIRECT(AD92&amp;"_"&amp;AC92),$A106,AE$8)=0,"",INDEX(INDIRECT(AD92&amp;"_"&amp;AC92),$A106,AE$8))</f>
        <v>#N/A</v>
      </c>
      <c r="AF106" s="4" t="e">
        <f ca="1">IF(INDEX(INDIRECT(AD92&amp;"_"&amp;AC92),$A106,AF$8)=0,"",INDEX(INDIRECT(AD92&amp;"_"&amp;AC92),$A106,AF$8))</f>
        <v>#N/A</v>
      </c>
    </row>
    <row r="107" spans="1:32" ht="39.950000000000003" customHeight="1" x14ac:dyDescent="0.25">
      <c r="A107">
        <v>10</v>
      </c>
      <c r="C107" s="4" t="e">
        <f ca="1">IF(INDEX(INDIRECT(H92&amp;"_"&amp;G92),$A107,C$8)=0,"",INDEX(INDIRECT(H92&amp;"_"&amp;G92),$A107,C$8))</f>
        <v>#N/A</v>
      </c>
      <c r="D107" s="4" t="e">
        <f ca="1">IF(INDEX(INDIRECT(H92&amp;"_"&amp;G92),$A107,D$8)=0,"",INDEX(INDIRECT(H92&amp;"_"&amp;G92),$A107,D$8))</f>
        <v>#N/A</v>
      </c>
      <c r="E107" s="4" t="e">
        <f ca="1">IF(INDEX(INDIRECT(H92&amp;"_"&amp;G92),$A107,E$8)=0,"",INDEX(INDIRECT(H92&amp;"_"&amp;G92),$A107,E$8))</f>
        <v>#N/A</v>
      </c>
      <c r="F107" s="4" t="e">
        <f ca="1">IF(INDEX(INDIRECT(H92&amp;"_"&amp;G92),$A107,F$8)=0,"",INDEX(INDIRECT(H92&amp;"_"&amp;G92),$A107,F$8))</f>
        <v>#N/A</v>
      </c>
      <c r="G107" s="4" t="e">
        <f ca="1">IF(INDEX(INDIRECT(H92&amp;"_"&amp;G92),$A107,G$8)=0,"",INDEX(INDIRECT(H92&amp;"_"&amp;G92),$A107,G$8))</f>
        <v>#N/A</v>
      </c>
      <c r="H107" s="4" t="e">
        <f ca="1">IF(INDEX(INDIRECT(H92&amp;"_"&amp;G92),$A107,H$8)=0,"",INDEX(INDIRECT(H92&amp;"_"&amp;G92),$A107,H$8))</f>
        <v>#N/A</v>
      </c>
      <c r="I107" s="4" t="e">
        <f ca="1">IF(INDEX(INDIRECT(H92&amp;"_"&amp;G92),$A107,I$8)=0,"",INDEX(INDIRECT(H92&amp;"_"&amp;G92),$A107,I$8))</f>
        <v>#N/A</v>
      </c>
      <c r="J107" s="4" t="e">
        <f ca="1">IF(INDEX(INDIRECT(H92&amp;"_"&amp;G92),$A107,J$8)=0,"",INDEX(INDIRECT(H92&amp;"_"&amp;G92),$A107,J$8))</f>
        <v>#N/A</v>
      </c>
      <c r="K107" s="4"/>
      <c r="N107" s="4" t="e">
        <f ca="1">IF(INDEX(INDIRECT(S92&amp;"_"&amp;R92),$A107,N$8)=0,"",INDEX(INDIRECT(S92&amp;"_"&amp;R92),$A107,N$8))</f>
        <v>#N/A</v>
      </c>
      <c r="O107" s="4" t="e">
        <f ca="1">IF(INDEX(INDIRECT(S92&amp;"_"&amp;R92),$A107,O$8)=0,"",INDEX(INDIRECT(S92&amp;"_"&amp;R92),$A107,O$8))</f>
        <v>#N/A</v>
      </c>
      <c r="P107" s="4" t="e">
        <f ca="1">IF(INDEX(INDIRECT(S92&amp;"_"&amp;R92),$A107,P$8)=0,"",INDEX(INDIRECT(S92&amp;"_"&amp;R92),$A107,P$8))</f>
        <v>#N/A</v>
      </c>
      <c r="Q107" s="4" t="e">
        <f ca="1">IF(INDEX(INDIRECT(S92&amp;"_"&amp;R92),$A107,Q$8)=0,"",INDEX(INDIRECT(S92&amp;"_"&amp;R92),$A107,Q$8))</f>
        <v>#N/A</v>
      </c>
      <c r="R107" s="4" t="e">
        <f ca="1">IF(INDEX(INDIRECT(S92&amp;"_"&amp;R92),$A107,R$8)=0,"",INDEX(INDIRECT(S92&amp;"_"&amp;R92),$A107,R$8))</f>
        <v>#N/A</v>
      </c>
      <c r="S107" s="4" t="e">
        <f ca="1">IF(INDEX(INDIRECT(S92&amp;"_"&amp;R92),$A107,S$8)=0,"",INDEX(INDIRECT(S92&amp;"_"&amp;R92),$A107,S$8))</f>
        <v>#N/A</v>
      </c>
      <c r="T107" s="4" t="e">
        <f ca="1">IF(INDEX(INDIRECT(S92&amp;"_"&amp;R92),$A107,T$8)=0,"",INDEX(INDIRECT(S92&amp;"_"&amp;R92),$A107,T$8))</f>
        <v>#N/A</v>
      </c>
      <c r="U107" s="4" t="e">
        <f ca="1">IF(INDEX(INDIRECT(S92&amp;"_"&amp;R92),$A107,U$8)=0,"",INDEX(INDIRECT(S92&amp;"_"&amp;R92),$A107,U$8))</f>
        <v>#N/A</v>
      </c>
      <c r="V107" s="99"/>
      <c r="W107" s="99"/>
      <c r="X107" s="99"/>
      <c r="Y107" s="4" t="e">
        <f ca="1">IF(INDEX(INDIRECT(AD92&amp;"_"&amp;AC92),$A107,Y$8)=0,"",INDEX(INDIRECT(AD92&amp;"_"&amp;AC92),$A107,Y$8))</f>
        <v>#N/A</v>
      </c>
      <c r="Z107" s="4" t="e">
        <f ca="1">IF(INDEX(INDIRECT(AD92&amp;"_"&amp;AC92),$A107,Z$8)=0,"",INDEX(INDIRECT(AD92&amp;"_"&amp;AC92),$A107,Z$8))</f>
        <v>#N/A</v>
      </c>
      <c r="AA107" s="4" t="e">
        <f ca="1">IF(INDEX(INDIRECT(AD92&amp;"_"&amp;AC92),$A107,AA$8)=0,"",INDEX(INDIRECT(AD92&amp;"_"&amp;AC92),$A107,AA$8))</f>
        <v>#N/A</v>
      </c>
      <c r="AB107" s="4" t="e">
        <f ca="1">IF(INDEX(INDIRECT(AD92&amp;"_"&amp;AC92),$A107,AB$8)=0,"",INDEX(INDIRECT(AD92&amp;"_"&amp;AC92),$A107,AB$8))</f>
        <v>#N/A</v>
      </c>
      <c r="AC107" s="4" t="e">
        <f ca="1">IF(INDEX(INDIRECT(AD92&amp;"_"&amp;AC92),$A107,AC$8)=0,"",INDEX(INDIRECT(AD92&amp;"_"&amp;AC92),$A107,AC$8))</f>
        <v>#N/A</v>
      </c>
      <c r="AD107" s="4" t="e">
        <f ca="1">IF(INDEX(INDIRECT(AD92&amp;"_"&amp;AC92),$A107,AD$8)=0,"",INDEX(INDIRECT(AD92&amp;"_"&amp;AC92),$A107,AD$8))</f>
        <v>#N/A</v>
      </c>
      <c r="AE107" s="4" t="e">
        <f ca="1">IF(INDEX(INDIRECT(AD92&amp;"_"&amp;AC92),$A107,AE$8)=0,"",INDEX(INDIRECT(AD92&amp;"_"&amp;AC92),$A107,AE$8))</f>
        <v>#N/A</v>
      </c>
      <c r="AF107" s="4" t="e">
        <f ca="1">IF(INDEX(INDIRECT(AD92&amp;"_"&amp;AC92),$A107,AF$8)=0,"",INDEX(INDIRECT(AD92&amp;"_"&amp;AC92),$A107,AF$8))</f>
        <v>#N/A</v>
      </c>
    </row>
    <row r="108" spans="1:32" ht="39.950000000000003" customHeight="1" x14ac:dyDescent="0.25">
      <c r="A108">
        <v>11</v>
      </c>
      <c r="C108" s="4" t="e">
        <f ca="1">IF(INDEX(INDIRECT(H92&amp;"_"&amp;G92),$A108,C$8)=0,"",INDEX(INDIRECT(H92&amp;"_"&amp;G92),$A108,C$8))</f>
        <v>#N/A</v>
      </c>
      <c r="D108" s="4" t="e">
        <f ca="1">IF(INDEX(INDIRECT(H92&amp;"_"&amp;G92),$A108,D$8)=0,"",INDEX(INDIRECT(H92&amp;"_"&amp;G92),$A108,D$8))</f>
        <v>#N/A</v>
      </c>
      <c r="E108" s="4" t="e">
        <f ca="1">IF(INDEX(INDIRECT(H92&amp;"_"&amp;G92),$A108,E$8)=0,"",INDEX(INDIRECT(H92&amp;"_"&amp;G92),$A108,E$8))</f>
        <v>#N/A</v>
      </c>
      <c r="F108" s="4" t="e">
        <f ca="1">IF(INDEX(INDIRECT(H92&amp;"_"&amp;G92),$A108,F$8)=0,"",INDEX(INDIRECT(H92&amp;"_"&amp;G92),$A108,F$8))</f>
        <v>#N/A</v>
      </c>
      <c r="G108" s="4" t="e">
        <f ca="1">IF(INDEX(INDIRECT(H92&amp;"_"&amp;G92),$A108,G$8)=0,"",INDEX(INDIRECT(H92&amp;"_"&amp;G92),$A108,G$8))</f>
        <v>#N/A</v>
      </c>
      <c r="H108" s="4" t="e">
        <f ca="1">IF(INDEX(INDIRECT(H92&amp;"_"&amp;G92),$A108,H$8)=0,"",INDEX(INDIRECT(H92&amp;"_"&amp;G92),$A108,H$8))</f>
        <v>#N/A</v>
      </c>
      <c r="I108" s="4" t="e">
        <f ca="1">IF(INDEX(INDIRECT(H92&amp;"_"&amp;G92),$A108,I$8)=0,"",INDEX(INDIRECT(H92&amp;"_"&amp;G92),$A108,I$8))</f>
        <v>#N/A</v>
      </c>
      <c r="J108" s="4" t="e">
        <f ca="1">IF(INDEX(INDIRECT(H92&amp;"_"&amp;G92),$A108,J$8)=0,"",INDEX(INDIRECT(H92&amp;"_"&amp;G92),$A108,J$8))</f>
        <v>#N/A</v>
      </c>
      <c r="K108" s="4"/>
      <c r="N108" s="4" t="e">
        <f ca="1">IF(INDEX(INDIRECT(S92&amp;"_"&amp;R92),$A108,N$8)=0,"",INDEX(INDIRECT(S92&amp;"_"&amp;R92),$A108,N$8))</f>
        <v>#N/A</v>
      </c>
      <c r="O108" s="4" t="e">
        <f ca="1">IF(INDEX(INDIRECT(S92&amp;"_"&amp;R92),$A108,O$8)=0,"",INDEX(INDIRECT(S92&amp;"_"&amp;R92),$A108,O$8))</f>
        <v>#N/A</v>
      </c>
      <c r="P108" s="4" t="e">
        <f ca="1">IF(INDEX(INDIRECT(S92&amp;"_"&amp;R92),$A108,P$8)=0,"",INDEX(INDIRECT(S92&amp;"_"&amp;R92),$A108,P$8))</f>
        <v>#N/A</v>
      </c>
      <c r="Q108" s="4" t="e">
        <f ca="1">IF(INDEX(INDIRECT(S92&amp;"_"&amp;R92),$A108,Q$8)=0,"",INDEX(INDIRECT(S92&amp;"_"&amp;R92),$A108,Q$8))</f>
        <v>#N/A</v>
      </c>
      <c r="R108" s="4" t="e">
        <f ca="1">IF(INDEX(INDIRECT(S92&amp;"_"&amp;R92),$A108,R$8)=0,"",INDEX(INDIRECT(S92&amp;"_"&amp;R92),$A108,R$8))</f>
        <v>#N/A</v>
      </c>
      <c r="S108" s="4" t="e">
        <f ca="1">IF(INDEX(INDIRECT(S92&amp;"_"&amp;R92),$A108,S$8)=0,"",INDEX(INDIRECT(S92&amp;"_"&amp;R92),$A108,S$8))</f>
        <v>#N/A</v>
      </c>
      <c r="T108" s="4" t="e">
        <f ca="1">IF(INDEX(INDIRECT(S92&amp;"_"&amp;R92),$A108,T$8)=0,"",INDEX(INDIRECT(S92&amp;"_"&amp;R92),$A108,T$8))</f>
        <v>#N/A</v>
      </c>
      <c r="U108" s="4" t="e">
        <f ca="1">IF(INDEX(INDIRECT(S92&amp;"_"&amp;R92),$A108,U$8)=0,"",INDEX(INDIRECT(S92&amp;"_"&amp;R92),$A108,U$8))</f>
        <v>#N/A</v>
      </c>
      <c r="V108" s="99"/>
      <c r="W108" s="99"/>
      <c r="X108" s="99"/>
      <c r="Y108" s="4" t="e">
        <f ca="1">IF(INDEX(INDIRECT(AD92&amp;"_"&amp;AC92),$A108,Y$8)=0,"",INDEX(INDIRECT(AD92&amp;"_"&amp;AC92),$A108,Y$8))</f>
        <v>#N/A</v>
      </c>
      <c r="Z108" s="4" t="e">
        <f ca="1">IF(INDEX(INDIRECT(AD92&amp;"_"&amp;AC92),$A108,Z$8)=0,"",INDEX(INDIRECT(AD92&amp;"_"&amp;AC92),$A108,Z$8))</f>
        <v>#N/A</v>
      </c>
      <c r="AA108" s="4" t="e">
        <f ca="1">IF(INDEX(INDIRECT(AD92&amp;"_"&amp;AC92),$A108,AA$8)=0,"",INDEX(INDIRECT(AD92&amp;"_"&amp;AC92),$A108,AA$8))</f>
        <v>#N/A</v>
      </c>
      <c r="AB108" s="4" t="e">
        <f ca="1">IF(INDEX(INDIRECT(AD92&amp;"_"&amp;AC92),$A108,AB$8)=0,"",INDEX(INDIRECT(AD92&amp;"_"&amp;AC92),$A108,AB$8))</f>
        <v>#N/A</v>
      </c>
      <c r="AC108" s="4" t="e">
        <f ca="1">IF(INDEX(INDIRECT(AD92&amp;"_"&amp;AC92),$A108,AC$8)=0,"",INDEX(INDIRECT(AD92&amp;"_"&amp;AC92),$A108,AC$8))</f>
        <v>#N/A</v>
      </c>
      <c r="AD108" s="4" t="e">
        <f ca="1">IF(INDEX(INDIRECT(AD92&amp;"_"&amp;AC92),$A108,AD$8)=0,"",INDEX(INDIRECT(AD92&amp;"_"&amp;AC92),$A108,AD$8))</f>
        <v>#N/A</v>
      </c>
      <c r="AE108" s="4" t="e">
        <f ca="1">IF(INDEX(INDIRECT(AD92&amp;"_"&amp;AC92),$A108,AE$8)=0,"",INDEX(INDIRECT(AD92&amp;"_"&amp;AC92),$A108,AE$8))</f>
        <v>#N/A</v>
      </c>
      <c r="AF108" s="4" t="e">
        <f ca="1">IF(INDEX(INDIRECT(AD92&amp;"_"&amp;AC92),$A108,AF$8)=0,"",INDEX(INDIRECT(AD92&amp;"_"&amp;AC92),$A108,AF$8))</f>
        <v>#N/A</v>
      </c>
    </row>
    <row r="109" spans="1:32" ht="39.950000000000003" customHeight="1" x14ac:dyDescent="0.25">
      <c r="A109">
        <v>12</v>
      </c>
      <c r="C109" s="4" t="e">
        <f ca="1">IF(INDEX(INDIRECT(H92&amp;"_"&amp;G92),$A109,C$8)=0,"",INDEX(INDIRECT(H92&amp;"_"&amp;G92),$A109,C$8))</f>
        <v>#N/A</v>
      </c>
      <c r="D109" s="4" t="e">
        <f ca="1">IF(INDEX(INDIRECT(H92&amp;"_"&amp;G92),$A109,D$8)=0,"",INDEX(INDIRECT(H92&amp;"_"&amp;G92),$A109,D$8))</f>
        <v>#N/A</v>
      </c>
      <c r="E109" s="4" t="e">
        <f ca="1">IF(INDEX(INDIRECT(H92&amp;"_"&amp;G92),$A109,E$8)=0,"",INDEX(INDIRECT(H92&amp;"_"&amp;G92),$A109,E$8))</f>
        <v>#N/A</v>
      </c>
      <c r="F109" s="4" t="e">
        <f ca="1">IF(INDEX(INDIRECT(H92&amp;"_"&amp;G92),$A109,F$8)=0,"",INDEX(INDIRECT(H92&amp;"_"&amp;G92),$A109,F$8))</f>
        <v>#N/A</v>
      </c>
      <c r="G109" s="4" t="e">
        <f ca="1">IF(INDEX(INDIRECT(H92&amp;"_"&amp;G92),$A109,G$8)=0,"",INDEX(INDIRECT(H92&amp;"_"&amp;G92),$A109,G$8))</f>
        <v>#N/A</v>
      </c>
      <c r="H109" s="4" t="e">
        <f ca="1">IF(INDEX(INDIRECT(H92&amp;"_"&amp;G92),$A109,H$8)=0,"",INDEX(INDIRECT(H92&amp;"_"&amp;G92),$A109,H$8))</f>
        <v>#N/A</v>
      </c>
      <c r="I109" s="4" t="e">
        <f ca="1">IF(INDEX(INDIRECT(H92&amp;"_"&amp;G92),$A109,I$8)=0,"",INDEX(INDIRECT(H92&amp;"_"&amp;G92),$A109,I$8))</f>
        <v>#N/A</v>
      </c>
      <c r="J109" s="4" t="e">
        <f ca="1">IF(INDEX(INDIRECT(H92&amp;"_"&amp;G92),$A109,J$8)=0,"",INDEX(INDIRECT(H92&amp;"_"&amp;G92),$A109,J$8))</f>
        <v>#N/A</v>
      </c>
      <c r="K109" s="4"/>
      <c r="N109" s="4" t="e">
        <f ca="1">IF(INDEX(INDIRECT(S92&amp;"_"&amp;R92),$A109,N$8)=0,"",INDEX(INDIRECT(S92&amp;"_"&amp;R92),$A109,N$8))</f>
        <v>#N/A</v>
      </c>
      <c r="O109" s="4" t="e">
        <f ca="1">IF(INDEX(INDIRECT(S92&amp;"_"&amp;R92),$A109,O$8)=0,"",INDEX(INDIRECT(S92&amp;"_"&amp;R92),$A109,O$8))</f>
        <v>#N/A</v>
      </c>
      <c r="P109" s="4" t="e">
        <f ca="1">IF(INDEX(INDIRECT(S92&amp;"_"&amp;R92),$A109,P$8)=0,"",INDEX(INDIRECT(S92&amp;"_"&amp;R92),$A109,P$8))</f>
        <v>#N/A</v>
      </c>
      <c r="Q109" s="4" t="e">
        <f ca="1">IF(INDEX(INDIRECT(S92&amp;"_"&amp;R92),$A109,Q$8)=0,"",INDEX(INDIRECT(S92&amp;"_"&amp;R92),$A109,Q$8))</f>
        <v>#N/A</v>
      </c>
      <c r="R109" s="4" t="e">
        <f ca="1">IF(INDEX(INDIRECT(S92&amp;"_"&amp;R92),$A109,R$8)=0,"",INDEX(INDIRECT(S92&amp;"_"&amp;R92),$A109,R$8))</f>
        <v>#N/A</v>
      </c>
      <c r="S109" s="4" t="e">
        <f ca="1">IF(INDEX(INDIRECT(S92&amp;"_"&amp;R92),$A109,S$8)=0,"",INDEX(INDIRECT(S92&amp;"_"&amp;R92),$A109,S$8))</f>
        <v>#N/A</v>
      </c>
      <c r="T109" s="4" t="e">
        <f ca="1">IF(INDEX(INDIRECT(S92&amp;"_"&amp;R92),$A109,T$8)=0,"",INDEX(INDIRECT(S92&amp;"_"&amp;R92),$A109,T$8))</f>
        <v>#N/A</v>
      </c>
      <c r="U109" s="4" t="e">
        <f ca="1">IF(INDEX(INDIRECT(S92&amp;"_"&amp;R92),$A109,U$8)=0,"",INDEX(INDIRECT(S92&amp;"_"&amp;R92),$A109,U$8))</f>
        <v>#N/A</v>
      </c>
      <c r="V109" s="99"/>
      <c r="W109" s="99"/>
      <c r="X109" s="99"/>
      <c r="Y109" s="4" t="e">
        <f ca="1">IF(INDEX(INDIRECT(AD92&amp;"_"&amp;AC92),$A109,Y$8)=0,"",INDEX(INDIRECT(AD92&amp;"_"&amp;AC92),$A109,Y$8))</f>
        <v>#N/A</v>
      </c>
      <c r="Z109" s="4" t="e">
        <f ca="1">IF(INDEX(INDIRECT(AD92&amp;"_"&amp;AC92),$A109,Z$8)=0,"",INDEX(INDIRECT(AD92&amp;"_"&amp;AC92),$A109,Z$8))</f>
        <v>#N/A</v>
      </c>
      <c r="AA109" s="4" t="e">
        <f ca="1">IF(INDEX(INDIRECT(AD92&amp;"_"&amp;AC92),$A109,AA$8)=0,"",INDEX(INDIRECT(AD92&amp;"_"&amp;AC92),$A109,AA$8))</f>
        <v>#N/A</v>
      </c>
      <c r="AB109" s="4" t="e">
        <f ca="1">IF(INDEX(INDIRECT(AD92&amp;"_"&amp;AC92),$A109,AB$8)=0,"",INDEX(INDIRECT(AD92&amp;"_"&amp;AC92),$A109,AB$8))</f>
        <v>#N/A</v>
      </c>
      <c r="AC109" s="4" t="e">
        <f ca="1">IF(INDEX(INDIRECT(AD92&amp;"_"&amp;AC92),$A109,AC$8)=0,"",INDEX(INDIRECT(AD92&amp;"_"&amp;AC92),$A109,AC$8))</f>
        <v>#N/A</v>
      </c>
      <c r="AD109" s="4" t="e">
        <f ca="1">IF(INDEX(INDIRECT(AD92&amp;"_"&amp;AC92),$A109,AD$8)=0,"",INDEX(INDIRECT(AD92&amp;"_"&amp;AC92),$A109,AD$8))</f>
        <v>#N/A</v>
      </c>
      <c r="AE109" s="4" t="e">
        <f ca="1">IF(INDEX(INDIRECT(AD92&amp;"_"&amp;AC92),$A109,AE$8)=0,"",INDEX(INDIRECT(AD92&amp;"_"&amp;AC92),$A109,AE$8))</f>
        <v>#N/A</v>
      </c>
      <c r="AF109" s="4" t="e">
        <f ca="1">IF(INDEX(INDIRECT(AD92&amp;"_"&amp;AC92),$A109,AF$8)=0,"",INDEX(INDIRECT(AD92&amp;"_"&amp;AC92),$A109,AF$8))</f>
        <v>#N/A</v>
      </c>
    </row>
    <row r="110" spans="1:32" ht="39.950000000000003" customHeight="1" x14ac:dyDescent="0.25">
      <c r="A110">
        <v>13</v>
      </c>
      <c r="C110" s="4" t="e">
        <f ca="1">IF(INDEX(INDIRECT(H92&amp;"_"&amp;G92),$A110,C$8)=0,"",INDEX(INDIRECT(H92&amp;"_"&amp;G92),$A110,C$8))</f>
        <v>#N/A</v>
      </c>
      <c r="D110" s="4" t="e">
        <f ca="1">IF(INDEX(INDIRECT(H92&amp;"_"&amp;G92),$A110,D$8)=0,"",INDEX(INDIRECT(H92&amp;"_"&amp;G92),$A110,D$8))</f>
        <v>#N/A</v>
      </c>
      <c r="E110" s="4" t="e">
        <f ca="1">IF(INDEX(INDIRECT(H92&amp;"_"&amp;G92),$A110,E$8)=0,"",INDEX(INDIRECT(H92&amp;"_"&amp;G92),$A110,E$8))</f>
        <v>#N/A</v>
      </c>
      <c r="F110" s="4" t="e">
        <f ca="1">IF(INDEX(INDIRECT(H92&amp;"_"&amp;G92),$A110,F$8)=0,"",INDEX(INDIRECT(H92&amp;"_"&amp;G92),$A110,F$8))</f>
        <v>#N/A</v>
      </c>
      <c r="G110" s="4" t="e">
        <f ca="1">IF(INDEX(INDIRECT(H92&amp;"_"&amp;G92),$A110,G$8)=0,"",INDEX(INDIRECT(H92&amp;"_"&amp;G92),$A110,G$8))</f>
        <v>#N/A</v>
      </c>
      <c r="H110" s="4" t="e">
        <f ca="1">IF(INDEX(INDIRECT(H92&amp;"_"&amp;G92),$A110,H$8)=0,"",INDEX(INDIRECT(H92&amp;"_"&amp;G92),$A110,H$8))</f>
        <v>#N/A</v>
      </c>
      <c r="I110" s="4" t="e">
        <f ca="1">IF(INDEX(INDIRECT(H92&amp;"_"&amp;G92),$A110,I$8)=0,"",INDEX(INDIRECT(H92&amp;"_"&amp;G92),$A110,I$8))</f>
        <v>#N/A</v>
      </c>
      <c r="J110" s="4" t="e">
        <f ca="1">IF(INDEX(INDIRECT(H92&amp;"_"&amp;G92),$A110,J$8)=0,"",INDEX(INDIRECT(H92&amp;"_"&amp;G92),$A110,J$8))</f>
        <v>#N/A</v>
      </c>
      <c r="K110" s="4"/>
      <c r="N110" s="4" t="e">
        <f ca="1">IF(INDEX(INDIRECT(S92&amp;"_"&amp;R92),$A110,N$8)=0,"",INDEX(INDIRECT(S92&amp;"_"&amp;R92),$A110,N$8))</f>
        <v>#N/A</v>
      </c>
      <c r="O110" s="4" t="e">
        <f ca="1">IF(INDEX(INDIRECT(S92&amp;"_"&amp;R92),$A110,O$8)=0,"",INDEX(INDIRECT(S92&amp;"_"&amp;R92),$A110,O$8))</f>
        <v>#N/A</v>
      </c>
      <c r="P110" s="4" t="e">
        <f ca="1">IF(INDEX(INDIRECT(S92&amp;"_"&amp;R92),$A110,P$8)=0,"",INDEX(INDIRECT(S92&amp;"_"&amp;R92),$A110,P$8))</f>
        <v>#N/A</v>
      </c>
      <c r="Q110" s="4" t="e">
        <f ca="1">IF(INDEX(INDIRECT(S92&amp;"_"&amp;R92),$A110,Q$8)=0,"",INDEX(INDIRECT(S92&amp;"_"&amp;R92),$A110,Q$8))</f>
        <v>#N/A</v>
      </c>
      <c r="R110" s="4" t="e">
        <f ca="1">IF(INDEX(INDIRECT(S92&amp;"_"&amp;R92),$A110,R$8)=0,"",INDEX(INDIRECT(S92&amp;"_"&amp;R92),$A110,R$8))</f>
        <v>#N/A</v>
      </c>
      <c r="S110" s="4" t="e">
        <f ca="1">IF(INDEX(INDIRECT(S92&amp;"_"&amp;R92),$A110,S$8)=0,"",INDEX(INDIRECT(S92&amp;"_"&amp;R92),$A110,S$8))</f>
        <v>#N/A</v>
      </c>
      <c r="T110" s="4" t="e">
        <f ca="1">IF(INDEX(INDIRECT(S92&amp;"_"&amp;R92),$A110,T$8)=0,"",INDEX(INDIRECT(S92&amp;"_"&amp;R92),$A110,T$8))</f>
        <v>#N/A</v>
      </c>
      <c r="U110" s="4" t="e">
        <f ca="1">IF(INDEX(INDIRECT(S92&amp;"_"&amp;R92),$A110,U$8)=0,"",INDEX(INDIRECT(S92&amp;"_"&amp;R92),$A110,U$8))</f>
        <v>#N/A</v>
      </c>
      <c r="V110" s="99"/>
      <c r="W110" s="99"/>
      <c r="X110" s="99"/>
      <c r="Y110" s="4" t="e">
        <f ca="1">IF(INDEX(INDIRECT(AD92&amp;"_"&amp;AC92),$A110,Y$8)=0,"",INDEX(INDIRECT(AD92&amp;"_"&amp;AC92),$A110,Y$8))</f>
        <v>#N/A</v>
      </c>
      <c r="Z110" s="4" t="e">
        <f ca="1">IF(INDEX(INDIRECT(AD92&amp;"_"&amp;AC92),$A110,Z$8)=0,"",INDEX(INDIRECT(AD92&amp;"_"&amp;AC92),$A110,Z$8))</f>
        <v>#N/A</v>
      </c>
      <c r="AA110" s="4" t="e">
        <f ca="1">IF(INDEX(INDIRECT(AD92&amp;"_"&amp;AC92),$A110,AA$8)=0,"",INDEX(INDIRECT(AD92&amp;"_"&amp;AC92),$A110,AA$8))</f>
        <v>#N/A</v>
      </c>
      <c r="AB110" s="4" t="e">
        <f ca="1">IF(INDEX(INDIRECT(AD92&amp;"_"&amp;AC92),$A110,AB$8)=0,"",INDEX(INDIRECT(AD92&amp;"_"&amp;AC92),$A110,AB$8))</f>
        <v>#N/A</v>
      </c>
      <c r="AC110" s="4" t="e">
        <f ca="1">IF(INDEX(INDIRECT(AD92&amp;"_"&amp;AC92),$A110,AC$8)=0,"",INDEX(INDIRECT(AD92&amp;"_"&amp;AC92),$A110,AC$8))</f>
        <v>#N/A</v>
      </c>
      <c r="AD110" s="4" t="e">
        <f ca="1">IF(INDEX(INDIRECT(AD92&amp;"_"&amp;AC92),$A110,AD$8)=0,"",INDEX(INDIRECT(AD92&amp;"_"&amp;AC92),$A110,AD$8))</f>
        <v>#N/A</v>
      </c>
      <c r="AE110" s="4" t="e">
        <f ca="1">IF(INDEX(INDIRECT(AD92&amp;"_"&amp;AC92),$A110,AE$8)=0,"",INDEX(INDIRECT(AD92&amp;"_"&amp;AC92),$A110,AE$8))</f>
        <v>#N/A</v>
      </c>
      <c r="AF110" s="4" t="e">
        <f ca="1">IF(INDEX(INDIRECT(AD92&amp;"_"&amp;AC92),$A110,AF$8)=0,"",INDEX(INDIRECT(AD92&amp;"_"&amp;AC92),$A110,AF$8))</f>
        <v>#N/A</v>
      </c>
    </row>
    <row r="111" spans="1:32" ht="15" customHeight="1" x14ac:dyDescent="0.25">
      <c r="A111">
        <v>14</v>
      </c>
      <c r="C111" s="4" t="e">
        <f ca="1">IF(INDEX(INDIRECT(H92&amp;"_"&amp;G92),$A111,C$8)=0,"",INDEX(INDIRECT(H92&amp;"_"&amp;G92),$A111,C$8))</f>
        <v>#N/A</v>
      </c>
      <c r="D111" s="4" t="e">
        <f ca="1">IF(INDEX(INDIRECT(H92&amp;"_"&amp;G92),$A111,D$8)=0,"",INDEX(INDIRECT(H92&amp;"_"&amp;G92),$A111,D$8))</f>
        <v>#N/A</v>
      </c>
      <c r="E111" s="4" t="e">
        <f ca="1">IF(INDEX(INDIRECT(H92&amp;"_"&amp;G92),$A111,E$8)=0,"",INDEX(INDIRECT(H92&amp;"_"&amp;G92),$A111,E$8))</f>
        <v>#N/A</v>
      </c>
      <c r="F111" s="4" t="e">
        <f ca="1">IF(INDEX(INDIRECT(H92&amp;"_"&amp;G92),$A111,F$8)=0,"",INDEX(INDIRECT(H92&amp;"_"&amp;G92),$A111,F$8))</f>
        <v>#N/A</v>
      </c>
      <c r="G111" s="4" t="e">
        <f ca="1">IF(INDEX(INDIRECT(H92&amp;"_"&amp;G92),$A111,G$8)=0,"",INDEX(INDIRECT(H92&amp;"_"&amp;G92),$A111,G$8))</f>
        <v>#N/A</v>
      </c>
      <c r="H111" s="4" t="e">
        <f ca="1">IF(INDEX(INDIRECT(H92&amp;"_"&amp;G92),$A111,H$8)=0,"",INDEX(INDIRECT(H92&amp;"_"&amp;G92),$A111,H$8))</f>
        <v>#N/A</v>
      </c>
      <c r="I111" s="4" t="e">
        <f ca="1">IF(INDEX(INDIRECT(H92&amp;"_"&amp;G92),$A111,I$8)=0,"",INDEX(INDIRECT(H92&amp;"_"&amp;G92),$A111,I$8))</f>
        <v>#N/A</v>
      </c>
      <c r="J111" s="4" t="e">
        <f ca="1">IF(INDEX(INDIRECT(H92&amp;"_"&amp;G92),$A111,J$8)=0,"",INDEX(INDIRECT(H92&amp;"_"&amp;G92),$A111,J$8))</f>
        <v>#N/A</v>
      </c>
      <c r="K111" s="4"/>
      <c r="N111" s="4" t="e">
        <f ca="1">IF(INDEX(INDIRECT(S92&amp;"_"&amp;R92),$A111,N$8)=0,"",INDEX(INDIRECT(S92&amp;"_"&amp;R92),$A111,N$8))</f>
        <v>#N/A</v>
      </c>
      <c r="O111" s="4" t="e">
        <f ca="1">IF(INDEX(INDIRECT(S92&amp;"_"&amp;R92),$A111,O$8)=0,"",INDEX(INDIRECT(S92&amp;"_"&amp;R92),$A111,O$8))</f>
        <v>#N/A</v>
      </c>
      <c r="P111" s="4" t="e">
        <f ca="1">IF(INDEX(INDIRECT(S92&amp;"_"&amp;R92),$A111,P$8)=0,"",INDEX(INDIRECT(S92&amp;"_"&amp;R92),$A111,P$8))</f>
        <v>#N/A</v>
      </c>
      <c r="Q111" s="4" t="e">
        <f ca="1">IF(INDEX(INDIRECT(S92&amp;"_"&amp;R92),$A111,Q$8)=0,"",INDEX(INDIRECT(S92&amp;"_"&amp;R92),$A111,Q$8))</f>
        <v>#N/A</v>
      </c>
      <c r="R111" s="4" t="e">
        <f ca="1">IF(INDEX(INDIRECT(S92&amp;"_"&amp;R92),$A111,R$8)=0,"",INDEX(INDIRECT(S92&amp;"_"&amp;R92),$A111,R$8))</f>
        <v>#N/A</v>
      </c>
      <c r="S111" s="4" t="e">
        <f ca="1">IF(INDEX(INDIRECT(S92&amp;"_"&amp;R92),$A111,S$8)=0,"",INDEX(INDIRECT(S92&amp;"_"&amp;R92),$A111,S$8))</f>
        <v>#N/A</v>
      </c>
      <c r="T111" s="4" t="e">
        <f ca="1">IF(INDEX(INDIRECT(S92&amp;"_"&amp;R92),$A111,T$8)=0,"",INDEX(INDIRECT(S92&amp;"_"&amp;R92),$A111,T$8))</f>
        <v>#N/A</v>
      </c>
      <c r="U111" s="4" t="e">
        <f ca="1">IF(INDEX(INDIRECT(S92&amp;"_"&amp;R92),$A111,U$8)=0,"",INDEX(INDIRECT(S92&amp;"_"&amp;R92),$A111,U$8))</f>
        <v>#N/A</v>
      </c>
      <c r="V111" s="99"/>
      <c r="W111" s="99"/>
      <c r="X111" s="99"/>
      <c r="Y111" s="4" t="e">
        <f ca="1">IF(INDEX(INDIRECT(AD92&amp;"_"&amp;AC92),$A111,Y$8)=0,"",INDEX(INDIRECT(AD92&amp;"_"&amp;AC92),$A111,Y$8))</f>
        <v>#N/A</v>
      </c>
      <c r="Z111" s="4" t="e">
        <f ca="1">IF(INDEX(INDIRECT(AD92&amp;"_"&amp;AC92),$A111,Z$8)=0,"",INDEX(INDIRECT(AD92&amp;"_"&amp;AC92),$A111,Z$8))</f>
        <v>#N/A</v>
      </c>
      <c r="AA111" s="4" t="e">
        <f ca="1">IF(INDEX(INDIRECT(AD92&amp;"_"&amp;AC92),$A111,AA$8)=0,"",INDEX(INDIRECT(AD92&amp;"_"&amp;AC92),$A111,AA$8))</f>
        <v>#N/A</v>
      </c>
      <c r="AB111" s="4" t="e">
        <f ca="1">IF(INDEX(INDIRECT(AD92&amp;"_"&amp;AC92),$A111,AB$8)=0,"",INDEX(INDIRECT(AD92&amp;"_"&amp;AC92),$A111,AB$8))</f>
        <v>#N/A</v>
      </c>
      <c r="AC111" s="4" t="e">
        <f ca="1">IF(INDEX(INDIRECT(AD92&amp;"_"&amp;AC92),$A111,AC$8)=0,"",INDEX(INDIRECT(AD92&amp;"_"&amp;AC92),$A111,AC$8))</f>
        <v>#N/A</v>
      </c>
      <c r="AD111" s="4" t="e">
        <f ca="1">IF(INDEX(INDIRECT(AD92&amp;"_"&amp;AC92),$A111,AD$8)=0,"",INDEX(INDIRECT(AD92&amp;"_"&amp;AC92),$A111,AD$8))</f>
        <v>#N/A</v>
      </c>
      <c r="AE111" s="4" t="e">
        <f ca="1">IF(INDEX(INDIRECT(AD92&amp;"_"&amp;AC92),$A111,AE$8)=0,"",INDEX(INDIRECT(AD92&amp;"_"&amp;AC92),$A111,AE$8))</f>
        <v>#N/A</v>
      </c>
      <c r="AF111" s="4" t="e">
        <f ca="1">IF(INDEX(INDIRECT(AD92&amp;"_"&amp;AC92),$A111,AF$8)=0,"",INDEX(INDIRECT(AD92&amp;"_"&amp;AC92),$A111,AF$8))</f>
        <v>#N/A</v>
      </c>
    </row>
    <row r="112" spans="1:32" ht="27.75" customHeight="1" x14ac:dyDescent="0.25">
      <c r="A112">
        <v>15</v>
      </c>
      <c r="C112" s="4" t="e">
        <f ca="1">IF(INDEX(INDIRECT(H92&amp;"_"&amp;G92),$A112,C$8)=0,"",INDEX(INDIRECT(H92&amp;"_"&amp;G92),$A112,C$8))</f>
        <v>#N/A</v>
      </c>
      <c r="D112" s="4"/>
      <c r="E112" s="4"/>
      <c r="F112" s="4"/>
      <c r="G112" s="4"/>
      <c r="H112" s="4"/>
      <c r="I112" s="4"/>
      <c r="J112" s="4"/>
      <c r="K112" s="4"/>
      <c r="N112" s="4" t="e">
        <f ca="1">IF(INDEX(INDIRECT(S92&amp;"_"&amp;R92),$A112,N$8)=0,"",INDEX(INDIRECT(S92&amp;"_"&amp;R92),$A112,N$8))</f>
        <v>#N/A</v>
      </c>
      <c r="O112" s="4"/>
      <c r="P112" s="4"/>
      <c r="Q112" s="4"/>
      <c r="R112" s="4"/>
      <c r="S112" s="4"/>
      <c r="T112" s="4"/>
      <c r="U112" s="4"/>
      <c r="V112" s="99"/>
      <c r="W112" s="99"/>
      <c r="X112" s="99"/>
      <c r="Y112" s="4" t="e">
        <f ca="1">IF(INDEX(INDIRECT(AD92&amp;"_"&amp;AC92),$A112,Y$8)=0,"",INDEX(INDIRECT(AD92&amp;"_"&amp;AC92),$A112,Y$8))</f>
        <v>#N/A</v>
      </c>
      <c r="Z112" s="4"/>
      <c r="AA112" s="4"/>
      <c r="AB112" s="4"/>
      <c r="AC112" s="4"/>
      <c r="AD112" s="4"/>
      <c r="AE112" s="4"/>
      <c r="AF112" s="4"/>
    </row>
    <row r="113" spans="1:32" ht="27.75" customHeight="1" x14ac:dyDescent="0.25">
      <c r="A113">
        <v>16</v>
      </c>
      <c r="C113" s="4" t="e">
        <f ca="1">IF(INDEX(INDIRECT(H92&amp;"_"&amp;G92),$A113,C$8)=0,"",INDEX(INDIRECT(H92&amp;"_"&amp;G92),$A113,C$8))</f>
        <v>#N/A</v>
      </c>
      <c r="D113" s="4"/>
      <c r="E113" s="4"/>
      <c r="F113" s="4"/>
      <c r="G113" s="4"/>
      <c r="H113" s="4"/>
      <c r="I113" s="4"/>
      <c r="J113" s="4"/>
      <c r="K113" s="4"/>
      <c r="N113" s="4" t="e">
        <f ca="1">IF(INDEX(INDIRECT(S92&amp;"_"&amp;R92),$A113,N$8)=0,"",INDEX(INDIRECT(S92&amp;"_"&amp;R92),$A113,N$8))</f>
        <v>#N/A</v>
      </c>
      <c r="O113" s="4"/>
      <c r="P113" s="4"/>
      <c r="Q113" s="4"/>
      <c r="R113" s="4"/>
      <c r="S113" s="4"/>
      <c r="T113" s="4"/>
      <c r="U113" s="4"/>
      <c r="V113" s="99"/>
      <c r="W113" s="99"/>
      <c r="X113" s="99"/>
      <c r="Y113" s="4" t="e">
        <f ca="1">IF(INDEX(INDIRECT(AD92&amp;"_"&amp;AC92),$A113,Y$8)=0,"",INDEX(INDIRECT(AD92&amp;"_"&amp;AC92),$A113,Y$8))</f>
        <v>#N/A</v>
      </c>
      <c r="Z113" s="4"/>
      <c r="AA113" s="4"/>
      <c r="AB113" s="4"/>
      <c r="AC113" s="4"/>
      <c r="AD113" s="4"/>
      <c r="AE113" s="4"/>
      <c r="AF113" s="4"/>
    </row>
    <row r="115" spans="1:32" ht="24.75" x14ac:dyDescent="0.25">
      <c r="C115" s="3"/>
    </row>
    <row r="116" spans="1:32" ht="22.5" x14ac:dyDescent="0.25">
      <c r="C116" s="38"/>
    </row>
    <row r="117" spans="1:32" ht="19.5" x14ac:dyDescent="0.25">
      <c r="C117" s="4"/>
    </row>
    <row r="118" spans="1:32" ht="19.5" x14ac:dyDescent="0.25">
      <c r="C118" s="10"/>
      <c r="D118" s="10"/>
      <c r="E118" s="10"/>
      <c r="F118" s="10"/>
      <c r="G118" s="10"/>
    </row>
    <row r="119" spans="1:32" ht="15" customHeight="1" x14ac:dyDescent="0.25">
      <c r="C119" s="10"/>
      <c r="D119" s="10"/>
      <c r="E119" s="10"/>
      <c r="F119" s="10"/>
      <c r="G119" s="10"/>
    </row>
    <row r="120" spans="1:32" ht="15" customHeight="1" x14ac:dyDescent="0.25">
      <c r="C120" s="10"/>
      <c r="D120" s="10"/>
      <c r="E120" s="10"/>
      <c r="F120" s="10"/>
      <c r="G120" s="10"/>
    </row>
    <row r="121" spans="1:32" ht="15" customHeight="1" x14ac:dyDescent="0.25">
      <c r="C121" s="10"/>
      <c r="D121" s="10"/>
      <c r="E121" s="10"/>
      <c r="F121" s="10"/>
      <c r="G121" s="10"/>
    </row>
    <row r="122" spans="1:32" ht="15" customHeight="1" x14ac:dyDescent="0.25">
      <c r="C122" s="10"/>
      <c r="D122" s="10"/>
      <c r="E122" s="10"/>
      <c r="F122" s="10"/>
      <c r="G122" s="10"/>
    </row>
    <row r="123" spans="1:32" ht="15" customHeight="1" x14ac:dyDescent="0.25">
      <c r="C123" s="10"/>
      <c r="D123" s="10"/>
      <c r="E123" s="10"/>
      <c r="F123" s="10"/>
      <c r="G123" s="10"/>
    </row>
    <row r="124" spans="1:32" ht="15" customHeight="1" x14ac:dyDescent="0.25">
      <c r="C124" s="10"/>
      <c r="D124" s="10"/>
      <c r="E124" s="10"/>
      <c r="F124" s="10"/>
      <c r="G124" s="10"/>
    </row>
    <row r="125" spans="1:32" ht="15" customHeight="1" x14ac:dyDescent="0.25">
      <c r="C125" s="10"/>
      <c r="D125" s="10"/>
      <c r="E125" s="10"/>
      <c r="F125" s="10"/>
      <c r="G125" s="10"/>
    </row>
    <row r="126" spans="1:32" ht="15" customHeight="1" x14ac:dyDescent="0.25">
      <c r="C126" s="10"/>
      <c r="D126" s="10"/>
      <c r="E126" s="10"/>
      <c r="F126" s="10"/>
      <c r="G126" s="10"/>
    </row>
    <row r="127" spans="1:32" ht="15" customHeight="1" x14ac:dyDescent="0.25">
      <c r="C127" s="10"/>
      <c r="D127" s="10"/>
      <c r="E127" s="10"/>
      <c r="F127" s="10"/>
      <c r="G127" s="10"/>
    </row>
    <row r="128" spans="1:32" ht="15" customHeight="1" x14ac:dyDescent="0.25">
      <c r="C128" s="10"/>
      <c r="D128" s="10"/>
      <c r="E128" s="10"/>
      <c r="F128" s="10"/>
      <c r="G128" s="10"/>
    </row>
    <row r="129" spans="3:7" ht="15" customHeight="1" x14ac:dyDescent="0.25">
      <c r="C129" s="10"/>
      <c r="D129" s="10"/>
      <c r="E129" s="10"/>
      <c r="F129" s="10"/>
      <c r="G129" s="10"/>
    </row>
    <row r="130" spans="3:7" ht="15" customHeight="1" x14ac:dyDescent="0.25">
      <c r="C130" s="10"/>
      <c r="D130" s="10"/>
      <c r="E130" s="10"/>
      <c r="F130" s="10"/>
      <c r="G130" s="10"/>
    </row>
    <row r="131" spans="3:7" ht="15" customHeight="1" x14ac:dyDescent="0.25">
      <c r="C131" s="10"/>
      <c r="D131" s="10"/>
      <c r="E131" s="10"/>
      <c r="F131" s="10"/>
      <c r="G131" s="10"/>
    </row>
    <row r="132" spans="3:7" ht="15" customHeight="1" x14ac:dyDescent="0.25">
      <c r="C132" s="10"/>
      <c r="D132" s="10"/>
      <c r="E132" s="10"/>
      <c r="F132" s="10"/>
      <c r="G132" s="10"/>
    </row>
    <row r="133" spans="3:7" ht="15" customHeight="1" x14ac:dyDescent="0.25">
      <c r="C133" s="10"/>
      <c r="D133" s="10"/>
      <c r="E133" s="10"/>
      <c r="F133" s="10"/>
      <c r="G133" s="10"/>
    </row>
    <row r="134" spans="3:7" ht="15" customHeight="1" x14ac:dyDescent="0.25">
      <c r="C134" s="10"/>
      <c r="D134" s="10"/>
      <c r="E134" s="10"/>
      <c r="F134" s="10"/>
      <c r="G134" s="10"/>
    </row>
    <row r="135" spans="3:7" ht="19.5" x14ac:dyDescent="0.25">
      <c r="C135" s="8"/>
    </row>
    <row r="136" spans="3:7" ht="19.5" x14ac:dyDescent="0.25">
      <c r="C136" s="8"/>
    </row>
    <row r="138" spans="3:7" ht="24.75" x14ac:dyDescent="0.25">
      <c r="C138" s="3"/>
    </row>
    <row r="139" spans="3:7" ht="22.5" x14ac:dyDescent="0.25">
      <c r="C139" s="38"/>
    </row>
    <row r="140" spans="3:7" ht="19.5" x14ac:dyDescent="0.25">
      <c r="C140" s="4"/>
    </row>
    <row r="141" spans="3:7" ht="19.5" x14ac:dyDescent="0.25">
      <c r="C141" s="10"/>
      <c r="D141" s="10"/>
      <c r="E141" s="10"/>
      <c r="F141" s="10"/>
      <c r="G141" s="10"/>
    </row>
    <row r="142" spans="3:7" ht="15" customHeight="1" x14ac:dyDescent="0.25">
      <c r="C142" s="10"/>
      <c r="D142" s="10"/>
      <c r="E142" s="10"/>
      <c r="F142" s="10"/>
      <c r="G142" s="10"/>
    </row>
    <row r="143" spans="3:7" ht="15" customHeight="1" x14ac:dyDescent="0.25">
      <c r="C143" s="10"/>
      <c r="D143" s="10"/>
      <c r="E143" s="10"/>
      <c r="F143" s="10"/>
      <c r="G143" s="10"/>
    </row>
    <row r="144" spans="3:7" ht="15" customHeight="1" x14ac:dyDescent="0.25">
      <c r="C144" s="10"/>
      <c r="D144" s="10"/>
      <c r="E144" s="10"/>
      <c r="F144" s="10"/>
      <c r="G144" s="10"/>
    </row>
    <row r="145" spans="3:7" ht="15" customHeight="1" x14ac:dyDescent="0.25">
      <c r="C145" s="10"/>
      <c r="D145" s="10"/>
      <c r="E145" s="10"/>
      <c r="F145" s="10"/>
      <c r="G145" s="10"/>
    </row>
    <row r="146" spans="3:7" ht="15" customHeight="1" x14ac:dyDescent="0.25">
      <c r="C146" s="10"/>
      <c r="D146" s="10"/>
      <c r="E146" s="10"/>
      <c r="F146" s="10"/>
      <c r="G146" s="10"/>
    </row>
    <row r="147" spans="3:7" ht="15" customHeight="1" x14ac:dyDescent="0.25">
      <c r="C147" s="10"/>
      <c r="D147" s="10"/>
      <c r="E147" s="10"/>
      <c r="F147" s="10"/>
      <c r="G147" s="10"/>
    </row>
    <row r="148" spans="3:7" ht="15" customHeight="1" x14ac:dyDescent="0.25">
      <c r="C148" s="10"/>
      <c r="D148" s="10"/>
      <c r="E148" s="10"/>
      <c r="F148" s="10"/>
      <c r="G148" s="10"/>
    </row>
    <row r="149" spans="3:7" ht="15" customHeight="1" x14ac:dyDescent="0.25">
      <c r="C149" s="10"/>
      <c r="D149" s="10"/>
      <c r="E149" s="10"/>
      <c r="F149" s="10"/>
      <c r="G149" s="10"/>
    </row>
    <row r="150" spans="3:7" ht="15" customHeight="1" x14ac:dyDescent="0.25">
      <c r="C150" s="10"/>
      <c r="D150" s="10"/>
      <c r="E150" s="10"/>
      <c r="F150" s="10"/>
      <c r="G150" s="10"/>
    </row>
    <row r="151" spans="3:7" ht="15" customHeight="1" x14ac:dyDescent="0.25">
      <c r="C151" s="10"/>
      <c r="D151" s="10"/>
      <c r="E151" s="10"/>
      <c r="F151" s="10"/>
      <c r="G151" s="10"/>
    </row>
    <row r="152" spans="3:7" ht="15" customHeight="1" x14ac:dyDescent="0.25">
      <c r="C152" s="10"/>
      <c r="D152" s="10"/>
      <c r="E152" s="10"/>
      <c r="F152" s="10"/>
      <c r="G152" s="10"/>
    </row>
    <row r="153" spans="3:7" ht="15" customHeight="1" x14ac:dyDescent="0.25">
      <c r="C153" s="10"/>
      <c r="D153" s="10"/>
      <c r="E153" s="10"/>
      <c r="F153" s="10"/>
      <c r="G153" s="10"/>
    </row>
    <row r="154" spans="3:7" ht="15" customHeight="1" x14ac:dyDescent="0.25">
      <c r="C154" s="10"/>
      <c r="D154" s="10"/>
      <c r="E154" s="10"/>
      <c r="F154" s="10"/>
      <c r="G154" s="10"/>
    </row>
    <row r="155" spans="3:7" ht="15" customHeight="1" x14ac:dyDescent="0.25">
      <c r="C155" s="10"/>
      <c r="D155" s="10"/>
      <c r="E155" s="10"/>
      <c r="F155" s="10"/>
      <c r="G155" s="10"/>
    </row>
    <row r="156" spans="3:7" ht="15" customHeight="1" x14ac:dyDescent="0.25">
      <c r="C156" s="10"/>
      <c r="D156" s="10"/>
      <c r="E156" s="10"/>
      <c r="F156" s="10"/>
      <c r="G156" s="10"/>
    </row>
    <row r="157" spans="3:7" ht="15" customHeight="1" x14ac:dyDescent="0.25">
      <c r="C157" s="10"/>
      <c r="D157" s="10"/>
      <c r="E157" s="10"/>
      <c r="F157" s="10"/>
      <c r="G157" s="10"/>
    </row>
    <row r="158" spans="3:7" ht="19.5" x14ac:dyDescent="0.25">
      <c r="C158" s="8"/>
    </row>
    <row r="159" spans="3:7" ht="19.5" x14ac:dyDescent="0.25">
      <c r="C159" s="8"/>
    </row>
    <row r="163" spans="3:7" ht="24.75" x14ac:dyDescent="0.25">
      <c r="C163" s="3"/>
    </row>
    <row r="164" spans="3:7" ht="22.5" x14ac:dyDescent="0.25">
      <c r="C164" s="38"/>
    </row>
    <row r="165" spans="3:7" ht="19.5" x14ac:dyDescent="0.25">
      <c r="C165" s="4"/>
    </row>
    <row r="166" spans="3:7" ht="19.5" x14ac:dyDescent="0.25">
      <c r="C166" s="10"/>
      <c r="D166" s="10"/>
      <c r="E166" s="10"/>
      <c r="F166" s="10"/>
      <c r="G166" s="10"/>
    </row>
    <row r="167" spans="3:7" ht="15" customHeight="1" x14ac:dyDescent="0.25">
      <c r="C167" s="10"/>
      <c r="D167" s="10"/>
      <c r="E167" s="10"/>
      <c r="F167" s="10"/>
      <c r="G167" s="10"/>
    </row>
    <row r="168" spans="3:7" ht="15" customHeight="1" x14ac:dyDescent="0.25">
      <c r="C168" s="10"/>
      <c r="D168" s="10"/>
      <c r="E168" s="10"/>
      <c r="F168" s="10"/>
      <c r="G168" s="10"/>
    </row>
    <row r="169" spans="3:7" ht="15" customHeight="1" x14ac:dyDescent="0.25">
      <c r="C169" s="10"/>
      <c r="D169" s="10"/>
      <c r="E169" s="10"/>
      <c r="F169" s="10"/>
      <c r="G169" s="10"/>
    </row>
    <row r="170" spans="3:7" ht="15" customHeight="1" x14ac:dyDescent="0.25">
      <c r="C170" s="10"/>
      <c r="D170" s="10"/>
      <c r="E170" s="10"/>
      <c r="F170" s="10"/>
      <c r="G170" s="10"/>
    </row>
    <row r="171" spans="3:7" ht="15" customHeight="1" x14ac:dyDescent="0.25">
      <c r="C171" s="10"/>
      <c r="D171" s="10"/>
      <c r="E171" s="10"/>
      <c r="F171" s="10"/>
      <c r="G171" s="10"/>
    </row>
    <row r="172" spans="3:7" ht="15" customHeight="1" x14ac:dyDescent="0.25">
      <c r="C172" s="10"/>
      <c r="D172" s="10"/>
      <c r="E172" s="10"/>
      <c r="F172" s="10"/>
      <c r="G172" s="10"/>
    </row>
    <row r="173" spans="3:7" ht="15" customHeight="1" x14ac:dyDescent="0.25">
      <c r="C173" s="10"/>
      <c r="D173" s="10"/>
      <c r="E173" s="10"/>
      <c r="F173" s="10"/>
      <c r="G173" s="10"/>
    </row>
    <row r="174" spans="3:7" ht="15" customHeight="1" x14ac:dyDescent="0.25">
      <c r="C174" s="10"/>
      <c r="D174" s="10"/>
      <c r="E174" s="10"/>
      <c r="F174" s="10"/>
      <c r="G174" s="10"/>
    </row>
    <row r="175" spans="3:7" ht="15" customHeight="1" x14ac:dyDescent="0.25">
      <c r="C175" s="10"/>
      <c r="D175" s="10"/>
      <c r="E175" s="10"/>
      <c r="F175" s="10"/>
      <c r="G175" s="10"/>
    </row>
    <row r="176" spans="3:7" ht="15" customHeight="1" x14ac:dyDescent="0.25">
      <c r="C176" s="10"/>
      <c r="D176" s="10"/>
      <c r="E176" s="10"/>
      <c r="F176" s="10"/>
      <c r="G176" s="10"/>
    </row>
    <row r="177" spans="3:7" ht="15" customHeight="1" x14ac:dyDescent="0.25">
      <c r="C177" s="10"/>
      <c r="D177" s="10"/>
      <c r="E177" s="10"/>
      <c r="F177" s="10"/>
      <c r="G177" s="10"/>
    </row>
    <row r="178" spans="3:7" ht="15" customHeight="1" x14ac:dyDescent="0.25">
      <c r="C178" s="10"/>
      <c r="D178" s="10"/>
      <c r="E178" s="10"/>
      <c r="F178" s="10"/>
      <c r="G178" s="10"/>
    </row>
    <row r="179" spans="3:7" ht="15" customHeight="1" x14ac:dyDescent="0.25">
      <c r="C179" s="10"/>
      <c r="D179" s="10"/>
      <c r="E179" s="10"/>
      <c r="F179" s="10"/>
      <c r="G179" s="10"/>
    </row>
    <row r="180" spans="3:7" ht="15" customHeight="1" x14ac:dyDescent="0.25">
      <c r="C180" s="10"/>
      <c r="D180" s="10"/>
      <c r="E180" s="10"/>
      <c r="F180" s="10"/>
      <c r="G180" s="10"/>
    </row>
    <row r="181" spans="3:7" ht="15" customHeight="1" x14ac:dyDescent="0.25">
      <c r="C181" s="10"/>
      <c r="D181" s="10"/>
      <c r="E181" s="10"/>
      <c r="F181" s="10"/>
      <c r="G181" s="10"/>
    </row>
    <row r="182" spans="3:7" ht="15" customHeight="1" x14ac:dyDescent="0.25">
      <c r="C182" s="10"/>
      <c r="D182" s="10"/>
      <c r="E182" s="10"/>
      <c r="F182" s="10"/>
      <c r="G182" s="10"/>
    </row>
    <row r="183" spans="3:7" ht="19.5" x14ac:dyDescent="0.25">
      <c r="C183" s="8"/>
    </row>
  </sheetData>
  <conditionalFormatting sqref="C14:J26">
    <cfRule type="expression" dxfId="71" priority="32">
      <formula>LEN(C$14)&gt;0</formula>
    </cfRule>
  </conditionalFormatting>
  <conditionalFormatting sqref="C47:J59">
    <cfRule type="expression" dxfId="70" priority="11">
      <formula>LEN(C$14)&gt;0</formula>
    </cfRule>
  </conditionalFormatting>
  <conditionalFormatting sqref="C73:J85">
    <cfRule type="expression" dxfId="69" priority="7">
      <formula>LEN(C$14)&gt;0</formula>
    </cfRule>
  </conditionalFormatting>
  <conditionalFormatting sqref="C98:J110">
    <cfRule type="expression" dxfId="68" priority="3">
      <formula>LEN(C$14)&gt;0</formula>
    </cfRule>
  </conditionalFormatting>
  <conditionalFormatting sqref="N14:U26">
    <cfRule type="expression" dxfId="67" priority="15">
      <formula>LEN(N$14)&gt;0</formula>
    </cfRule>
  </conditionalFormatting>
  <conditionalFormatting sqref="N47:U59">
    <cfRule type="expression" dxfId="66" priority="9">
      <formula>LEN(N$14)&gt;0</formula>
    </cfRule>
  </conditionalFormatting>
  <conditionalFormatting sqref="N73:U85">
    <cfRule type="expression" dxfId="65" priority="5">
      <formula>LEN(N$14)&gt;0</formula>
    </cfRule>
  </conditionalFormatting>
  <conditionalFormatting sqref="N98:U110">
    <cfRule type="expression" dxfId="64" priority="1">
      <formula>LEN(N$14)&gt;0</formula>
    </cfRule>
  </conditionalFormatting>
  <conditionalFormatting sqref="Y14:AF26">
    <cfRule type="expression" dxfId="63" priority="31">
      <formula>LEN(Y$14)&gt;0</formula>
    </cfRule>
  </conditionalFormatting>
  <conditionalFormatting sqref="Y47:AF59">
    <cfRule type="expression" dxfId="62" priority="10">
      <formula>LEN(Y$14)&gt;0</formula>
    </cfRule>
  </conditionalFormatting>
  <conditionalFormatting sqref="Y73:AF85">
    <cfRule type="expression" dxfId="61" priority="6">
      <formula>LEN(Y$14)&gt;0</formula>
    </cfRule>
  </conditionalFormatting>
  <conditionalFormatting sqref="Y98:AF110">
    <cfRule type="expression" dxfId="60" priority="2">
      <formula>LEN(Y$14)&gt;0</formula>
    </cfRule>
  </conditionalFormatting>
  <pageMargins left="0.25" right="0.25" top="0.75" bottom="0.75" header="0.3" footer="0.3"/>
  <pageSetup paperSize="9" scale="69" orientation="landscape" horizontalDpi="300" verticalDpi="300" r:id="rId1"/>
  <rowBreaks count="3" manualBreakCount="3">
    <brk id="41" min="12" max="22" man="1"/>
    <brk id="64" min="1" max="31" man="1"/>
    <brk id="90" min="1" max="31" man="1"/>
  </rowBreaks>
  <colBreaks count="2" manualBreakCount="2">
    <brk id="11" min="8" max="113" man="1"/>
    <brk id="23" min="8" max="63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736D-7264-476E-AF51-0DF2D5F788A5}">
  <dimension ref="A1:AF169"/>
  <sheetViews>
    <sheetView view="pageBreakPreview" topLeftCell="A64" zoomScale="60" zoomScaleNormal="100" workbookViewId="0">
      <selection activeCell="M79" sqref="M79:V95"/>
    </sheetView>
  </sheetViews>
  <sheetFormatPr defaultRowHeight="15" x14ac:dyDescent="0.25"/>
  <cols>
    <col min="2" max="2" width="6" customWidth="1"/>
    <col min="3" max="3" width="22.7109375" customWidth="1"/>
    <col min="4" max="4" width="39.85546875" customWidth="1"/>
    <col min="5" max="5" width="13.42578125" customWidth="1"/>
    <col min="6" max="6" width="16.7109375" customWidth="1"/>
    <col min="7" max="7" width="15.5703125" customWidth="1"/>
    <col min="9" max="10" width="4.85546875" customWidth="1"/>
    <col min="11" max="12" width="4.85546875" hidden="1" customWidth="1"/>
    <col min="13" max="13" width="4.85546875" customWidth="1"/>
    <col min="14" max="14" width="21.85546875" customWidth="1"/>
    <col min="15" max="15" width="26.5703125" customWidth="1"/>
    <col min="16" max="18" width="12.7109375" customWidth="1"/>
    <col min="19" max="19" width="15.28515625" customWidth="1"/>
    <col min="20" max="20" width="15.85546875" customWidth="1"/>
    <col min="21" max="21" width="15.140625" style="26" customWidth="1"/>
    <col min="23" max="23" width="0" hidden="1" customWidth="1"/>
    <col min="24" max="24" width="6.7109375" customWidth="1"/>
    <col min="25" max="25" width="23.7109375" customWidth="1"/>
    <col min="26" max="26" width="30.140625" customWidth="1"/>
    <col min="27" max="27" width="18" customWidth="1"/>
    <col min="28" max="28" width="21.42578125" customWidth="1"/>
    <col min="29" max="29" width="19.85546875" customWidth="1"/>
    <col min="30" max="30" width="8.7109375" customWidth="1"/>
    <col min="31" max="32" width="6.7109375" customWidth="1"/>
  </cols>
  <sheetData>
    <row r="1" spans="1:32" ht="19.5" x14ac:dyDescent="0.25">
      <c r="C1" s="4"/>
      <c r="D1" s="4"/>
      <c r="E1" s="4"/>
      <c r="F1" s="4"/>
      <c r="G1" s="4"/>
      <c r="H1" t="s">
        <v>25</v>
      </c>
      <c r="K1" t="s">
        <v>20</v>
      </c>
      <c r="N1" t="s">
        <v>36</v>
      </c>
    </row>
    <row r="2" spans="1:32" ht="19.5" x14ac:dyDescent="0.25">
      <c r="C2" s="99" t="s">
        <v>46</v>
      </c>
      <c r="D2" s="99" t="s">
        <v>87</v>
      </c>
      <c r="E2" s="99" t="s">
        <v>90</v>
      </c>
      <c r="F2" s="99" t="str">
        <f>INDEX(All_events,MATCH(E2,Events_list,0),MATCH(D2 &amp;" "&amp;C2,Age_list,0))</f>
        <v>STANDING TRIPLE JUMP</v>
      </c>
      <c r="G2" t="str">
        <f t="shared" ref="G2:G5" si="0">INDEX(Type,MATCH(F2,Field_events,0))</f>
        <v>3Trials</v>
      </c>
      <c r="H2">
        <f>IF($G2=H$1,1,0)</f>
        <v>0</v>
      </c>
      <c r="I2" s="4">
        <f>IF(H2=1,I1+1,I1)*H2</f>
        <v>0</v>
      </c>
      <c r="J2" s="4">
        <f>H2*I2</f>
        <v>0</v>
      </c>
      <c r="K2">
        <f>IF($G2=K$1,1,0)</f>
        <v>1</v>
      </c>
      <c r="L2" s="4">
        <f>IF(K2=1,L1+1,L1)*K2</f>
        <v>1</v>
      </c>
      <c r="M2" s="4">
        <f>K2*L2</f>
        <v>1</v>
      </c>
      <c r="N2">
        <f>IF($G2=N$1,1,0)</f>
        <v>0</v>
      </c>
      <c r="O2" s="4">
        <f>IF(N2=1,O1+1,O1)*N2</f>
        <v>0</v>
      </c>
      <c r="P2" s="4">
        <f>N2*O2</f>
        <v>0</v>
      </c>
    </row>
    <row r="3" spans="1:32" ht="19.5" x14ac:dyDescent="0.25">
      <c r="C3" s="99" t="s">
        <v>46</v>
      </c>
      <c r="D3" s="99" t="s">
        <v>87</v>
      </c>
      <c r="E3" s="99" t="s">
        <v>93</v>
      </c>
      <c r="F3" s="99" t="str">
        <f>INDEX(All_events,MATCH(E3,Events_list,0),MATCH(D3 &amp;" "&amp;C3,Age_list,0))</f>
        <v>VERTICAL JUMP</v>
      </c>
      <c r="G3" t="str">
        <f t="shared" si="0"/>
        <v>3Trials</v>
      </c>
      <c r="H3">
        <f>IF($G3=H$1,1,0)</f>
        <v>0</v>
      </c>
      <c r="I3" s="4">
        <f t="shared" ref="I3:I5" si="1">IF(H3=1,I2+1,I2)</f>
        <v>0</v>
      </c>
      <c r="J3" s="4">
        <f t="shared" ref="J3:J5" si="2">H3*I3</f>
        <v>0</v>
      </c>
      <c r="K3">
        <f t="shared" ref="K3:K5" si="3">IF($G3=K$1,1,0)</f>
        <v>1</v>
      </c>
      <c r="L3" s="4">
        <f t="shared" ref="L3:L5" si="4">IF(K3=1,L2+1,L2)</f>
        <v>2</v>
      </c>
      <c r="M3" s="4">
        <f t="shared" ref="M3:M5" si="5">K3*L3</f>
        <v>2</v>
      </c>
      <c r="N3">
        <f t="shared" ref="N3:N5" si="6">IF($G3=N$1,1,0)</f>
        <v>0</v>
      </c>
      <c r="O3" s="4">
        <f t="shared" ref="O3:O5" si="7">IF(N3=1,O2+1,O2)</f>
        <v>0</v>
      </c>
      <c r="P3" s="4">
        <f t="shared" ref="P3:P5" si="8">N3*O3</f>
        <v>0</v>
      </c>
    </row>
    <row r="4" spans="1:32" ht="19.5" x14ac:dyDescent="0.25">
      <c r="C4" s="99" t="s">
        <v>62</v>
      </c>
      <c r="D4" s="99" t="s">
        <v>87</v>
      </c>
      <c r="E4" s="99" t="s">
        <v>90</v>
      </c>
      <c r="F4" s="99" t="str">
        <f>INDEX(All_events,MATCH(E4,Events_list,0),MATCH(D4 &amp;" "&amp;C4,Age_list,0))</f>
        <v>VERTICAL JUMP</v>
      </c>
      <c r="G4" t="str">
        <f t="shared" si="0"/>
        <v>3Trials</v>
      </c>
      <c r="H4">
        <f>IF($G4=H$1,1,0)</f>
        <v>0</v>
      </c>
      <c r="I4" s="4">
        <f t="shared" si="1"/>
        <v>0</v>
      </c>
      <c r="J4" s="4">
        <f t="shared" si="2"/>
        <v>0</v>
      </c>
      <c r="K4">
        <f t="shared" si="3"/>
        <v>1</v>
      </c>
      <c r="L4" s="4">
        <f t="shared" si="4"/>
        <v>3</v>
      </c>
      <c r="M4" s="4">
        <f t="shared" si="5"/>
        <v>3</v>
      </c>
      <c r="N4">
        <f t="shared" si="6"/>
        <v>0</v>
      </c>
      <c r="O4" s="4">
        <f t="shared" si="7"/>
        <v>0</v>
      </c>
      <c r="P4" s="4">
        <f t="shared" si="8"/>
        <v>0</v>
      </c>
    </row>
    <row r="5" spans="1:32" ht="19.5" x14ac:dyDescent="0.25">
      <c r="C5" s="99" t="s">
        <v>62</v>
      </c>
      <c r="D5" s="99" t="s">
        <v>87</v>
      </c>
      <c r="E5" s="99" t="s">
        <v>93</v>
      </c>
      <c r="F5" s="99" t="str">
        <f>INDEX(All_events,MATCH(E5,Events_list,0),MATCH(D5 &amp;" "&amp;C5,Age_list,0))</f>
        <v>STANDING TRIPLE JUMP</v>
      </c>
      <c r="G5" t="str">
        <f t="shared" si="0"/>
        <v>3Trials</v>
      </c>
      <c r="H5">
        <f t="shared" ref="H5" si="9">IF($G5=H$1,1,0)</f>
        <v>0</v>
      </c>
      <c r="I5" s="4">
        <f t="shared" si="1"/>
        <v>0</v>
      </c>
      <c r="J5" s="4">
        <f t="shared" si="2"/>
        <v>0</v>
      </c>
      <c r="K5">
        <f t="shared" si="3"/>
        <v>1</v>
      </c>
      <c r="L5" s="4">
        <f t="shared" si="4"/>
        <v>4</v>
      </c>
      <c r="M5" s="4">
        <f t="shared" si="5"/>
        <v>4</v>
      </c>
      <c r="N5">
        <f t="shared" si="6"/>
        <v>0</v>
      </c>
      <c r="O5" s="4">
        <f t="shared" si="7"/>
        <v>0</v>
      </c>
      <c r="P5" s="4">
        <f t="shared" si="8"/>
        <v>0</v>
      </c>
    </row>
    <row r="6" spans="1:32" ht="19.5" x14ac:dyDescent="0.25">
      <c r="C6" s="99"/>
      <c r="D6" s="99"/>
      <c r="E6" s="99"/>
      <c r="F6" s="99"/>
      <c r="I6" s="4"/>
      <c r="J6" s="4"/>
    </row>
    <row r="7" spans="1:32" x14ac:dyDescent="0.25">
      <c r="A7">
        <v>1</v>
      </c>
      <c r="C7" s="99" t="e">
        <f>INDEX($C$2:$C$5,MATCH($A7,$J$2:$J$5,0))</f>
        <v>#N/A</v>
      </c>
      <c r="D7" s="99" t="e">
        <f>INDEX($D$2:$D$5,MATCH($A7,$J$2:$J$5,0))</f>
        <v>#N/A</v>
      </c>
      <c r="E7" s="99" t="e">
        <f>INDEX($E$2:$E$5,MATCH($A7,$J$2:$J$5,0))</f>
        <v>#N/A</v>
      </c>
      <c r="F7" s="99" t="e">
        <f>INDEX(All_events,MATCH(E7,Events_list,0),MATCH(D7 &amp;" "&amp;C7,Age_list,0))</f>
        <v>#N/A</v>
      </c>
      <c r="G7" t="e">
        <f t="shared" ref="G7" si="10">INDEX(Type,MATCH(F7,Field_events,0))</f>
        <v>#N/A</v>
      </c>
      <c r="H7" t="e">
        <f>IF(D7="U11",D7,"Other")</f>
        <v>#N/A</v>
      </c>
      <c r="N7" s="99" t="str">
        <f>INDEX($C$2:$C$5,MATCH($A7,$M$2:$M$5,0))</f>
        <v>Girls</v>
      </c>
      <c r="O7" s="99" t="str">
        <f>INDEX($D$2:$D$5,MATCH($A7,$M$2:$M$5,0))</f>
        <v>U13</v>
      </c>
      <c r="P7" s="99" t="str">
        <f>INDEX($E$2:$E$5,MATCH($A7,$M$2:$M$5,0))</f>
        <v>Field Event 1</v>
      </c>
      <c r="Q7" s="99" t="str">
        <f>INDEX(All_events,MATCH(P7,Events_list,0),MATCH(O7 &amp;" "&amp;N7,Age_list,0))</f>
        <v>STANDING TRIPLE JUMP</v>
      </c>
      <c r="R7" t="str">
        <f t="shared" ref="R7" si="11">INDEX(Type,MATCH(Q7,Field_events,0))</f>
        <v>3Trials</v>
      </c>
      <c r="S7" t="str">
        <f>IF(O7="U11",O7,"Other")</f>
        <v>Other</v>
      </c>
      <c r="V7" s="99"/>
      <c r="W7" s="99"/>
      <c r="Y7" s="99" t="e">
        <f>INDEX($C$2:$C$5,MATCH($A7,$P$2:$P$5,0))</f>
        <v>#N/A</v>
      </c>
      <c r="Z7" s="99" t="e">
        <f>INDEX($D$2:$D$5,MATCH($A7,$P$2:$P$5,0))</f>
        <v>#N/A</v>
      </c>
      <c r="AA7" s="99" t="e">
        <f>INDEX($E$2:$E$5,MATCH($A7,$P$2:$P$5,0))</f>
        <v>#N/A</v>
      </c>
      <c r="AB7" s="99" t="e">
        <f>INDEX(All_events,MATCH(AA7,Events_list,0),MATCH(Z7 &amp;" "&amp;Y7,Age_list,0))</f>
        <v>#N/A</v>
      </c>
      <c r="AC7" t="e">
        <f t="shared" ref="AC7" si="12">INDEX(Type,MATCH(AB7,Field_events,0))</f>
        <v>#N/A</v>
      </c>
      <c r="AD7" t="e">
        <f>IF(Z7="U11",Z7,"Other")</f>
        <v>#N/A</v>
      </c>
    </row>
    <row r="8" spans="1:32" x14ac:dyDescent="0.25">
      <c r="A8" t="s">
        <v>25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M8" t="s">
        <v>20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 s="26">
        <v>8</v>
      </c>
      <c r="X8" t="s">
        <v>36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</row>
    <row r="9" spans="1:32" ht="22.5" customHeight="1" x14ac:dyDescent="0.25"/>
    <row r="10" spans="1:32" ht="24.75" x14ac:dyDescent="0.25">
      <c r="C10" s="3" t="str">
        <f>"SHROPSHIRE SPORTSHALL LEAGUE FIELD RESULT CARD "&amp;'Clubs and events'!$C$1</f>
        <v>SHROPSHIRE SPORTSHALL LEAGUE FIELD RESULT CARD 2023/2024</v>
      </c>
      <c r="N10" s="3" t="str">
        <f>"SHROPSHIRE SPORTSHALL LEAGUE FIELD RESULT CARD "&amp;'Clubs and events'!$C$1</f>
        <v>SHROPSHIRE SPORTSHALL LEAGUE FIELD RESULT CARD 2023/2024</v>
      </c>
      <c r="Y10" s="3" t="str">
        <f>"SHROPSHIRE SPORTSHALL LEAGUE FIELD RESULT CARD "&amp;'Clubs and events'!$C$1</f>
        <v>SHROPSHIRE SPORTSHALL LEAGUE FIELD RESULT CARD 2023/2024</v>
      </c>
    </row>
    <row r="11" spans="1:32" ht="22.5" x14ac:dyDescent="0.25">
      <c r="C11" s="38" t="str">
        <f xml:space="preserve">  "CLUB: " &amp; Match_Host&amp; "  VENUE: " &amp;Match_Venue &amp;    "  DATE: " &amp;TEXT(Match_Date,"dd/mm/yyyy")</f>
        <v>CLUB: Telford AC  VENUE: Wenlock  DATE: 19/11/2023</v>
      </c>
      <c r="G11" s="126" t="s">
        <v>425</v>
      </c>
      <c r="N11" s="38" t="str">
        <f xml:space="preserve">  "CLUB: " &amp; Match_Host&amp; "  VENUE: " &amp;Match_Venue &amp;    "  DATE: " &amp;TEXT(Match_Date,"dd/mm/yyyy")</f>
        <v>CLUB: Telford AC  VENUE: Wenlock  DATE: 19/11/2023</v>
      </c>
      <c r="S11" s="126" t="s">
        <v>425</v>
      </c>
      <c r="Y11" s="38" t="str">
        <f xml:space="preserve">  "CLUB: " &amp; Match_Host&amp; "  VENUE: " &amp;Match_Venue &amp;    "  DATE: " &amp;TEXT(Match_Date,"dd/mm/yyyy")</f>
        <v>CLUB: Telford AC  VENUE: Wenlock  DATE: 19/11/2023</v>
      </c>
      <c r="AC11" s="126" t="s">
        <v>425</v>
      </c>
    </row>
    <row r="12" spans="1:32" ht="19.5" x14ac:dyDescent="0.25">
      <c r="C12" s="4" t="e">
        <f>"EVENT: " &amp;D7&amp; " " &amp;C7 &amp; " " &amp; F7</f>
        <v>#N/A</v>
      </c>
      <c r="G12" s="125" t="s">
        <v>426</v>
      </c>
      <c r="N12" s="4" t="str">
        <f>"EVENT: " &amp;O7&amp; " " &amp;N7 &amp; " " &amp; Q7</f>
        <v>EVENT: U13 Girls STANDING TRIPLE JUMP</v>
      </c>
      <c r="S12" s="125" t="s">
        <v>426</v>
      </c>
      <c r="Y12" s="4" t="e">
        <f>"EVENT: " &amp;Z7&amp; " " &amp;Y7 &amp; " " &amp; AB7</f>
        <v>#N/A</v>
      </c>
      <c r="AC12" s="125" t="s">
        <v>426</v>
      </c>
    </row>
    <row r="14" spans="1:32" ht="39" x14ac:dyDescent="0.25">
      <c r="A14">
        <v>1</v>
      </c>
      <c r="C14" s="4" t="e">
        <f ca="1">IF(INDEX(INDIRECT(H7&amp;"_"&amp;G7),$A14,C$8)=0,"",INDEX(INDIRECT(H7&amp;"_"&amp;G7),$A14,C$8))</f>
        <v>#N/A</v>
      </c>
      <c r="D14" s="4" t="e">
        <f ca="1">IF(INDEX(INDIRECT(H7&amp;"_"&amp;G7),$A14,D$8)=0,"",INDEX(INDIRECT(H7&amp;"_"&amp;G7),$A14,D$8))</f>
        <v>#N/A</v>
      </c>
      <c r="E14" s="4" t="e">
        <f ca="1">IF(INDEX(INDIRECT(H7&amp;"_"&amp;G7),$A14,E$8)=0,"",INDEX(INDIRECT(H7&amp;"_"&amp;G7),$A14,E$8))</f>
        <v>#N/A</v>
      </c>
      <c r="F14" s="4" t="e">
        <f ca="1">IF(INDEX(INDIRECT(H7&amp;"_"&amp;G7),$A14,F$8)=0,"",INDEX(INDIRECT(H7&amp;"_"&amp;G7),$A14,F$8))</f>
        <v>#N/A</v>
      </c>
      <c r="G14" s="4" t="e">
        <f ca="1">IF(INDEX(INDIRECT(H7&amp;"_"&amp;G7),$A14,G$8)=0,"",INDEX(INDIRECT(H7&amp;"_"&amp;G7),$A14,G$8))</f>
        <v>#N/A</v>
      </c>
      <c r="H14" s="4" t="e">
        <f ca="1">IF(INDEX(INDIRECT(H7&amp;"_"&amp;G7),$A14,H$8)=0,"",INDEX(INDIRECT(H7&amp;"_"&amp;G7),$A14,H$8))</f>
        <v>#N/A</v>
      </c>
      <c r="I14" s="4" t="e">
        <f ca="1">IF(INDEX(INDIRECT(H7&amp;"_"&amp;G7),$A14,I$8)=0,"",INDEX(INDIRECT(H7&amp;"_"&amp;G7),$A14,I$8))</f>
        <v>#N/A</v>
      </c>
      <c r="J14" s="4" t="e">
        <f ca="1">IF(INDEX(INDIRECT(H7&amp;"_"&amp;G7),$A14,J$8)=0,"",INDEX(INDIRECT(H7&amp;"_"&amp;G7),$A14,J$8))</f>
        <v>#N/A</v>
      </c>
      <c r="K14" s="4"/>
      <c r="N14" s="4" t="str">
        <f ca="1">IF(INDEX(INDIRECT(S7&amp;"_"&amp;R7),$A14,N$8)=0,"",INDEX(INDIRECT(S7&amp;"_"&amp;R7),$A14,N$8))</f>
        <v>CLUB</v>
      </c>
      <c r="O14" s="4" t="str">
        <f ca="1">IF(INDEX(INDIRECT(S7&amp;"_"&amp;R7),$A14,O$8)=0,"",INDEX(INDIRECT(S7&amp;"_"&amp;R7),$A14,O$8))</f>
        <v>NAME</v>
      </c>
      <c r="P14" s="10" t="str">
        <f ca="1">IF(INDEX(INDIRECT(S7&amp;"_"&amp;R7),$A14,P$8)=0,"",INDEX(INDIRECT(S7&amp;"_"&amp;R7),$A14,P$8))</f>
        <v>1st TRIAL</v>
      </c>
      <c r="Q14" s="10" t="str">
        <f ca="1">IF(INDEX(INDIRECT(S7&amp;"_"&amp;R7),$A14,Q$8)=0,"",INDEX(INDIRECT(S7&amp;"_"&amp;R7),$A14,Q$8))</f>
        <v>2nd TRIAL</v>
      </c>
      <c r="R14" s="10" t="str">
        <f ca="1">IF(INDEX(INDIRECT(S7&amp;"_"&amp;R7),$A14,R$8)=0,"",INDEX(INDIRECT(S7&amp;"_"&amp;R7),$A14,R$8))</f>
        <v>3rd TRIAL</v>
      </c>
      <c r="S14" s="10" t="str">
        <f ca="1">IF(INDEX(INDIRECT(S7&amp;"_"&amp;R7),$A14,S$8)=0,"",INDEX(INDIRECT(S7&amp;"_"&amp;R7),$A14,S$8))</f>
        <v>BEST OF TRIALS</v>
      </c>
      <c r="T14" s="10" t="str">
        <f ca="1">IF(INDEX(INDIRECT(S7&amp;"_"&amp;R7),$A14,T$8)=0,"",INDEX(INDIRECT(S7&amp;"_"&amp;R7),$A14,T$8))</f>
        <v>FINAL POSITION</v>
      </c>
      <c r="U14" s="10" t="str">
        <f ca="1">IF(INDEX(INDIRECT(S7&amp;"_"&amp;R7),$A14,U$8)=0,"",INDEX(INDIRECT(S7&amp;"_"&amp;R7),$A14,U$8))</f>
        <v>POINTS (8 to 1)</v>
      </c>
      <c r="V14" s="99"/>
      <c r="W14" s="99"/>
      <c r="Y14" s="4" t="e">
        <f ca="1">IF(INDEX(INDIRECT(AD7&amp;"_"&amp;AC7),$A14,Y$8)=0,"",INDEX(INDIRECT(AD7&amp;"_"&amp;AC7),$A14,Y$8))</f>
        <v>#N/A</v>
      </c>
      <c r="Z14" s="4" t="e">
        <f ca="1">IF(INDEX(INDIRECT(AD7&amp;"_"&amp;AC7),$A14,Z$8)=0,"",INDEX(INDIRECT(AD7&amp;"_"&amp;AC7),$A14,Z$8))</f>
        <v>#N/A</v>
      </c>
      <c r="AA14" s="4" t="e">
        <f ca="1">IF(INDEX(INDIRECT(AD7&amp;"_"&amp;AC7),$A14,AA$8)=0,"",INDEX(INDIRECT(AD7&amp;"_"&amp;AC7),$A14,AA$8))</f>
        <v>#N/A</v>
      </c>
      <c r="AB14" s="4" t="e">
        <f ca="1">IF(INDEX(INDIRECT(AD7&amp;"_"&amp;AC7),$A14,AB$8)=0,"",INDEX(INDIRECT(AD7&amp;"_"&amp;AC7),$A14,AB$8))</f>
        <v>#N/A</v>
      </c>
      <c r="AC14" s="4" t="e">
        <f ca="1">IF(INDEX(INDIRECT(AD7&amp;"_"&amp;AC7),$A14,AC$8)=0,"",INDEX(INDIRECT(AD7&amp;"_"&amp;AC7),$A14,AC$8))</f>
        <v>#N/A</v>
      </c>
      <c r="AD14" s="4" t="e">
        <f ca="1">IF(INDEX(INDIRECT(AD7&amp;"_"&amp;AC7),$A14,AD$8)=0,"",INDEX(INDIRECT(AD7&amp;"_"&amp;AC7),$A14,AD$8))</f>
        <v>#N/A</v>
      </c>
      <c r="AE14" s="4" t="e">
        <f ca="1">IF(INDEX(INDIRECT(AD7&amp;"_"&amp;AC7),$A14,AE$8)=0,"",INDEX(INDIRECT(AD7&amp;"_"&amp;AC7),$A14,AE$8))</f>
        <v>#N/A</v>
      </c>
      <c r="AF14" s="4" t="e">
        <f ca="1">IF(INDEX(INDIRECT(AD7&amp;"_"&amp;AC7),$A14,AF$8)=0,"",INDEX(INDIRECT(AD7&amp;"_"&amp;AC7),$A14,AF$8))</f>
        <v>#N/A</v>
      </c>
    </row>
    <row r="15" spans="1:32" ht="39.950000000000003" customHeight="1" x14ac:dyDescent="0.25">
      <c r="A15">
        <v>2</v>
      </c>
      <c r="C15" s="4" t="e">
        <f ca="1">IF(INDEX(INDIRECT(H7&amp;"_"&amp;G7),$A15,C$8)=0,"",INDEX(INDIRECT(H7&amp;"_"&amp;G7),$A15,C$8))</f>
        <v>#N/A</v>
      </c>
      <c r="D15" s="4" t="e">
        <f ca="1">IF(INDEX(INDIRECT(H7&amp;"_"&amp;G7),$A15,D$8)=0,"",INDEX(INDIRECT(H7&amp;"_"&amp;G7),$A15,D$8))</f>
        <v>#N/A</v>
      </c>
      <c r="E15" s="4" t="e">
        <f ca="1">IF(INDEX(INDIRECT(H7&amp;"_"&amp;G7),$A15,E$8)=0,"",INDEX(INDIRECT(H7&amp;"_"&amp;G7),$A15,E$8))</f>
        <v>#N/A</v>
      </c>
      <c r="F15" s="4" t="e">
        <f ca="1">IF(INDEX(INDIRECT(H7&amp;"_"&amp;G7),$A15,F$8)=0,"",INDEX(INDIRECT(H7&amp;"_"&amp;G7),$A15,F$8))</f>
        <v>#N/A</v>
      </c>
      <c r="G15" s="4" t="e">
        <f ca="1">IF(INDEX(INDIRECT(H7&amp;"_"&amp;G7),$A15,G$8)=0,"",INDEX(INDIRECT(H7&amp;"_"&amp;G7),$A15,G$8))</f>
        <v>#N/A</v>
      </c>
      <c r="H15" s="4" t="e">
        <f ca="1">IF(INDEX(INDIRECT(H7&amp;"_"&amp;G7),$A15,H$8)=0,"",INDEX(INDIRECT(H7&amp;"_"&amp;G7),$A15,H$8))</f>
        <v>#N/A</v>
      </c>
      <c r="I15" s="4" t="e">
        <f ca="1">IF(INDEX(INDIRECT(H7&amp;"_"&amp;G7),$A15,I$8)=0,"",INDEX(INDIRECT(H7&amp;"_"&amp;G7),$A15,I$8))</f>
        <v>#N/A</v>
      </c>
      <c r="J15" s="4" t="e">
        <f ca="1">IF(INDEX(INDIRECT(H7&amp;"_"&amp;G7),$A15,J$8)=0,"",INDEX(INDIRECT(H7&amp;"_"&amp;G7),$A15,J$8))</f>
        <v>#N/A</v>
      </c>
      <c r="K15" s="4"/>
      <c r="N15" s="4" t="str">
        <f ca="1">IF(INDEX(INDIRECT(S7&amp;"_"&amp;R7),$A15,N$8)=0,"",INDEX(INDIRECT(S7&amp;"_"&amp;R7),$A15,N$8))</f>
        <v>OSWESTRY</v>
      </c>
      <c r="O15" s="4" t="str">
        <f ca="1">IF(INDEX(INDIRECT(S7&amp;"_"&amp;R7),$A15,O$8)=0,"",INDEX(INDIRECT(S7&amp;"_"&amp;R7),$A15,O$8))</f>
        <v/>
      </c>
      <c r="P15" s="4" t="str">
        <f ca="1">IF(INDEX(INDIRECT(S7&amp;"_"&amp;R7),$A15,P$8)=0,"",INDEX(INDIRECT(S7&amp;"_"&amp;R7),$A15,P$8))</f>
        <v/>
      </c>
      <c r="Q15" s="4" t="str">
        <f ca="1">IF(INDEX(INDIRECT(S7&amp;"_"&amp;R7),$A15,Q$8)=0,"",INDEX(INDIRECT(S7&amp;"_"&amp;R7),$A15,Q$8))</f>
        <v/>
      </c>
      <c r="R15" s="4" t="str">
        <f ca="1">IF(INDEX(INDIRECT(S7&amp;"_"&amp;R7),$A15,R$8)=0,"",INDEX(INDIRECT(S7&amp;"_"&amp;R7),$A15,R$8))</f>
        <v/>
      </c>
      <c r="S15" s="4" t="str">
        <f ca="1">IF(INDEX(INDIRECT(S7&amp;"_"&amp;R7),$A15,S$8)=0,"",INDEX(INDIRECT(S7&amp;"_"&amp;R7),$A15,S$8))</f>
        <v/>
      </c>
      <c r="T15" s="4" t="str">
        <f ca="1">IF(INDEX(INDIRECT(S7&amp;"_"&amp;R7),$A15,T$8)=0,"",INDEX(INDIRECT(S7&amp;"_"&amp;R7),$A15,T$8))</f>
        <v/>
      </c>
      <c r="U15" s="10" t="str">
        <f ca="1">IF(INDEX(INDIRECT(S7&amp;"_"&amp;R7),$A15,U$8)=0,"",INDEX(INDIRECT(S7&amp;"_"&amp;R7),$A15,U$8))</f>
        <v/>
      </c>
      <c r="V15" s="99"/>
      <c r="W15" s="99"/>
      <c r="Y15" s="4" t="e">
        <f ca="1">IF(INDEX(INDIRECT(AD7&amp;"_"&amp;AC7),$A15,Y$8)=0,"",INDEX(INDIRECT(AD7&amp;"_"&amp;AC7),$A15,Y$8))</f>
        <v>#N/A</v>
      </c>
      <c r="Z15" s="4" t="e">
        <f ca="1">IF(INDEX(INDIRECT(AD7&amp;"_"&amp;AC7),$A15,Z$8)=0,"",INDEX(INDIRECT(AD7&amp;"_"&amp;AC7),$A15,Z$8))</f>
        <v>#N/A</v>
      </c>
      <c r="AA15" s="4" t="e">
        <f ca="1">IF(INDEX(INDIRECT(AD7&amp;"_"&amp;AC7),$A15,AA$8)=0,"",INDEX(INDIRECT(AD7&amp;"_"&amp;AC7),$A15,AA$8))</f>
        <v>#N/A</v>
      </c>
      <c r="AB15" s="4" t="e">
        <f ca="1">IF(INDEX(INDIRECT(AD7&amp;"_"&amp;AC7),$A15,AB$8)=0,"",INDEX(INDIRECT(AD7&amp;"_"&amp;AC7),$A15,AB$8))</f>
        <v>#N/A</v>
      </c>
      <c r="AC15" s="4" t="e">
        <f ca="1">IF(INDEX(INDIRECT(AD7&amp;"_"&amp;AC7),$A15,AC$8)=0,"",INDEX(INDIRECT(AD7&amp;"_"&amp;AC7),$A15,AC$8))</f>
        <v>#N/A</v>
      </c>
      <c r="AD15" s="4" t="e">
        <f ca="1">IF(INDEX(INDIRECT(AD7&amp;"_"&amp;AC7),$A15,AD$8)=0,"",INDEX(INDIRECT(AD7&amp;"_"&amp;AC7),$A15,AD$8))</f>
        <v>#N/A</v>
      </c>
      <c r="AE15" s="4" t="e">
        <f ca="1">IF(INDEX(INDIRECT(AD7&amp;"_"&amp;AC7),$A15,AE$8)=0,"",INDEX(INDIRECT(AD7&amp;"_"&amp;AC7),$A15,AE$8))</f>
        <v>#N/A</v>
      </c>
      <c r="AF15" s="4" t="e">
        <f ca="1">IF(INDEX(INDIRECT(AD7&amp;"_"&amp;AC7),$A15,AF$8)=0,"",INDEX(INDIRECT(AD7&amp;"_"&amp;AC7),$A15,AF$8))</f>
        <v>#N/A</v>
      </c>
    </row>
    <row r="16" spans="1:32" ht="39.950000000000003" customHeight="1" x14ac:dyDescent="0.25">
      <c r="A16">
        <v>3</v>
      </c>
      <c r="C16" s="4" t="e">
        <f ca="1">IF(INDEX(INDIRECT(H7&amp;"_"&amp;G7),$A16,C$8)=0,"",INDEX(INDIRECT(H7&amp;"_"&amp;G7),$A16,C$8))</f>
        <v>#N/A</v>
      </c>
      <c r="D16" s="4" t="e">
        <f ca="1">IF(INDEX(INDIRECT(H7&amp;"_"&amp;G7),$A16,D$8)=0,"",INDEX(INDIRECT(H7&amp;"_"&amp;G7),$A16,D$8))</f>
        <v>#N/A</v>
      </c>
      <c r="E16" s="4" t="e">
        <f ca="1">IF(INDEX(INDIRECT(H7&amp;"_"&amp;G7),$A16,E$8)=0,"",INDEX(INDIRECT(H7&amp;"_"&amp;G7),$A16,E$8))</f>
        <v>#N/A</v>
      </c>
      <c r="F16" s="4" t="e">
        <f ca="1">IF(INDEX(INDIRECT(H7&amp;"_"&amp;G7),$A16,F$8)=0,"",INDEX(INDIRECT(H7&amp;"_"&amp;G7),$A16,F$8))</f>
        <v>#N/A</v>
      </c>
      <c r="G16" s="4" t="e">
        <f ca="1">IF(INDEX(INDIRECT(H7&amp;"_"&amp;G7),$A16,G$8)=0,"",INDEX(INDIRECT(H7&amp;"_"&amp;G7),$A16,G$8))</f>
        <v>#N/A</v>
      </c>
      <c r="H16" s="4" t="e">
        <f ca="1">IF(INDEX(INDIRECT(H7&amp;"_"&amp;G7),$A16,H$8)=0,"",INDEX(INDIRECT(H7&amp;"_"&amp;G7),$A16,H$8))</f>
        <v>#N/A</v>
      </c>
      <c r="I16" s="4" t="e">
        <f ca="1">IF(INDEX(INDIRECT(H7&amp;"_"&amp;G7),$A16,I$8)=0,"",INDEX(INDIRECT(H7&amp;"_"&amp;G7),$A16,I$8))</f>
        <v>#N/A</v>
      </c>
      <c r="J16" s="4" t="e">
        <f ca="1">IF(INDEX(INDIRECT(H7&amp;"_"&amp;G7),$A16,J$8)=0,"",INDEX(INDIRECT(H7&amp;"_"&amp;G7),$A16,J$8))</f>
        <v>#N/A</v>
      </c>
      <c r="K16" s="4"/>
      <c r="N16" s="4" t="str">
        <f ca="1">IF(INDEX(INDIRECT(S7&amp;"_"&amp;R7),$A16,N$8)=0,"",INDEX(INDIRECT(S7&amp;"_"&amp;R7),$A16,N$8))</f>
        <v>SHREWSBURY</v>
      </c>
      <c r="O16" s="4" t="str">
        <f ca="1">IF(INDEX(INDIRECT(S7&amp;"_"&amp;R7),$A16,O$8)=0,"",INDEX(INDIRECT(S7&amp;"_"&amp;R7),$A16,O$8))</f>
        <v/>
      </c>
      <c r="P16" s="4" t="str">
        <f ca="1">IF(INDEX(INDIRECT(S7&amp;"_"&amp;R7),$A16,P$8)=0,"",INDEX(INDIRECT(S7&amp;"_"&amp;R7),$A16,P$8))</f>
        <v/>
      </c>
      <c r="Q16" s="4" t="str">
        <f ca="1">IF(INDEX(INDIRECT(S7&amp;"_"&amp;R7),$A16,Q$8)=0,"",INDEX(INDIRECT(S7&amp;"_"&amp;R7),$A16,Q$8))</f>
        <v/>
      </c>
      <c r="R16" s="4" t="str">
        <f ca="1">IF(INDEX(INDIRECT(S7&amp;"_"&amp;R7),$A16,R$8)=0,"",INDEX(INDIRECT(S7&amp;"_"&amp;R7),$A16,R$8))</f>
        <v/>
      </c>
      <c r="S16" s="4" t="str">
        <f ca="1">IF(INDEX(INDIRECT(S7&amp;"_"&amp;R7),$A16,S$8)=0,"",INDEX(INDIRECT(S7&amp;"_"&amp;R7),$A16,S$8))</f>
        <v/>
      </c>
      <c r="T16" s="4" t="str">
        <f ca="1">IF(INDEX(INDIRECT(S7&amp;"_"&amp;R7),$A16,T$8)=0,"",INDEX(INDIRECT(S7&amp;"_"&amp;R7),$A16,T$8))</f>
        <v/>
      </c>
      <c r="U16" s="10" t="str">
        <f ca="1">IF(INDEX(INDIRECT(S7&amp;"_"&amp;R7),$A16,U$8)=0,"",INDEX(INDIRECT(S7&amp;"_"&amp;R7),$A16,U$8))</f>
        <v/>
      </c>
      <c r="V16" s="99"/>
      <c r="W16" s="99"/>
      <c r="Y16" s="4" t="e">
        <f ca="1">IF(INDEX(INDIRECT(AD7&amp;"_"&amp;AC7),$A16,Y$8)=0,"",INDEX(INDIRECT(AD7&amp;"_"&amp;AC7),$A16,Y$8))</f>
        <v>#N/A</v>
      </c>
      <c r="Z16" s="4" t="e">
        <f ca="1">IF(INDEX(INDIRECT(AD7&amp;"_"&amp;AC7),$A16,Z$8)=0,"",INDEX(INDIRECT(AD7&amp;"_"&amp;AC7),$A16,Z$8))</f>
        <v>#N/A</v>
      </c>
      <c r="AA16" s="4" t="e">
        <f ca="1">IF(INDEX(INDIRECT(AD7&amp;"_"&amp;AC7),$A16,AA$8)=0,"",INDEX(INDIRECT(AD7&amp;"_"&amp;AC7),$A16,AA$8))</f>
        <v>#N/A</v>
      </c>
      <c r="AB16" s="4" t="e">
        <f ca="1">IF(INDEX(INDIRECT(AD7&amp;"_"&amp;AC7),$A16,AB$8)=0,"",INDEX(INDIRECT(AD7&amp;"_"&amp;AC7),$A16,AB$8))</f>
        <v>#N/A</v>
      </c>
      <c r="AC16" s="4" t="e">
        <f ca="1">IF(INDEX(INDIRECT(AD7&amp;"_"&amp;AC7),$A16,AC$8)=0,"",INDEX(INDIRECT(AD7&amp;"_"&amp;AC7),$A16,AC$8))</f>
        <v>#N/A</v>
      </c>
      <c r="AD16" s="4" t="e">
        <f ca="1">IF(INDEX(INDIRECT(AD7&amp;"_"&amp;AC7),$A16,AD$8)=0,"",INDEX(INDIRECT(AD7&amp;"_"&amp;AC7),$A16,AD$8))</f>
        <v>#N/A</v>
      </c>
      <c r="AE16" s="4" t="e">
        <f ca="1">IF(INDEX(INDIRECT(AD7&amp;"_"&amp;AC7),$A16,AE$8)=0,"",INDEX(INDIRECT(AD7&amp;"_"&amp;AC7),$A16,AE$8))</f>
        <v>#N/A</v>
      </c>
      <c r="AF16" s="4" t="e">
        <f ca="1">IF(INDEX(INDIRECT(AD7&amp;"_"&amp;AC7),$A16,AF$8)=0,"",INDEX(INDIRECT(AD7&amp;"_"&amp;AC7),$A16,AF$8))</f>
        <v>#N/A</v>
      </c>
    </row>
    <row r="17" spans="1:32" ht="39.950000000000003" customHeight="1" x14ac:dyDescent="0.25">
      <c r="A17">
        <v>4</v>
      </c>
      <c r="C17" s="4" t="e">
        <f ca="1">IF(INDEX(INDIRECT(H7&amp;"_"&amp;G7),$A17,C$8)=0,"",INDEX(INDIRECT(H7&amp;"_"&amp;G7),$A17,C$8))</f>
        <v>#N/A</v>
      </c>
      <c r="D17" s="4" t="e">
        <f ca="1">IF(INDEX(INDIRECT(H7&amp;"_"&amp;G7),$A17,D$8)=0,"",INDEX(INDIRECT(H7&amp;"_"&amp;G7),$A17,D$8))</f>
        <v>#N/A</v>
      </c>
      <c r="E17" s="4" t="e">
        <f ca="1">IF(INDEX(INDIRECT(H7&amp;"_"&amp;G7),$A17,E$8)=0,"",INDEX(INDIRECT(H7&amp;"_"&amp;G7),$A17,E$8))</f>
        <v>#N/A</v>
      </c>
      <c r="F17" s="4" t="e">
        <f ca="1">IF(INDEX(INDIRECT(H7&amp;"_"&amp;G7),$A17,F$8)=0,"",INDEX(INDIRECT(H7&amp;"_"&amp;G7),$A17,F$8))</f>
        <v>#N/A</v>
      </c>
      <c r="G17" s="4" t="e">
        <f ca="1">IF(INDEX(INDIRECT(H7&amp;"_"&amp;G7),$A17,G$8)=0,"",INDEX(INDIRECT(H7&amp;"_"&amp;G7),$A17,G$8))</f>
        <v>#N/A</v>
      </c>
      <c r="H17" s="4" t="e">
        <f ca="1">IF(INDEX(INDIRECT(H7&amp;"_"&amp;G7),$A17,H$8)=0,"",INDEX(INDIRECT(H7&amp;"_"&amp;G7),$A17,H$8))</f>
        <v>#N/A</v>
      </c>
      <c r="I17" s="4" t="e">
        <f ca="1">IF(INDEX(INDIRECT(H7&amp;"_"&amp;G7),$A17,I$8)=0,"",INDEX(INDIRECT(H7&amp;"_"&amp;G7),$A17,I$8))</f>
        <v>#N/A</v>
      </c>
      <c r="J17" s="4" t="e">
        <f ca="1">IF(INDEX(INDIRECT(H7&amp;"_"&amp;G7),$A17,J$8)=0,"",INDEX(INDIRECT(H7&amp;"_"&amp;G7),$A17,J$8))</f>
        <v>#N/A</v>
      </c>
      <c r="K17" s="4"/>
      <c r="N17" s="4" t="str">
        <f ca="1">IF(INDEX(INDIRECT(S7&amp;"_"&amp;R7),$A17,N$8)=0,"",INDEX(INDIRECT(S7&amp;"_"&amp;R7),$A17,N$8))</f>
        <v>TELFORD</v>
      </c>
      <c r="O17" s="4" t="str">
        <f ca="1">IF(INDEX(INDIRECT(S7&amp;"_"&amp;R7),$A17,O$8)=0,"",INDEX(INDIRECT(S7&amp;"_"&amp;R7),$A17,O$8))</f>
        <v/>
      </c>
      <c r="P17" s="4" t="str">
        <f ca="1">IF(INDEX(INDIRECT(S7&amp;"_"&amp;R7),$A17,P$8)=0,"",INDEX(INDIRECT(S7&amp;"_"&amp;R7),$A17,P$8))</f>
        <v/>
      </c>
      <c r="Q17" s="4" t="str">
        <f ca="1">IF(INDEX(INDIRECT(S7&amp;"_"&amp;R7),$A17,Q$8)=0,"",INDEX(INDIRECT(S7&amp;"_"&amp;R7),$A17,Q$8))</f>
        <v/>
      </c>
      <c r="R17" s="4" t="str">
        <f ca="1">IF(INDEX(INDIRECT(S7&amp;"_"&amp;R7),$A17,R$8)=0,"",INDEX(INDIRECT(S7&amp;"_"&amp;R7),$A17,R$8))</f>
        <v/>
      </c>
      <c r="S17" s="4" t="str">
        <f ca="1">IF(INDEX(INDIRECT(S7&amp;"_"&amp;R7),$A17,S$8)=0,"",INDEX(INDIRECT(S7&amp;"_"&amp;R7),$A17,S$8))</f>
        <v/>
      </c>
      <c r="T17" s="4" t="str">
        <f ca="1">IF(INDEX(INDIRECT(S7&amp;"_"&amp;R7),$A17,T$8)=0,"",INDEX(INDIRECT(S7&amp;"_"&amp;R7),$A17,T$8))</f>
        <v/>
      </c>
      <c r="U17" s="10" t="str">
        <f ca="1">IF(INDEX(INDIRECT(S7&amp;"_"&amp;R7),$A17,U$8)=0,"",INDEX(INDIRECT(S7&amp;"_"&amp;R7),$A17,U$8))</f>
        <v/>
      </c>
      <c r="Y17" s="4" t="e">
        <f ca="1">IF(INDEX(INDIRECT(AD7&amp;"_"&amp;AC7),$A17,Y$8)=0,"",INDEX(INDIRECT(AD7&amp;"_"&amp;AC7),$A17,Y$8))</f>
        <v>#N/A</v>
      </c>
      <c r="Z17" s="4" t="e">
        <f ca="1">IF(INDEX(INDIRECT(AD7&amp;"_"&amp;AC7),$A17,Z$8)=0,"",INDEX(INDIRECT(AD7&amp;"_"&amp;AC7),$A17,Z$8))</f>
        <v>#N/A</v>
      </c>
      <c r="AA17" s="4" t="e">
        <f ca="1">IF(INDEX(INDIRECT(AD7&amp;"_"&amp;AC7),$A17,AA$8)=0,"",INDEX(INDIRECT(AD7&amp;"_"&amp;AC7),$A17,AA$8))</f>
        <v>#N/A</v>
      </c>
      <c r="AB17" s="4" t="e">
        <f ca="1">IF(INDEX(INDIRECT(AD7&amp;"_"&amp;AC7),$A17,AB$8)=0,"",INDEX(INDIRECT(AD7&amp;"_"&amp;AC7),$A17,AB$8))</f>
        <v>#N/A</v>
      </c>
      <c r="AC17" s="4" t="e">
        <f ca="1">IF(INDEX(INDIRECT(AD7&amp;"_"&amp;AC7),$A17,AC$8)=0,"",INDEX(INDIRECT(AD7&amp;"_"&amp;AC7),$A17,AC$8))</f>
        <v>#N/A</v>
      </c>
      <c r="AD17" s="4" t="e">
        <f ca="1">IF(INDEX(INDIRECT(AD7&amp;"_"&amp;AC7),$A17,AD$8)=0,"",INDEX(INDIRECT(AD7&amp;"_"&amp;AC7),$A17,AD$8))</f>
        <v>#N/A</v>
      </c>
      <c r="AE17" s="4" t="e">
        <f ca="1">IF(INDEX(INDIRECT(AD7&amp;"_"&amp;AC7),$A17,AE$8)=0,"",INDEX(INDIRECT(AD7&amp;"_"&amp;AC7),$A17,AE$8))</f>
        <v>#N/A</v>
      </c>
      <c r="AF17" s="4" t="e">
        <f ca="1">IF(INDEX(INDIRECT(AD7&amp;"_"&amp;AC7),$A17,AF$8)=0,"",INDEX(INDIRECT(AD7&amp;"_"&amp;AC7),$A17,AF$8))</f>
        <v>#N/A</v>
      </c>
    </row>
    <row r="18" spans="1:32" ht="39.950000000000003" customHeight="1" x14ac:dyDescent="0.25">
      <c r="A18">
        <v>5</v>
      </c>
      <c r="C18" s="4" t="e">
        <f ca="1">IF(INDEX(INDIRECT(H7&amp;"_"&amp;G7),$A18,C$8)=0,"",INDEX(INDIRECT(H7&amp;"_"&amp;G7),$A18,C$8))</f>
        <v>#N/A</v>
      </c>
      <c r="D18" s="4" t="e">
        <f ca="1">IF(INDEX(INDIRECT(H7&amp;"_"&amp;G7),$A18,D$8)=0,"",INDEX(INDIRECT(H7&amp;"_"&amp;G7),$A18,D$8))</f>
        <v>#N/A</v>
      </c>
      <c r="E18" s="4" t="e">
        <f ca="1">IF(INDEX(INDIRECT(H7&amp;"_"&amp;G7),$A18,E$8)=0,"",INDEX(INDIRECT(H7&amp;"_"&amp;G7),$A18,E$8))</f>
        <v>#N/A</v>
      </c>
      <c r="F18" s="4" t="e">
        <f ca="1">IF(INDEX(INDIRECT(H7&amp;"_"&amp;G7),$A18,F$8)=0,"",INDEX(INDIRECT(H7&amp;"_"&amp;G7),$A18,F$8))</f>
        <v>#N/A</v>
      </c>
      <c r="G18" s="4" t="e">
        <f ca="1">IF(INDEX(INDIRECT(H7&amp;"_"&amp;G7),$A18,G$8)=0,"",INDEX(INDIRECT(H7&amp;"_"&amp;G7),$A18,G$8))</f>
        <v>#N/A</v>
      </c>
      <c r="H18" s="4" t="e">
        <f ca="1">IF(INDEX(INDIRECT(H7&amp;"_"&amp;G7),$A18,H$8)=0,"",INDEX(INDIRECT(H7&amp;"_"&amp;G7),$A18,H$8))</f>
        <v>#N/A</v>
      </c>
      <c r="I18" s="4" t="e">
        <f ca="1">IF(INDEX(INDIRECT(H7&amp;"_"&amp;G7),$A18,I$8)=0,"",INDEX(INDIRECT(H7&amp;"_"&amp;G7),$A18,I$8))</f>
        <v>#N/A</v>
      </c>
      <c r="J18" s="4" t="e">
        <f ca="1">IF(INDEX(INDIRECT(H7&amp;"_"&amp;G7),$A18,J$8)=0,"",INDEX(INDIRECT(H7&amp;"_"&amp;G7),$A18,J$8))</f>
        <v>#N/A</v>
      </c>
      <c r="K18" s="4"/>
      <c r="N18" s="4" t="str">
        <f ca="1">IF(INDEX(INDIRECT(S7&amp;"_"&amp;R7),$A18,N$8)=0,"",INDEX(INDIRECT(S7&amp;"_"&amp;R7),$A18,N$8))</f>
        <v>WENLOCK</v>
      </c>
      <c r="O18" s="4" t="str">
        <f ca="1">IF(INDEX(INDIRECT(S7&amp;"_"&amp;R7),$A18,O$8)=0,"",INDEX(INDIRECT(S7&amp;"_"&amp;R7),$A18,O$8))</f>
        <v/>
      </c>
      <c r="P18" s="4" t="str">
        <f ca="1">IF(INDEX(INDIRECT(S7&amp;"_"&amp;R7),$A18,P$8)=0,"",INDEX(INDIRECT(S7&amp;"_"&amp;R7),$A18,P$8))</f>
        <v/>
      </c>
      <c r="Q18" s="4" t="str">
        <f ca="1">IF(INDEX(INDIRECT(S7&amp;"_"&amp;R7),$A18,Q$8)=0,"",INDEX(INDIRECT(S7&amp;"_"&amp;R7),$A18,Q$8))</f>
        <v/>
      </c>
      <c r="R18" s="4" t="str">
        <f ca="1">IF(INDEX(INDIRECT(S7&amp;"_"&amp;R7),$A18,R$8)=0,"",INDEX(INDIRECT(S7&amp;"_"&amp;R7),$A18,R$8))</f>
        <v/>
      </c>
      <c r="S18" s="4" t="str">
        <f ca="1">IF(INDEX(INDIRECT(S7&amp;"_"&amp;R7),$A18,S$8)=0,"",INDEX(INDIRECT(S7&amp;"_"&amp;R7),$A18,S$8))</f>
        <v/>
      </c>
      <c r="T18" s="4" t="str">
        <f ca="1">IF(INDEX(INDIRECT(S7&amp;"_"&amp;R7),$A18,T$8)=0,"",INDEX(INDIRECT(S7&amp;"_"&amp;R7),$A18,T$8))</f>
        <v/>
      </c>
      <c r="U18" s="10" t="str">
        <f ca="1">IF(INDEX(INDIRECT(S7&amp;"_"&amp;R7),$A18,U$8)=0,"",INDEX(INDIRECT(S7&amp;"_"&amp;R7),$A18,U$8))</f>
        <v/>
      </c>
      <c r="Y18" s="4" t="e">
        <f ca="1">IF(INDEX(INDIRECT(AD7&amp;"_"&amp;AC7),$A18,Y$8)=0,"",INDEX(INDIRECT(AD7&amp;"_"&amp;AC7),$A18,Y$8))</f>
        <v>#N/A</v>
      </c>
      <c r="Z18" s="4" t="e">
        <f ca="1">IF(INDEX(INDIRECT(AD7&amp;"_"&amp;AC7),$A18,Z$8)=0,"",INDEX(INDIRECT(AD7&amp;"_"&amp;AC7),$A18,Z$8))</f>
        <v>#N/A</v>
      </c>
      <c r="AA18" s="4" t="e">
        <f ca="1">IF(INDEX(INDIRECT(AD7&amp;"_"&amp;AC7),$A18,AA$8)=0,"",INDEX(INDIRECT(AD7&amp;"_"&amp;AC7),$A18,AA$8))</f>
        <v>#N/A</v>
      </c>
      <c r="AB18" s="4" t="e">
        <f ca="1">IF(INDEX(INDIRECT(AD7&amp;"_"&amp;AC7),$A18,AB$8)=0,"",INDEX(INDIRECT(AD7&amp;"_"&amp;AC7),$A18,AB$8))</f>
        <v>#N/A</v>
      </c>
      <c r="AC18" s="4" t="e">
        <f ca="1">IF(INDEX(INDIRECT(AD7&amp;"_"&amp;AC7),$A18,AC$8)=0,"",INDEX(INDIRECT(AD7&amp;"_"&amp;AC7),$A18,AC$8))</f>
        <v>#N/A</v>
      </c>
      <c r="AD18" s="4" t="e">
        <f ca="1">IF(INDEX(INDIRECT(AD7&amp;"_"&amp;AC7),$A18,AD$8)=0,"",INDEX(INDIRECT(AD7&amp;"_"&amp;AC7),$A18,AD$8))</f>
        <v>#N/A</v>
      </c>
      <c r="AE18" s="4" t="e">
        <f ca="1">IF(INDEX(INDIRECT(AD7&amp;"_"&amp;AC7),$A18,AE$8)=0,"",INDEX(INDIRECT(AD7&amp;"_"&amp;AC7),$A18,AE$8))</f>
        <v>#N/A</v>
      </c>
      <c r="AF18" s="4" t="e">
        <f ca="1">IF(INDEX(INDIRECT(AD7&amp;"_"&amp;AC7),$A18,AF$8)=0,"",INDEX(INDIRECT(AD7&amp;"_"&amp;AC7),$A18,AF$8))</f>
        <v>#N/A</v>
      </c>
    </row>
    <row r="19" spans="1:32" ht="39.950000000000003" customHeight="1" x14ac:dyDescent="0.25">
      <c r="A19">
        <v>6</v>
      </c>
      <c r="C19" s="4" t="e">
        <f ca="1">IF(INDEX(INDIRECT(H7&amp;"_"&amp;G7),$A19,C$8)=0,"",INDEX(INDIRECT(H7&amp;"_"&amp;G7),$A19,C$8))</f>
        <v>#N/A</v>
      </c>
      <c r="D19" s="4" t="e">
        <f ca="1">IF(INDEX(INDIRECT(H7&amp;"_"&amp;G7),$A19,D$8)=0,"",INDEX(INDIRECT(H7&amp;"_"&amp;G7),$A19,D$8))</f>
        <v>#N/A</v>
      </c>
      <c r="E19" s="4" t="e">
        <f ca="1">IF(INDEX(INDIRECT(H7&amp;"_"&amp;G7),$A19,E$8)=0,"",INDEX(INDIRECT(H7&amp;"_"&amp;G7),$A19,E$8))</f>
        <v>#N/A</v>
      </c>
      <c r="F19" s="4" t="e">
        <f ca="1">IF(INDEX(INDIRECT(H7&amp;"_"&amp;G7),$A19,F$8)=0,"",INDEX(INDIRECT(H7&amp;"_"&amp;G7),$A19,F$8))</f>
        <v>#N/A</v>
      </c>
      <c r="G19" s="4" t="e">
        <f ca="1">IF(INDEX(INDIRECT(H7&amp;"_"&amp;G7),$A19,G$8)=0,"",INDEX(INDIRECT(H7&amp;"_"&amp;G7),$A19,G$8))</f>
        <v>#N/A</v>
      </c>
      <c r="H19" s="4" t="e">
        <f ca="1">IF(INDEX(INDIRECT(H7&amp;"_"&amp;G7),$A19,H$8)=0,"",INDEX(INDIRECT(H7&amp;"_"&amp;G7),$A19,H$8))</f>
        <v>#N/A</v>
      </c>
      <c r="I19" s="4" t="e">
        <f ca="1">IF(INDEX(INDIRECT(H7&amp;"_"&amp;G7),$A19,I$8)=0,"",INDEX(INDIRECT(H7&amp;"_"&amp;G7),$A19,I$8))</f>
        <v>#N/A</v>
      </c>
      <c r="J19" s="4" t="e">
        <f ca="1">IF(INDEX(INDIRECT(H7&amp;"_"&amp;G7),$A19,J$8)=0,"",INDEX(INDIRECT(H7&amp;"_"&amp;G7),$A19,J$8))</f>
        <v>#N/A</v>
      </c>
      <c r="K19" s="4"/>
      <c r="N19" s="4" t="str">
        <f ca="1">IF(INDEX(INDIRECT(S7&amp;"_"&amp;R7),$A19,N$8)=0,"",INDEX(INDIRECT(S7&amp;"_"&amp;R7),$A19,N$8))</f>
        <v>OSWESTRY</v>
      </c>
      <c r="O19" s="4" t="str">
        <f ca="1">IF(INDEX(INDIRECT(S7&amp;"_"&amp;R7),$A19,O$8)=0,"",INDEX(INDIRECT(S7&amp;"_"&amp;R7),$A19,O$8))</f>
        <v/>
      </c>
      <c r="P19" s="4" t="str">
        <f ca="1">IF(INDEX(INDIRECT(S7&amp;"_"&amp;R7),$A19,P$8)=0,"",INDEX(INDIRECT(S7&amp;"_"&amp;R7),$A19,P$8))</f>
        <v/>
      </c>
      <c r="Q19" s="4" t="str">
        <f ca="1">IF(INDEX(INDIRECT(S7&amp;"_"&amp;R7),$A19,Q$8)=0,"",INDEX(INDIRECT(S7&amp;"_"&amp;R7),$A19,Q$8))</f>
        <v/>
      </c>
      <c r="R19" s="4" t="str">
        <f ca="1">IF(INDEX(INDIRECT(S7&amp;"_"&amp;R7),$A19,R$8)=0,"",INDEX(INDIRECT(S7&amp;"_"&amp;R7),$A19,R$8))</f>
        <v/>
      </c>
      <c r="S19" s="4" t="str">
        <f ca="1">IF(INDEX(INDIRECT(S7&amp;"_"&amp;R7),$A19,S$8)=0,"",INDEX(INDIRECT(S7&amp;"_"&amp;R7),$A19,S$8))</f>
        <v/>
      </c>
      <c r="T19" s="4" t="str">
        <f ca="1">IF(INDEX(INDIRECT(S7&amp;"_"&amp;R7),$A19,T$8)=0,"",INDEX(INDIRECT(S7&amp;"_"&amp;R7),$A19,T$8))</f>
        <v/>
      </c>
      <c r="U19" s="10" t="str">
        <f ca="1">IF(INDEX(INDIRECT(S7&amp;"_"&amp;R7),$A19,U$8)=0,"",INDEX(INDIRECT(S7&amp;"_"&amp;R7),$A19,U$8))</f>
        <v/>
      </c>
      <c r="Y19" s="4" t="e">
        <f ca="1">IF(INDEX(INDIRECT(AD7&amp;"_"&amp;AC7),$A19,Y$8)=0,"",INDEX(INDIRECT(AD7&amp;"_"&amp;AC7),$A19,Y$8))</f>
        <v>#N/A</v>
      </c>
      <c r="Z19" s="4" t="e">
        <f ca="1">IF(INDEX(INDIRECT(AD7&amp;"_"&amp;AC7),$A19,Z$8)=0,"",INDEX(INDIRECT(AD7&amp;"_"&amp;AC7),$A19,Z$8))</f>
        <v>#N/A</v>
      </c>
      <c r="AA19" s="4" t="e">
        <f ca="1">IF(INDEX(INDIRECT(AD7&amp;"_"&amp;AC7),$A19,AA$8)=0,"",INDEX(INDIRECT(AD7&amp;"_"&amp;AC7),$A19,AA$8))</f>
        <v>#N/A</v>
      </c>
      <c r="AB19" s="4" t="e">
        <f ca="1">IF(INDEX(INDIRECT(AD7&amp;"_"&amp;AC7),$A19,AB$8)=0,"",INDEX(INDIRECT(AD7&amp;"_"&amp;AC7),$A19,AB$8))</f>
        <v>#N/A</v>
      </c>
      <c r="AC19" s="4" t="e">
        <f ca="1">IF(INDEX(INDIRECT(AD7&amp;"_"&amp;AC7),$A19,AC$8)=0,"",INDEX(INDIRECT(AD7&amp;"_"&amp;AC7),$A19,AC$8))</f>
        <v>#N/A</v>
      </c>
      <c r="AD19" s="4" t="e">
        <f ca="1">IF(INDEX(INDIRECT(AD7&amp;"_"&amp;AC7),$A19,AD$8)=0,"",INDEX(INDIRECT(AD7&amp;"_"&amp;AC7),$A19,AD$8))</f>
        <v>#N/A</v>
      </c>
      <c r="AE19" s="4" t="e">
        <f ca="1">IF(INDEX(INDIRECT(AD7&amp;"_"&amp;AC7),$A19,AE$8)=0,"",INDEX(INDIRECT(AD7&amp;"_"&amp;AC7),$A19,AE$8))</f>
        <v>#N/A</v>
      </c>
      <c r="AF19" s="4" t="e">
        <f ca="1">IF(INDEX(INDIRECT(AD7&amp;"_"&amp;AC7),$A19,AF$8)=0,"",INDEX(INDIRECT(AD7&amp;"_"&amp;AC7),$A19,AF$8))</f>
        <v>#N/A</v>
      </c>
    </row>
    <row r="20" spans="1:32" ht="39.950000000000003" customHeight="1" x14ac:dyDescent="0.25">
      <c r="A20">
        <v>7</v>
      </c>
      <c r="C20" s="4" t="e">
        <f ca="1">IF(INDEX(INDIRECT(H7&amp;"_"&amp;G7),$A20,C$8)=0,"",INDEX(INDIRECT(H7&amp;"_"&amp;G7),$A20,C$8))</f>
        <v>#N/A</v>
      </c>
      <c r="D20" s="4" t="e">
        <f ca="1">IF(INDEX(INDIRECT(H7&amp;"_"&amp;G7),$A20,D$8)=0,"",INDEX(INDIRECT(H7&amp;"_"&amp;G7),$A20,D$8))</f>
        <v>#N/A</v>
      </c>
      <c r="E20" s="4" t="e">
        <f ca="1">IF(INDEX(INDIRECT(H7&amp;"_"&amp;G7),$A20,E$8)=0,"",INDEX(INDIRECT(H7&amp;"_"&amp;G7),$A20,E$8))</f>
        <v>#N/A</v>
      </c>
      <c r="F20" s="4" t="e">
        <f ca="1">IF(INDEX(INDIRECT(H7&amp;"_"&amp;G7),$A20,F$8)=0,"",INDEX(INDIRECT(H7&amp;"_"&amp;G7),$A20,F$8))</f>
        <v>#N/A</v>
      </c>
      <c r="G20" s="4" t="e">
        <f ca="1">IF(INDEX(INDIRECT(H7&amp;"_"&amp;G7),$A20,G$8)=0,"",INDEX(INDIRECT(H7&amp;"_"&amp;G7),$A20,G$8))</f>
        <v>#N/A</v>
      </c>
      <c r="H20" s="4" t="e">
        <f ca="1">IF(INDEX(INDIRECT(H7&amp;"_"&amp;G7),$A20,H$8)=0,"",INDEX(INDIRECT(H7&amp;"_"&amp;G7),$A20,H$8))</f>
        <v>#N/A</v>
      </c>
      <c r="I20" s="4" t="e">
        <f ca="1">IF(INDEX(INDIRECT(H7&amp;"_"&amp;G7),$A20,I$8)=0,"",INDEX(INDIRECT(H7&amp;"_"&amp;G7),$A20,I$8))</f>
        <v>#N/A</v>
      </c>
      <c r="J20" s="4" t="e">
        <f ca="1">IF(INDEX(INDIRECT(H7&amp;"_"&amp;G7),$A20,J$8)=0,"",INDEX(INDIRECT(H7&amp;"_"&amp;G7),$A20,J$8))</f>
        <v>#N/A</v>
      </c>
      <c r="K20" s="4"/>
      <c r="N20" s="4" t="str">
        <f ca="1">IF(INDEX(INDIRECT(S7&amp;"_"&amp;R7),$A20,N$8)=0,"",INDEX(INDIRECT(S7&amp;"_"&amp;R7),$A20,N$8))</f>
        <v>SHREWSBURY</v>
      </c>
      <c r="O20" s="4" t="str">
        <f ca="1">IF(INDEX(INDIRECT(S7&amp;"_"&amp;R7),$A20,O$8)=0,"",INDEX(INDIRECT(S7&amp;"_"&amp;R7),$A20,O$8))</f>
        <v/>
      </c>
      <c r="P20" s="4" t="str">
        <f ca="1">IF(INDEX(INDIRECT(S7&amp;"_"&amp;R7),$A20,P$8)=0,"",INDEX(INDIRECT(S7&amp;"_"&amp;R7),$A20,P$8))</f>
        <v/>
      </c>
      <c r="Q20" s="4" t="str">
        <f ca="1">IF(INDEX(INDIRECT(S7&amp;"_"&amp;R7),$A20,Q$8)=0,"",INDEX(INDIRECT(S7&amp;"_"&amp;R7),$A20,Q$8))</f>
        <v/>
      </c>
      <c r="R20" s="4" t="str">
        <f ca="1">IF(INDEX(INDIRECT(S7&amp;"_"&amp;R7),$A20,R$8)=0,"",INDEX(INDIRECT(S7&amp;"_"&amp;R7),$A20,R$8))</f>
        <v/>
      </c>
      <c r="S20" s="4" t="str">
        <f ca="1">IF(INDEX(INDIRECT(S7&amp;"_"&amp;R7),$A20,S$8)=0,"",INDEX(INDIRECT(S7&amp;"_"&amp;R7),$A20,S$8))</f>
        <v/>
      </c>
      <c r="T20" s="4" t="str">
        <f ca="1">IF(INDEX(INDIRECT(S7&amp;"_"&amp;R7),$A20,T$8)=0,"",INDEX(INDIRECT(S7&amp;"_"&amp;R7),$A20,T$8))</f>
        <v/>
      </c>
      <c r="U20" s="10" t="str">
        <f ca="1">IF(INDEX(INDIRECT(S7&amp;"_"&amp;R7),$A20,U$8)=0,"",INDEX(INDIRECT(S7&amp;"_"&amp;R7),$A20,U$8))</f>
        <v/>
      </c>
      <c r="Y20" s="4" t="e">
        <f ca="1">IF(INDEX(INDIRECT(AD7&amp;"_"&amp;AC7),$A20,Y$8)=0,"",INDEX(INDIRECT(AD7&amp;"_"&amp;AC7),$A20,Y$8))</f>
        <v>#N/A</v>
      </c>
      <c r="Z20" s="4" t="e">
        <f ca="1">IF(INDEX(INDIRECT(AD7&amp;"_"&amp;AC7),$A20,Z$8)=0,"",INDEX(INDIRECT(AD7&amp;"_"&amp;AC7),$A20,Z$8))</f>
        <v>#N/A</v>
      </c>
      <c r="AA20" s="4" t="e">
        <f ca="1">IF(INDEX(INDIRECT(AD7&amp;"_"&amp;AC7),$A20,AA$8)=0,"",INDEX(INDIRECT(AD7&amp;"_"&amp;AC7),$A20,AA$8))</f>
        <v>#N/A</v>
      </c>
      <c r="AB20" s="4" t="e">
        <f ca="1">IF(INDEX(INDIRECT(AD7&amp;"_"&amp;AC7),$A20,AB$8)=0,"",INDEX(INDIRECT(AD7&amp;"_"&amp;AC7),$A20,AB$8))</f>
        <v>#N/A</v>
      </c>
      <c r="AC20" s="4" t="e">
        <f ca="1">IF(INDEX(INDIRECT(AD7&amp;"_"&amp;AC7),$A20,AC$8)=0,"",INDEX(INDIRECT(AD7&amp;"_"&amp;AC7),$A20,AC$8))</f>
        <v>#N/A</v>
      </c>
      <c r="AD20" s="4" t="e">
        <f ca="1">IF(INDEX(INDIRECT(AD7&amp;"_"&amp;AC7),$A20,AD$8)=0,"",INDEX(INDIRECT(AD7&amp;"_"&amp;AC7),$A20,AD$8))</f>
        <v>#N/A</v>
      </c>
      <c r="AE20" s="4" t="e">
        <f ca="1">IF(INDEX(INDIRECT(AD7&amp;"_"&amp;AC7),$A20,AE$8)=0,"",INDEX(INDIRECT(AD7&amp;"_"&amp;AC7),$A20,AE$8))</f>
        <v>#N/A</v>
      </c>
      <c r="AF20" s="4" t="e">
        <f ca="1">IF(INDEX(INDIRECT(AD7&amp;"_"&amp;AC7),$A20,AF$8)=0,"",INDEX(INDIRECT(AD7&amp;"_"&amp;AC7),$A20,AF$8))</f>
        <v>#N/A</v>
      </c>
    </row>
    <row r="21" spans="1:32" ht="39.950000000000003" customHeight="1" x14ac:dyDescent="0.25">
      <c r="A21">
        <v>8</v>
      </c>
      <c r="C21" s="4" t="e">
        <f ca="1">IF(INDEX(INDIRECT(H7&amp;"_"&amp;G7),$A21,C$8)=0,"",INDEX(INDIRECT(H7&amp;"_"&amp;G7),$A21,C$8))</f>
        <v>#N/A</v>
      </c>
      <c r="D21" s="4" t="e">
        <f ca="1">IF(INDEX(INDIRECT(H7&amp;"_"&amp;G7),$A21,D$8)=0,"",INDEX(INDIRECT(H7&amp;"_"&amp;G7),$A21,D$8))</f>
        <v>#N/A</v>
      </c>
      <c r="E21" s="4" t="e">
        <f ca="1">IF(INDEX(INDIRECT(H7&amp;"_"&amp;G7),$A21,E$8)=0,"",INDEX(INDIRECT(H7&amp;"_"&amp;G7),$A21,E$8))</f>
        <v>#N/A</v>
      </c>
      <c r="F21" s="4" t="e">
        <f ca="1">IF(INDEX(INDIRECT(H7&amp;"_"&amp;G7),$A21,F$8)=0,"",INDEX(INDIRECT(H7&amp;"_"&amp;G7),$A21,F$8))</f>
        <v>#N/A</v>
      </c>
      <c r="G21" s="4" t="e">
        <f ca="1">IF(INDEX(INDIRECT(H7&amp;"_"&amp;G7),$A21,G$8)=0,"",INDEX(INDIRECT(H7&amp;"_"&amp;G7),$A21,G$8))</f>
        <v>#N/A</v>
      </c>
      <c r="H21" s="4" t="e">
        <f ca="1">IF(INDEX(INDIRECT(H7&amp;"_"&amp;G7),$A21,H$8)=0,"",INDEX(INDIRECT(H7&amp;"_"&amp;G7),$A21,H$8))</f>
        <v>#N/A</v>
      </c>
      <c r="I21" s="4" t="e">
        <f ca="1">IF(INDEX(INDIRECT(H7&amp;"_"&amp;G7),$A21,I$8)=0,"",INDEX(INDIRECT(H7&amp;"_"&amp;G7),$A21,I$8))</f>
        <v>#N/A</v>
      </c>
      <c r="J21" s="4" t="e">
        <f ca="1">IF(INDEX(INDIRECT(H7&amp;"_"&amp;G7),$A21,J$8)=0,"",INDEX(INDIRECT(H7&amp;"_"&amp;G7),$A21,J$8))</f>
        <v>#N/A</v>
      </c>
      <c r="K21" s="4"/>
      <c r="N21" s="4" t="str">
        <f ca="1">IF(INDEX(INDIRECT(S7&amp;"_"&amp;R7),$A21,N$8)=0,"",INDEX(INDIRECT(S7&amp;"_"&amp;R7),$A21,N$8))</f>
        <v>TELFORD</v>
      </c>
      <c r="O21" s="4" t="str">
        <f ca="1">IF(INDEX(INDIRECT(S7&amp;"_"&amp;R7),$A21,O$8)=0,"",INDEX(INDIRECT(S7&amp;"_"&amp;R7),$A21,O$8))</f>
        <v/>
      </c>
      <c r="P21" s="4" t="str">
        <f ca="1">IF(INDEX(INDIRECT(S7&amp;"_"&amp;R7),$A21,P$8)=0,"",INDEX(INDIRECT(S7&amp;"_"&amp;R7),$A21,P$8))</f>
        <v/>
      </c>
      <c r="Q21" s="4" t="str">
        <f ca="1">IF(INDEX(INDIRECT(S7&amp;"_"&amp;R7),$A21,Q$8)=0,"",INDEX(INDIRECT(S7&amp;"_"&amp;R7),$A21,Q$8))</f>
        <v/>
      </c>
      <c r="R21" s="4" t="str">
        <f ca="1">IF(INDEX(INDIRECT(S7&amp;"_"&amp;R7),$A21,R$8)=0,"",INDEX(INDIRECT(S7&amp;"_"&amp;R7),$A21,R$8))</f>
        <v/>
      </c>
      <c r="S21" s="4" t="str">
        <f ca="1">IF(INDEX(INDIRECT(S7&amp;"_"&amp;R7),$A21,S$8)=0,"",INDEX(INDIRECT(S7&amp;"_"&amp;R7),$A21,S$8))</f>
        <v/>
      </c>
      <c r="T21" s="4" t="str">
        <f ca="1">IF(INDEX(INDIRECT(S7&amp;"_"&amp;R7),$A21,T$8)=0,"",INDEX(INDIRECT(S7&amp;"_"&amp;R7),$A21,T$8))</f>
        <v/>
      </c>
      <c r="U21" s="10" t="str">
        <f ca="1">IF(INDEX(INDIRECT(S7&amp;"_"&amp;R7),$A21,U$8)=0,"",INDEX(INDIRECT(S7&amp;"_"&amp;R7),$A21,U$8))</f>
        <v/>
      </c>
      <c r="V21" s="99"/>
      <c r="W21" s="99"/>
      <c r="X21" s="99"/>
      <c r="Y21" s="4" t="e">
        <f ca="1">IF(INDEX(INDIRECT(AD7&amp;"_"&amp;AC7),$A21,Y$8)=0,"",INDEX(INDIRECT(AD7&amp;"_"&amp;AC7),$A21,Y$8))</f>
        <v>#N/A</v>
      </c>
      <c r="Z21" s="4" t="e">
        <f ca="1">IF(INDEX(INDIRECT(AD7&amp;"_"&amp;AC7),$A21,Z$8)=0,"",INDEX(INDIRECT(AD7&amp;"_"&amp;AC7),$A21,Z$8))</f>
        <v>#N/A</v>
      </c>
      <c r="AA21" s="4" t="e">
        <f ca="1">IF(INDEX(INDIRECT(AD7&amp;"_"&amp;AC7),$A21,AA$8)=0,"",INDEX(INDIRECT(AD7&amp;"_"&amp;AC7),$A21,AA$8))</f>
        <v>#N/A</v>
      </c>
      <c r="AB21" s="4" t="e">
        <f ca="1">IF(INDEX(INDIRECT(AD7&amp;"_"&amp;AC7),$A21,AB$8)=0,"",INDEX(INDIRECT(AD7&amp;"_"&amp;AC7),$A21,AB$8))</f>
        <v>#N/A</v>
      </c>
      <c r="AC21" s="4" t="e">
        <f ca="1">IF(INDEX(INDIRECT(AD7&amp;"_"&amp;AC7),$A21,AC$8)=0,"",INDEX(INDIRECT(AD7&amp;"_"&amp;AC7),$A21,AC$8))</f>
        <v>#N/A</v>
      </c>
      <c r="AD21" s="4" t="e">
        <f ca="1">IF(INDEX(INDIRECT(AD7&amp;"_"&amp;AC7),$A21,AD$8)=0,"",INDEX(INDIRECT(AD7&amp;"_"&amp;AC7),$A21,AD$8))</f>
        <v>#N/A</v>
      </c>
      <c r="AE21" s="4" t="e">
        <f ca="1">IF(INDEX(INDIRECT(AD7&amp;"_"&amp;AC7),$A21,AE$8)=0,"",INDEX(INDIRECT(AD7&amp;"_"&amp;AC7),$A21,AE$8))</f>
        <v>#N/A</v>
      </c>
      <c r="AF21" s="4" t="e">
        <f ca="1">IF(INDEX(INDIRECT(AD7&amp;"_"&amp;AC7),$A21,AF$8)=0,"",INDEX(INDIRECT(AD7&amp;"_"&amp;AC7),$A21,AF$8))</f>
        <v>#N/A</v>
      </c>
    </row>
    <row r="22" spans="1:32" ht="39.950000000000003" customHeight="1" x14ac:dyDescent="0.25">
      <c r="A22">
        <v>9</v>
      </c>
      <c r="C22" s="4" t="e">
        <f ca="1">IF(INDEX(INDIRECT(H7&amp;"_"&amp;G7),$A22,C$8)=0,"",INDEX(INDIRECT(H7&amp;"_"&amp;G7),$A22,C$8))</f>
        <v>#N/A</v>
      </c>
      <c r="D22" s="4" t="e">
        <f ca="1">IF(INDEX(INDIRECT(H7&amp;"_"&amp;G7),$A22,D$8)=0,"",INDEX(INDIRECT(H7&amp;"_"&amp;G7),$A22,D$8))</f>
        <v>#N/A</v>
      </c>
      <c r="E22" s="4" t="e">
        <f ca="1">IF(INDEX(INDIRECT(H7&amp;"_"&amp;G7),$A22,E$8)=0,"",INDEX(INDIRECT(H7&amp;"_"&amp;G7),$A22,E$8))</f>
        <v>#N/A</v>
      </c>
      <c r="F22" s="4" t="e">
        <f ca="1">IF(INDEX(INDIRECT(H7&amp;"_"&amp;G7),$A22,F$8)=0,"",INDEX(INDIRECT(H7&amp;"_"&amp;G7),$A22,F$8))</f>
        <v>#N/A</v>
      </c>
      <c r="G22" s="4" t="e">
        <f ca="1">IF(INDEX(INDIRECT(H7&amp;"_"&amp;G7),$A22,G$8)=0,"",INDEX(INDIRECT(H7&amp;"_"&amp;G7),$A22,G$8))</f>
        <v>#N/A</v>
      </c>
      <c r="H22" s="4" t="e">
        <f ca="1">IF(INDEX(INDIRECT(H7&amp;"_"&amp;G7),$A22,H$8)=0,"",INDEX(INDIRECT(H7&amp;"_"&amp;G7),$A22,H$8))</f>
        <v>#N/A</v>
      </c>
      <c r="I22" s="4" t="e">
        <f ca="1">IF(INDEX(INDIRECT(H7&amp;"_"&amp;G7),$A22,I$8)=0,"",INDEX(INDIRECT(H7&amp;"_"&amp;G7),$A22,I$8))</f>
        <v>#N/A</v>
      </c>
      <c r="J22" s="4" t="e">
        <f ca="1">IF(INDEX(INDIRECT(H7&amp;"_"&amp;G7),$A22,J$8)=0,"",INDEX(INDIRECT(H7&amp;"_"&amp;G7),$A22,J$8))</f>
        <v>#N/A</v>
      </c>
      <c r="K22" s="4"/>
      <c r="N22" s="4" t="str">
        <f ca="1">IF(INDEX(INDIRECT(S7&amp;"_"&amp;R7),$A22,N$8)=0,"",INDEX(INDIRECT(S7&amp;"_"&amp;R7),$A22,N$8))</f>
        <v>WENLOCK</v>
      </c>
      <c r="O22" s="4" t="str">
        <f ca="1">IF(INDEX(INDIRECT(S7&amp;"_"&amp;R7),$A22,O$8)=0,"",INDEX(INDIRECT(S7&amp;"_"&amp;R7),$A22,O$8))</f>
        <v/>
      </c>
      <c r="P22" s="4" t="str">
        <f ca="1">IF(INDEX(INDIRECT(S7&amp;"_"&amp;R7),$A22,P$8)=0,"",INDEX(INDIRECT(S7&amp;"_"&amp;R7),$A22,P$8))</f>
        <v/>
      </c>
      <c r="Q22" s="4" t="str">
        <f ca="1">IF(INDEX(INDIRECT(S7&amp;"_"&amp;R7),$A22,Q$8)=0,"",INDEX(INDIRECT(S7&amp;"_"&amp;R7),$A22,Q$8))</f>
        <v/>
      </c>
      <c r="R22" s="4" t="str">
        <f ca="1">IF(INDEX(INDIRECT(S7&amp;"_"&amp;R7),$A22,R$8)=0,"",INDEX(INDIRECT(S7&amp;"_"&amp;R7),$A22,R$8))</f>
        <v/>
      </c>
      <c r="S22" s="4" t="str">
        <f ca="1">IF(INDEX(INDIRECT(S7&amp;"_"&amp;R7),$A22,S$8)=0,"",INDEX(INDIRECT(S7&amp;"_"&amp;R7),$A22,S$8))</f>
        <v/>
      </c>
      <c r="T22" s="4" t="str">
        <f ca="1">IF(INDEX(INDIRECT(S7&amp;"_"&amp;R7),$A22,T$8)=0,"",INDEX(INDIRECT(S7&amp;"_"&amp;R7),$A22,T$8))</f>
        <v/>
      </c>
      <c r="U22" s="10" t="str">
        <f ca="1">IF(INDEX(INDIRECT(S7&amp;"_"&amp;R7),$A22,U$8)=0,"",INDEX(INDIRECT(S7&amp;"_"&amp;R7),$A22,U$8))</f>
        <v/>
      </c>
      <c r="V22" s="99"/>
      <c r="W22" s="99"/>
      <c r="X22" s="99"/>
      <c r="Y22" s="4" t="e">
        <f ca="1">IF(INDEX(INDIRECT(AD7&amp;"_"&amp;AC7),$A22,Y$8)=0,"",INDEX(INDIRECT(AD7&amp;"_"&amp;AC7),$A22,Y$8))</f>
        <v>#N/A</v>
      </c>
      <c r="Z22" s="4" t="e">
        <f ca="1">IF(INDEX(INDIRECT(AD7&amp;"_"&amp;AC7),$A22,Z$8)=0,"",INDEX(INDIRECT(AD7&amp;"_"&amp;AC7),$A22,Z$8))</f>
        <v>#N/A</v>
      </c>
      <c r="AA22" s="4" t="e">
        <f ca="1">IF(INDEX(INDIRECT(AD7&amp;"_"&amp;AC7),$A22,AA$8)=0,"",INDEX(INDIRECT(AD7&amp;"_"&amp;AC7),$A22,AA$8))</f>
        <v>#N/A</v>
      </c>
      <c r="AB22" s="4" t="e">
        <f ca="1">IF(INDEX(INDIRECT(AD7&amp;"_"&amp;AC7),$A22,AB$8)=0,"",INDEX(INDIRECT(AD7&amp;"_"&amp;AC7),$A22,AB$8))</f>
        <v>#N/A</v>
      </c>
      <c r="AC22" s="4" t="e">
        <f ca="1">IF(INDEX(INDIRECT(AD7&amp;"_"&amp;AC7),$A22,AC$8)=0,"",INDEX(INDIRECT(AD7&amp;"_"&amp;AC7),$A22,AC$8))</f>
        <v>#N/A</v>
      </c>
      <c r="AD22" s="4" t="e">
        <f ca="1">IF(INDEX(INDIRECT(AD7&amp;"_"&amp;AC7),$A22,AD$8)=0,"",INDEX(INDIRECT(AD7&amp;"_"&amp;AC7),$A22,AD$8))</f>
        <v>#N/A</v>
      </c>
      <c r="AE22" s="4" t="e">
        <f ca="1">IF(INDEX(INDIRECT(AD7&amp;"_"&amp;AC7),$A22,AE$8)=0,"",INDEX(INDIRECT(AD7&amp;"_"&amp;AC7),$A22,AE$8))</f>
        <v>#N/A</v>
      </c>
      <c r="AF22" s="4" t="e">
        <f ca="1">IF(INDEX(INDIRECT(AD7&amp;"_"&amp;AC7),$A22,AF$8)=0,"",INDEX(INDIRECT(AD7&amp;"_"&amp;AC7),$A22,AF$8))</f>
        <v>#N/A</v>
      </c>
    </row>
    <row r="23" spans="1:32" ht="23.25" customHeight="1" x14ac:dyDescent="0.25">
      <c r="A23">
        <v>10</v>
      </c>
      <c r="C23" s="4" t="e">
        <f ca="1">IF(INDEX(INDIRECT(H7&amp;"_"&amp;G7),$A23,C$8)=0,"",INDEX(INDIRECT(H7&amp;"_"&amp;G7),$A23,C$8))</f>
        <v>#N/A</v>
      </c>
      <c r="D23" s="4"/>
      <c r="E23" s="4"/>
      <c r="F23" s="4"/>
      <c r="G23" s="4"/>
      <c r="H23" s="4" t="e">
        <f ca="1">IF(INDEX(INDIRECT(H7&amp;"_"&amp;G7),$A23,H$8)=0,"",INDEX(INDIRECT(H7&amp;"_"&amp;G7),$A23,H$8))</f>
        <v>#N/A</v>
      </c>
      <c r="I23" s="4" t="e">
        <f ca="1">IF(INDEX(INDIRECT(H7&amp;"_"&amp;G7),$A23,I$8)=0,"",INDEX(INDIRECT(H7&amp;"_"&amp;G7),$A23,I$8))</f>
        <v>#N/A</v>
      </c>
      <c r="J23" s="4" t="e">
        <f ca="1">IF(INDEX(INDIRECT(H7&amp;"_"&amp;G7),$A23,J$8)=0,"",INDEX(INDIRECT(H7&amp;"_"&amp;G7),$A23,J$8))</f>
        <v>#N/A</v>
      </c>
      <c r="K23" s="4"/>
      <c r="N23" s="4" t="str">
        <f ca="1">IF(INDEX(INDIRECT(S7&amp;"_"&amp;R7),$A23,N$8)=0,"",INDEX(INDIRECT(S7&amp;"_"&amp;R7),$A23,N$8))</f>
        <v/>
      </c>
      <c r="O23" s="4"/>
      <c r="P23" s="4"/>
      <c r="Q23" s="4"/>
      <c r="R23" s="4"/>
      <c r="S23" s="4" t="str">
        <f ca="1">IF(INDEX(INDIRECT(S7&amp;"_"&amp;R7),$A23,S$8)=0,"",INDEX(INDIRECT(S7&amp;"_"&amp;R7),$A23,S$8))</f>
        <v/>
      </c>
      <c r="T23" s="4" t="str">
        <f ca="1">IF(INDEX(INDIRECT(S7&amp;"_"&amp;R7),$A23,T$8)=0,"",INDEX(INDIRECT(S7&amp;"_"&amp;R7),$A23,T$8))</f>
        <v/>
      </c>
      <c r="U23" s="10" t="str">
        <f ca="1">IF(INDEX(INDIRECT(S7&amp;"_"&amp;R7),$A23,U$8)=0,"",INDEX(INDIRECT(S7&amp;"_"&amp;R7),$A23,U$8))</f>
        <v/>
      </c>
      <c r="V23" s="99"/>
      <c r="W23" s="99"/>
      <c r="X23" s="99"/>
      <c r="Y23" s="4" t="e">
        <f ca="1">IF(INDEX(INDIRECT(AD7&amp;"_"&amp;AC7),$A23,Y$8)=0,"",INDEX(INDIRECT(AD7&amp;"_"&amp;AC7),$A23,Y$8))</f>
        <v>#N/A</v>
      </c>
      <c r="Z23" s="4"/>
      <c r="AA23" s="4"/>
      <c r="AB23" s="4"/>
      <c r="AC23" s="4"/>
      <c r="AD23" s="4" t="e">
        <f ca="1">IF(INDEX(INDIRECT(AD7&amp;"_"&amp;AC7),$A23,AD$8)=0,"",INDEX(INDIRECT(AD7&amp;"_"&amp;AC7),$A23,AD$8))</f>
        <v>#N/A</v>
      </c>
      <c r="AE23" s="4" t="e">
        <f ca="1">IF(INDEX(INDIRECT(AD7&amp;"_"&amp;AC7),$A23,AE$8)=0,"",INDEX(INDIRECT(AD7&amp;"_"&amp;AC7),$A23,AE$8))</f>
        <v>#N/A</v>
      </c>
      <c r="AF23" s="4" t="e">
        <f ca="1">IF(INDEX(INDIRECT(AD7&amp;"_"&amp;AC7),$A23,AF$8)=0,"",INDEX(INDIRECT(AD7&amp;"_"&amp;AC7),$A23,AF$8))</f>
        <v>#N/A</v>
      </c>
    </row>
    <row r="24" spans="1:32" ht="15" customHeight="1" x14ac:dyDescent="0.25">
      <c r="A24">
        <v>11</v>
      </c>
      <c r="C24" s="4" t="e">
        <f ca="1">IF(INDEX(INDIRECT(H7&amp;"_"&amp;G7),$A24,C$8)=0,"",INDEX(INDIRECT(H7&amp;"_"&amp;G7),$A24,C$8))</f>
        <v>#N/A</v>
      </c>
      <c r="D24" s="4"/>
      <c r="E24" s="4"/>
      <c r="F24" s="4"/>
      <c r="G24" s="4"/>
      <c r="H24" s="4"/>
      <c r="I24" s="4"/>
      <c r="J24" s="4"/>
      <c r="K24" s="4"/>
      <c r="N24" s="4" t="str">
        <f ca="1">IF(INDEX(INDIRECT(S7&amp;"_"&amp;R7),$A24,N$8)=0,"",INDEX(INDIRECT(S7&amp;"_"&amp;R7),$A24,N$8))</f>
        <v>SCORE FROM FIRST TO EIGHTH – NOT A AND B.</v>
      </c>
      <c r="O24" s="4"/>
      <c r="P24" s="4"/>
      <c r="Q24" s="4"/>
      <c r="R24" s="4"/>
      <c r="S24" s="4"/>
      <c r="T24" s="4"/>
      <c r="U24" s="10"/>
      <c r="V24" s="99"/>
      <c r="W24" s="99"/>
      <c r="X24" s="99"/>
      <c r="Y24" s="4" t="e">
        <f ca="1">IF(INDEX(INDIRECT(AD7&amp;"_"&amp;AC7),$A24,Y$8)=0,"",INDEX(INDIRECT(AD7&amp;"_"&amp;AC7),$A24,Y$8))</f>
        <v>#N/A</v>
      </c>
      <c r="Z24" s="4"/>
      <c r="AA24" s="4"/>
      <c r="AB24" s="4"/>
      <c r="AC24" s="4"/>
      <c r="AD24" s="4"/>
      <c r="AE24" s="4"/>
      <c r="AF24" s="4"/>
    </row>
    <row r="25" spans="1:32" ht="20.25" customHeight="1" x14ac:dyDescent="0.25">
      <c r="K25" s="4"/>
    </row>
    <row r="26" spans="1:32" ht="15" customHeight="1" x14ac:dyDescent="0.25">
      <c r="K26" s="4"/>
    </row>
    <row r="27" spans="1:32" ht="23.25" hidden="1" customHeight="1" x14ac:dyDescent="0.25">
      <c r="K27" s="4"/>
    </row>
    <row r="28" spans="1:32" ht="15" hidden="1" customHeight="1" x14ac:dyDescent="0.25">
      <c r="K28" s="4"/>
    </row>
    <row r="29" spans="1:32" ht="23.25" hidden="1" customHeight="1" x14ac:dyDescent="0.25">
      <c r="K29" s="4"/>
    </row>
    <row r="30" spans="1:32" ht="15" hidden="1" customHeight="1" x14ac:dyDescent="0.25">
      <c r="C30" s="10"/>
      <c r="D30" s="10"/>
      <c r="E30" s="10"/>
      <c r="F30" s="10"/>
      <c r="G30" s="10"/>
    </row>
    <row r="31" spans="1:32" hidden="1" x14ac:dyDescent="0.25">
      <c r="A31">
        <v>2</v>
      </c>
      <c r="C31" s="99" t="e">
        <f>INDEX($C$2:$C$5,MATCH($A31,$J$2:$J$5,0))</f>
        <v>#N/A</v>
      </c>
      <c r="D31" s="99" t="e">
        <f>INDEX($D$2:$D$5,MATCH($A31,$J$2:$J$5,0))</f>
        <v>#N/A</v>
      </c>
      <c r="E31" s="99" t="e">
        <f>INDEX($E$2:$E$5,MATCH($A31,$J$2:$J$5,0))</f>
        <v>#N/A</v>
      </c>
      <c r="F31" s="99" t="e">
        <f>INDEX(All_events,MATCH(E31,Events_list,0),MATCH(D31 &amp;" "&amp;C31,Age_list,0))</f>
        <v>#N/A</v>
      </c>
      <c r="G31" t="e">
        <f t="shared" ref="G31" si="13">INDEX(Type,MATCH(F31,Field_events,0))</f>
        <v>#N/A</v>
      </c>
      <c r="H31" t="e">
        <f>IF(D31="U11",D31,"Other")</f>
        <v>#N/A</v>
      </c>
      <c r="N31" s="99" t="str">
        <f>INDEX($C$2:$C$5,MATCH($A31,$M$2:$M$5,0))</f>
        <v>Girls</v>
      </c>
      <c r="O31" s="99" t="str">
        <f>INDEX($D$2:$D$5,MATCH($A31,$M$2:$M$5,0))</f>
        <v>U13</v>
      </c>
      <c r="P31" s="99" t="str">
        <f>INDEX($E$2:$E$5,MATCH($A31,$M$2:$M$5,0))</f>
        <v>Field Event 2</v>
      </c>
      <c r="Q31" s="99" t="str">
        <f>INDEX(All_events,MATCH(P31,Events_list,0),MATCH(O31 &amp;" "&amp;N31,Age_list,0))</f>
        <v>VERTICAL JUMP</v>
      </c>
      <c r="R31" t="str">
        <f t="shared" ref="R31" si="14">INDEX(Type,MATCH(Q31,Field_events,0))</f>
        <v>3Trials</v>
      </c>
      <c r="S31" t="str">
        <f>IF(O31="U11",O31,"Other")</f>
        <v>Other</v>
      </c>
      <c r="V31" s="99"/>
      <c r="W31" s="99"/>
      <c r="Y31" s="99" t="e">
        <f>INDEX($C$2:$C$5,MATCH($A31,$P$2:$P$5,0))</f>
        <v>#N/A</v>
      </c>
      <c r="Z31" s="99" t="e">
        <f>INDEX($D$2:$D$5,MATCH($A31,$P$2:$P$5,0))</f>
        <v>#N/A</v>
      </c>
      <c r="AA31" s="99" t="e">
        <f>INDEX($E$2:$E$5,MATCH($A31,$P$2:$P$5,0))</f>
        <v>#N/A</v>
      </c>
      <c r="AB31" s="99" t="e">
        <f>INDEX(All_events,MATCH(AA31,Events_list,0),MATCH(Z31 &amp;" "&amp;Y31,Age_list,0))</f>
        <v>#N/A</v>
      </c>
      <c r="AC31" t="e">
        <f t="shared" ref="AC31" si="15">INDEX(Type,MATCH(AB31,Field_events,0))</f>
        <v>#N/A</v>
      </c>
      <c r="AD31" t="e">
        <f>IF(Z31="U11",Z31,"Other")</f>
        <v>#N/A</v>
      </c>
    </row>
    <row r="32" spans="1:32" ht="28.5" customHeight="1" x14ac:dyDescent="0.25"/>
    <row r="33" spans="1:32" ht="42.75" customHeight="1" x14ac:dyDescent="0.25">
      <c r="C33" s="3" t="str">
        <f>"SHROPSHIRE SPORTSHALL LEAGUE FIELD RESULT CARD "&amp;'Clubs and events'!$C$1</f>
        <v>SHROPSHIRE SPORTSHALL LEAGUE FIELD RESULT CARD 2023/2024</v>
      </c>
      <c r="N33" s="3" t="str">
        <f>"SHROPSHIRE SPORTSHALL LEAGUE FIELD RESULT CARD "&amp;'Clubs and events'!$C$1</f>
        <v>SHROPSHIRE SPORTSHALL LEAGUE FIELD RESULT CARD 2023/2024</v>
      </c>
      <c r="Y33" s="3" t="str">
        <f>"SHROPSHIRE SPORTSHALL LEAGUE FIELD RESULT CARD "&amp;'Clubs and events'!$C$1</f>
        <v>SHROPSHIRE SPORTSHALL LEAGUE FIELD RESULT CARD 2023/2024</v>
      </c>
    </row>
    <row r="34" spans="1:32" ht="15" customHeight="1" x14ac:dyDescent="0.25">
      <c r="C34" s="38" t="str">
        <f xml:space="preserve">  "CLUB: " &amp; Match_Host&amp; "  VENUE: " &amp;Match_Venue &amp;    "  DATE: " &amp;TEXT(Match_Date,"dd/mm/yyyy")</f>
        <v>CLUB: Telford AC  VENUE: Wenlock  DATE: 19/11/2023</v>
      </c>
      <c r="G34" s="126" t="s">
        <v>425</v>
      </c>
      <c r="N34" s="38" t="str">
        <f xml:space="preserve">  "CLUB: " &amp; Match_Host&amp; "  VENUE: " &amp;Match_Venue &amp;    "  DATE: " &amp;TEXT(Match_Date,"dd/mm/yyyy")</f>
        <v>CLUB: Telford AC  VENUE: Wenlock  DATE: 19/11/2023</v>
      </c>
      <c r="S34" s="126" t="s">
        <v>425</v>
      </c>
      <c r="T34" s="126"/>
      <c r="Y34" s="38" t="str">
        <f xml:space="preserve">  "CLUB: " &amp; Match_Host&amp; "  VENUE: " &amp;Match_Venue &amp;    "  DATE: " &amp;TEXT(Match_Date,"dd/mm/yyyy")</f>
        <v>CLUB: Telford AC  VENUE: Wenlock  DATE: 19/11/2023</v>
      </c>
      <c r="AC34" s="126" t="s">
        <v>425</v>
      </c>
    </row>
    <row r="35" spans="1:32" ht="23.25" customHeight="1" x14ac:dyDescent="0.25">
      <c r="C35" s="4" t="e">
        <f>"EVENT: " &amp;D31&amp; " " &amp;C31 &amp; " " &amp; F31</f>
        <v>#N/A</v>
      </c>
      <c r="G35" s="125" t="s">
        <v>426</v>
      </c>
      <c r="N35" s="4" t="str">
        <f>"EVENT: " &amp;O31&amp; " " &amp;N31 &amp; " " &amp; Q31</f>
        <v>EVENT: U13 Girls VERTICAL JUMP</v>
      </c>
      <c r="S35" s="125" t="s">
        <v>426</v>
      </c>
      <c r="T35" s="125"/>
      <c r="Y35" s="4" t="e">
        <f>"EVENT: " &amp;Z31&amp; " " &amp;Y31 &amp; " " &amp; AB31</f>
        <v>#N/A</v>
      </c>
      <c r="AC35" s="125" t="s">
        <v>426</v>
      </c>
    </row>
    <row r="37" spans="1:32" ht="40.5" customHeight="1" x14ac:dyDescent="0.25">
      <c r="A37">
        <v>1</v>
      </c>
      <c r="C37" s="4" t="e">
        <f ca="1">IF(INDEX(INDIRECT(H31&amp;"_"&amp;G31),$A37,C$8)=0,"",INDEX(INDIRECT(H31&amp;"_"&amp;G31),$A37,C$8))</f>
        <v>#N/A</v>
      </c>
      <c r="D37" s="4" t="e">
        <f ca="1">IF(INDEX(INDIRECT(H31&amp;"_"&amp;G31),$A37,D$8)=0,"",INDEX(INDIRECT(H31&amp;"_"&amp;G31),$A37,D$8))</f>
        <v>#N/A</v>
      </c>
      <c r="E37" s="4" t="e">
        <f ca="1">IF(INDEX(INDIRECT(H31&amp;"_"&amp;G31),$A37,E$8)=0,"",INDEX(INDIRECT(H31&amp;"_"&amp;G31),$A37,E$8))</f>
        <v>#N/A</v>
      </c>
      <c r="F37" s="4" t="e">
        <f ca="1">IF(INDEX(INDIRECT(H31&amp;"_"&amp;G31),$A37,F$8)=0,"",INDEX(INDIRECT(H31&amp;"_"&amp;G31),$A37,F$8))</f>
        <v>#N/A</v>
      </c>
      <c r="G37" s="4" t="e">
        <f ca="1">IF(INDEX(INDIRECT(H31&amp;"_"&amp;G31),$A37,G$8)=0,"",INDEX(INDIRECT(H31&amp;"_"&amp;G31),$A37,G$8))</f>
        <v>#N/A</v>
      </c>
      <c r="H37" s="4" t="e">
        <f ca="1">IF(INDEX(INDIRECT(H31&amp;"_"&amp;G31),$A37,H$8)=0,"",INDEX(INDIRECT(H31&amp;"_"&amp;G31),$A37,H$8))</f>
        <v>#N/A</v>
      </c>
      <c r="I37" s="4" t="e">
        <f ca="1">IF(INDEX(INDIRECT(H31&amp;"_"&amp;G31),$A37,I$8)=0,"",INDEX(INDIRECT(H31&amp;"_"&amp;G31),$A37,I$8))</f>
        <v>#N/A</v>
      </c>
      <c r="J37" s="4" t="e">
        <f ca="1">IF(INDEX(INDIRECT(H31&amp;"_"&amp;G31),$A37,J$8)=0,"",INDEX(INDIRECT(H31&amp;"_"&amp;G31),$A37,J$8))</f>
        <v>#N/A</v>
      </c>
      <c r="K37" s="4"/>
      <c r="N37" s="4" t="str">
        <f ca="1">IF(INDEX(INDIRECT(S31&amp;"_"&amp;R31),$A37,N$8)=0,"",INDEX(INDIRECT(S31&amp;"_"&amp;R31),$A37,N$8))</f>
        <v>CLUB</v>
      </c>
      <c r="O37" s="4" t="str">
        <f ca="1">IF(INDEX(INDIRECT(S31&amp;"_"&amp;R31),$A37,O$8)=0,"",INDEX(INDIRECT(S31&amp;"_"&amp;R31),$A37,O$8))</f>
        <v>NAME</v>
      </c>
      <c r="P37" s="10" t="str">
        <f ca="1">IF(INDEX(INDIRECT(S31&amp;"_"&amp;R31),$A37,P$8)=0,"",INDEX(INDIRECT(S31&amp;"_"&amp;R31),$A37,P$8))</f>
        <v>1st TRIAL</v>
      </c>
      <c r="Q37" s="10" t="str">
        <f ca="1">IF(INDEX(INDIRECT(S31&amp;"_"&amp;R31),$A37,Q$8)=0,"",INDEX(INDIRECT(S31&amp;"_"&amp;R31),$A37,Q$8))</f>
        <v>2nd TRIAL</v>
      </c>
      <c r="R37" s="10" t="str">
        <f ca="1">IF(INDEX(INDIRECT(S31&amp;"_"&amp;R31),$A37,R$8)=0,"",INDEX(INDIRECT(S31&amp;"_"&amp;R31),$A37,R$8))</f>
        <v>3rd TRIAL</v>
      </c>
      <c r="S37" s="10" t="str">
        <f ca="1">IF(INDEX(INDIRECT(S31&amp;"_"&amp;R31),$A37,S$8)=0,"",INDEX(INDIRECT(S31&amp;"_"&amp;R31),$A37,S$8))</f>
        <v>BEST OF TRIALS</v>
      </c>
      <c r="T37" s="10" t="str">
        <f ca="1">IF(INDEX(INDIRECT(S31&amp;"_"&amp;R31),$A37,T$8)=0,"",INDEX(INDIRECT(S31&amp;"_"&amp;R31),$A37,T$8))</f>
        <v>FINAL POSITION</v>
      </c>
      <c r="U37" s="10" t="str">
        <f ca="1">IF(INDEX(INDIRECT(S31&amp;"_"&amp;R31),$A37,U$8)=0,"",INDEX(INDIRECT(S31&amp;"_"&amp;R31),$A37,U$8))</f>
        <v>POINTS (8 to 1)</v>
      </c>
      <c r="V37" s="99"/>
      <c r="W37" s="99"/>
      <c r="Y37" s="4" t="e">
        <f ca="1">IF(INDEX(INDIRECT(AD31&amp;"_"&amp;AC31),$A37,Y$8)=0,"",INDEX(INDIRECT(AD31&amp;"_"&amp;AC31),$A37,Y$8))</f>
        <v>#N/A</v>
      </c>
      <c r="Z37" s="4" t="e">
        <f ca="1">IF(INDEX(INDIRECT(AD31&amp;"_"&amp;AC31),$A37,Z$8)=0,"",INDEX(INDIRECT(AD31&amp;"_"&amp;AC31),$A37,Z$8))</f>
        <v>#N/A</v>
      </c>
      <c r="AA37" s="4" t="e">
        <f ca="1">IF(INDEX(INDIRECT(AD31&amp;"_"&amp;AC31),$A37,AA$8)=0,"",INDEX(INDIRECT(AD31&amp;"_"&amp;AC31),$A37,AA$8))</f>
        <v>#N/A</v>
      </c>
      <c r="AB37" s="4" t="e">
        <f ca="1">IF(INDEX(INDIRECT(AD31&amp;"_"&amp;AC31),$A37,AB$8)=0,"",INDEX(INDIRECT(AD31&amp;"_"&amp;AC31),$A37,AB$8))</f>
        <v>#N/A</v>
      </c>
      <c r="AC37" s="4" t="e">
        <f ca="1">IF(INDEX(INDIRECT(AD31&amp;"_"&amp;AC31),$A37,AC$8)=0,"",INDEX(INDIRECT(AD31&amp;"_"&amp;AC31),$A37,AC$8))</f>
        <v>#N/A</v>
      </c>
      <c r="AD37" s="4" t="e">
        <f ca="1">IF(INDEX(INDIRECT(AD31&amp;"_"&amp;AC31),$A37,AD$8)=0,"",INDEX(INDIRECT(AD31&amp;"_"&amp;AC31),$A37,AD$8))</f>
        <v>#N/A</v>
      </c>
      <c r="AE37" s="4" t="e">
        <f ca="1">IF(INDEX(INDIRECT(AD31&amp;"_"&amp;AC31),$A37,AE$8)=0,"",INDEX(INDIRECT(AD31&amp;"_"&amp;AC31),$A37,AE$8))</f>
        <v>#N/A</v>
      </c>
      <c r="AF37" s="4" t="e">
        <f ca="1">IF(INDEX(INDIRECT(AD31&amp;"_"&amp;AC31),$A37,AF$8)=0,"",INDEX(INDIRECT(AD31&amp;"_"&amp;AC31),$A37,AF$8))</f>
        <v>#N/A</v>
      </c>
    </row>
    <row r="38" spans="1:32" ht="39.950000000000003" customHeight="1" x14ac:dyDescent="0.25">
      <c r="A38">
        <v>2</v>
      </c>
      <c r="C38" s="4" t="e">
        <f ca="1">IF(INDEX(INDIRECT(H31&amp;"_"&amp;G31),$A38,C$8)=0,"",INDEX(INDIRECT(H31&amp;"_"&amp;G31),$A38,C$8))</f>
        <v>#N/A</v>
      </c>
      <c r="D38" s="4" t="e">
        <f ca="1">IF(INDEX(INDIRECT(H31&amp;"_"&amp;G31),$A38,D$8)=0,"",INDEX(INDIRECT(H31&amp;"_"&amp;G31),$A38,D$8))</f>
        <v>#N/A</v>
      </c>
      <c r="E38" s="4" t="e">
        <f ca="1">IF(INDEX(INDIRECT(H31&amp;"_"&amp;G31),$A38,E$8)=0,"",INDEX(INDIRECT(H31&amp;"_"&amp;G31),$A38,E$8))</f>
        <v>#N/A</v>
      </c>
      <c r="F38" s="4" t="e">
        <f ca="1">IF(INDEX(INDIRECT(H31&amp;"_"&amp;G31),$A38,F$8)=0,"",INDEX(INDIRECT(H31&amp;"_"&amp;G31),$A38,F$8))</f>
        <v>#N/A</v>
      </c>
      <c r="G38" s="4" t="e">
        <f ca="1">IF(INDEX(INDIRECT(H31&amp;"_"&amp;G31),$A38,G$8)=0,"",INDEX(INDIRECT(H31&amp;"_"&amp;G31),$A38,G$8))</f>
        <v>#N/A</v>
      </c>
      <c r="H38" s="4" t="e">
        <f ca="1">IF(INDEX(INDIRECT(H31&amp;"_"&amp;G31),$A38,H$8)=0,"",INDEX(INDIRECT(H31&amp;"_"&amp;G31),$A38,H$8))</f>
        <v>#N/A</v>
      </c>
      <c r="I38" s="4" t="e">
        <f ca="1">IF(INDEX(INDIRECT(H31&amp;"_"&amp;G31),$A38,I$8)=0,"",INDEX(INDIRECT(H31&amp;"_"&amp;G31),$A38,I$8))</f>
        <v>#N/A</v>
      </c>
      <c r="J38" s="4" t="e">
        <f ca="1">IF(INDEX(INDIRECT(H31&amp;"_"&amp;G31),$A38,J$8)=0,"",INDEX(INDIRECT(H31&amp;"_"&amp;G31),$A38,J$8))</f>
        <v>#N/A</v>
      </c>
      <c r="K38" s="4"/>
      <c r="N38" s="4" t="str">
        <f ca="1">IF(INDEX(INDIRECT(S31&amp;"_"&amp;R31),$A38,N$8)=0,"",INDEX(INDIRECT(S31&amp;"_"&amp;R31),$A38,N$8))</f>
        <v>OSWESTRY</v>
      </c>
      <c r="O38" s="4" t="str">
        <f ca="1">IF(INDEX(INDIRECT(S31&amp;"_"&amp;R31),$A38,O$8)=0,"",INDEX(INDIRECT(S31&amp;"_"&amp;R31),$A38,O$8))</f>
        <v/>
      </c>
      <c r="P38" s="4" t="str">
        <f ca="1">IF(INDEX(INDIRECT(S31&amp;"_"&amp;R31),$A38,P$8)=0,"",INDEX(INDIRECT(S31&amp;"_"&amp;R31),$A38,P$8))</f>
        <v/>
      </c>
      <c r="Q38" s="4" t="str">
        <f ca="1">IF(INDEX(INDIRECT(S31&amp;"_"&amp;R31),$A38,Q$8)=0,"",INDEX(INDIRECT(S31&amp;"_"&amp;R31),$A38,Q$8))</f>
        <v/>
      </c>
      <c r="R38" s="4" t="str">
        <f ca="1">IF(INDEX(INDIRECT(S31&amp;"_"&amp;R31),$A38,R$8)=0,"",INDEX(INDIRECT(S31&amp;"_"&amp;R31),$A38,R$8))</f>
        <v/>
      </c>
      <c r="S38" s="4" t="str">
        <f ca="1">IF(INDEX(INDIRECT(S31&amp;"_"&amp;R31),$A38,S$8)=0,"",INDEX(INDIRECT(S31&amp;"_"&amp;R31),$A38,S$8))</f>
        <v/>
      </c>
      <c r="T38" s="4" t="str">
        <f ca="1">IF(INDEX(INDIRECT(S31&amp;"_"&amp;R31),$A38,T$8)=0,"",INDEX(INDIRECT(S31&amp;"_"&amp;R31),$A38,T$8))</f>
        <v/>
      </c>
      <c r="U38" s="10" t="str">
        <f ca="1">IF(INDEX(INDIRECT(S31&amp;"_"&amp;R31),$A38,U$8)=0,"",INDEX(INDIRECT(S31&amp;"_"&amp;R31),$A38,U$8))</f>
        <v/>
      </c>
      <c r="V38" s="99"/>
      <c r="W38" s="99"/>
      <c r="Y38" s="4" t="e">
        <f ca="1">IF(INDEX(INDIRECT(AD31&amp;"_"&amp;AC31),$A38,Y$8)=0,"",INDEX(INDIRECT(AD31&amp;"_"&amp;AC31),$A38,Y$8))</f>
        <v>#N/A</v>
      </c>
      <c r="Z38" s="4" t="e">
        <f ca="1">IF(INDEX(INDIRECT(AD31&amp;"_"&amp;AC31),$A38,Z$8)=0,"",INDEX(INDIRECT(AD31&amp;"_"&amp;AC31),$A38,Z$8))</f>
        <v>#N/A</v>
      </c>
      <c r="AA38" s="4" t="e">
        <f ca="1">IF(INDEX(INDIRECT(AD31&amp;"_"&amp;AC31),$A38,AA$8)=0,"",INDEX(INDIRECT(AD31&amp;"_"&amp;AC31),$A38,AA$8))</f>
        <v>#N/A</v>
      </c>
      <c r="AB38" s="4" t="e">
        <f ca="1">IF(INDEX(INDIRECT(AD31&amp;"_"&amp;AC31),$A38,AB$8)=0,"",INDEX(INDIRECT(AD31&amp;"_"&amp;AC31),$A38,AB$8))</f>
        <v>#N/A</v>
      </c>
      <c r="AC38" s="4" t="e">
        <f ca="1">IF(INDEX(INDIRECT(AD31&amp;"_"&amp;AC31),$A38,AC$8)=0,"",INDEX(INDIRECT(AD31&amp;"_"&amp;AC31),$A38,AC$8))</f>
        <v>#N/A</v>
      </c>
      <c r="AD38" s="4" t="e">
        <f ca="1">IF(INDEX(INDIRECT(AD31&amp;"_"&amp;AC31),$A38,AD$8)=0,"",INDEX(INDIRECT(AD31&amp;"_"&amp;AC31),$A38,AD$8))</f>
        <v>#N/A</v>
      </c>
      <c r="AE38" s="4" t="e">
        <f ca="1">IF(INDEX(INDIRECT(AD31&amp;"_"&amp;AC31),$A38,AE$8)=0,"",INDEX(INDIRECT(AD31&amp;"_"&amp;AC31),$A38,AE$8))</f>
        <v>#N/A</v>
      </c>
      <c r="AF38" s="4" t="e">
        <f ca="1">IF(INDEX(INDIRECT(AD31&amp;"_"&amp;AC31),$A38,AF$8)=0,"",INDEX(INDIRECT(AD31&amp;"_"&amp;AC31),$A38,AF$8))</f>
        <v>#N/A</v>
      </c>
    </row>
    <row r="39" spans="1:32" ht="39.950000000000003" customHeight="1" x14ac:dyDescent="0.25">
      <c r="A39">
        <v>3</v>
      </c>
      <c r="C39" s="4" t="e">
        <f ca="1">IF(INDEX(INDIRECT(H31&amp;"_"&amp;G31),$A39,C$8)=0,"",INDEX(INDIRECT(H31&amp;"_"&amp;G31),$A39,C$8))</f>
        <v>#N/A</v>
      </c>
      <c r="D39" s="4" t="e">
        <f ca="1">IF(INDEX(INDIRECT(H31&amp;"_"&amp;G31),$A39,D$8)=0,"",INDEX(INDIRECT(H31&amp;"_"&amp;G31),$A39,D$8))</f>
        <v>#N/A</v>
      </c>
      <c r="E39" s="4" t="e">
        <f ca="1">IF(INDEX(INDIRECT(H31&amp;"_"&amp;G31),$A39,E$8)=0,"",INDEX(INDIRECT(H31&amp;"_"&amp;G31),$A39,E$8))</f>
        <v>#N/A</v>
      </c>
      <c r="F39" s="4" t="e">
        <f ca="1">IF(INDEX(INDIRECT(H31&amp;"_"&amp;G31),$A39,F$8)=0,"",INDEX(INDIRECT(H31&amp;"_"&amp;G31),$A39,F$8))</f>
        <v>#N/A</v>
      </c>
      <c r="G39" s="4" t="e">
        <f ca="1">IF(INDEX(INDIRECT(H31&amp;"_"&amp;G31),$A39,G$8)=0,"",INDEX(INDIRECT(H31&amp;"_"&amp;G31),$A39,G$8))</f>
        <v>#N/A</v>
      </c>
      <c r="H39" s="4" t="e">
        <f ca="1">IF(INDEX(INDIRECT(H31&amp;"_"&amp;G31),$A39,H$8)=0,"",INDEX(INDIRECT(H31&amp;"_"&amp;G31),$A39,H$8))</f>
        <v>#N/A</v>
      </c>
      <c r="I39" s="4" t="e">
        <f ca="1">IF(INDEX(INDIRECT(H31&amp;"_"&amp;G31),$A39,I$8)=0,"",INDEX(INDIRECT(H31&amp;"_"&amp;G31),$A39,I$8))</f>
        <v>#N/A</v>
      </c>
      <c r="J39" s="4" t="e">
        <f ca="1">IF(INDEX(INDIRECT(H31&amp;"_"&amp;G31),$A39,J$8)=0,"",INDEX(INDIRECT(H31&amp;"_"&amp;G31),$A39,J$8))</f>
        <v>#N/A</v>
      </c>
      <c r="K39" s="4"/>
      <c r="N39" s="4" t="str">
        <f ca="1">IF(INDEX(INDIRECT(S31&amp;"_"&amp;R31),$A39,N$8)=0,"",INDEX(INDIRECT(S31&amp;"_"&amp;R31),$A39,N$8))</f>
        <v>SHREWSBURY</v>
      </c>
      <c r="O39" s="4" t="str">
        <f ca="1">IF(INDEX(INDIRECT(S31&amp;"_"&amp;R31),$A39,O$8)=0,"",INDEX(INDIRECT(S31&amp;"_"&amp;R31),$A39,O$8))</f>
        <v/>
      </c>
      <c r="P39" s="4" t="str">
        <f ca="1">IF(INDEX(INDIRECT(S31&amp;"_"&amp;R31),$A39,P$8)=0,"",INDEX(INDIRECT(S31&amp;"_"&amp;R31),$A39,P$8))</f>
        <v/>
      </c>
      <c r="Q39" s="4" t="str">
        <f ca="1">IF(INDEX(INDIRECT(S31&amp;"_"&amp;R31),$A39,Q$8)=0,"",INDEX(INDIRECT(S31&amp;"_"&amp;R31),$A39,Q$8))</f>
        <v/>
      </c>
      <c r="R39" s="4" t="str">
        <f ca="1">IF(INDEX(INDIRECT(S31&amp;"_"&amp;R31),$A39,R$8)=0,"",INDEX(INDIRECT(S31&amp;"_"&amp;R31),$A39,R$8))</f>
        <v/>
      </c>
      <c r="S39" s="4" t="str">
        <f ca="1">IF(INDEX(INDIRECT(S31&amp;"_"&amp;R31),$A39,S$8)=0,"",INDEX(INDIRECT(S31&amp;"_"&amp;R31),$A39,S$8))</f>
        <v/>
      </c>
      <c r="T39" s="4" t="str">
        <f ca="1">IF(INDEX(INDIRECT(S31&amp;"_"&amp;R31),$A39,T$8)=0,"",INDEX(INDIRECT(S31&amp;"_"&amp;R31),$A39,T$8))</f>
        <v/>
      </c>
      <c r="U39" s="10" t="str">
        <f ca="1">IF(INDEX(INDIRECT(S31&amp;"_"&amp;R31),$A39,U$8)=0,"",INDEX(INDIRECT(S31&amp;"_"&amp;R31),$A39,U$8))</f>
        <v/>
      </c>
      <c r="V39" s="99"/>
      <c r="W39" s="99"/>
      <c r="Y39" s="4" t="e">
        <f ca="1">IF(INDEX(INDIRECT(AD31&amp;"_"&amp;AC31),$A39,Y$8)=0,"",INDEX(INDIRECT(AD31&amp;"_"&amp;AC31),$A39,Y$8))</f>
        <v>#N/A</v>
      </c>
      <c r="Z39" s="4" t="e">
        <f ca="1">IF(INDEX(INDIRECT(AD31&amp;"_"&amp;AC31),$A39,Z$8)=0,"",INDEX(INDIRECT(AD31&amp;"_"&amp;AC31),$A39,Z$8))</f>
        <v>#N/A</v>
      </c>
      <c r="AA39" s="4" t="e">
        <f ca="1">IF(INDEX(INDIRECT(AD31&amp;"_"&amp;AC31),$A39,AA$8)=0,"",INDEX(INDIRECT(AD31&amp;"_"&amp;AC31),$A39,AA$8))</f>
        <v>#N/A</v>
      </c>
      <c r="AB39" s="4" t="e">
        <f ca="1">IF(INDEX(INDIRECT(AD31&amp;"_"&amp;AC31),$A39,AB$8)=0,"",INDEX(INDIRECT(AD31&amp;"_"&amp;AC31),$A39,AB$8))</f>
        <v>#N/A</v>
      </c>
      <c r="AC39" s="4" t="e">
        <f ca="1">IF(INDEX(INDIRECT(AD31&amp;"_"&amp;AC31),$A39,AC$8)=0,"",INDEX(INDIRECT(AD31&amp;"_"&amp;AC31),$A39,AC$8))</f>
        <v>#N/A</v>
      </c>
      <c r="AD39" s="4" t="e">
        <f ca="1">IF(INDEX(INDIRECT(AD31&amp;"_"&amp;AC31),$A39,AD$8)=0,"",INDEX(INDIRECT(AD31&amp;"_"&amp;AC31),$A39,AD$8))</f>
        <v>#N/A</v>
      </c>
      <c r="AE39" s="4" t="e">
        <f ca="1">IF(INDEX(INDIRECT(AD31&amp;"_"&amp;AC31),$A39,AE$8)=0,"",INDEX(INDIRECT(AD31&amp;"_"&amp;AC31),$A39,AE$8))</f>
        <v>#N/A</v>
      </c>
      <c r="AF39" s="4" t="e">
        <f ca="1">IF(INDEX(INDIRECT(AD31&amp;"_"&amp;AC31),$A39,AF$8)=0,"",INDEX(INDIRECT(AD31&amp;"_"&amp;AC31),$A39,AF$8))</f>
        <v>#N/A</v>
      </c>
    </row>
    <row r="40" spans="1:32" ht="39.950000000000003" customHeight="1" x14ac:dyDescent="0.25">
      <c r="A40">
        <v>4</v>
      </c>
      <c r="C40" s="4" t="e">
        <f ca="1">IF(INDEX(INDIRECT(H31&amp;"_"&amp;G31),$A40,C$8)=0,"",INDEX(INDIRECT(H31&amp;"_"&amp;G31),$A40,C$8))</f>
        <v>#N/A</v>
      </c>
      <c r="D40" s="4" t="e">
        <f ca="1">IF(INDEX(INDIRECT(H31&amp;"_"&amp;G31),$A40,D$8)=0,"",INDEX(INDIRECT(H31&amp;"_"&amp;G31),$A40,D$8))</f>
        <v>#N/A</v>
      </c>
      <c r="E40" s="4" t="e">
        <f ca="1">IF(INDEX(INDIRECT(H31&amp;"_"&amp;G31),$A40,E$8)=0,"",INDEX(INDIRECT(H31&amp;"_"&amp;G31),$A40,E$8))</f>
        <v>#N/A</v>
      </c>
      <c r="F40" s="4" t="e">
        <f ca="1">IF(INDEX(INDIRECT(H31&amp;"_"&amp;G31),$A40,F$8)=0,"",INDEX(INDIRECT(H31&amp;"_"&amp;G31),$A40,F$8))</f>
        <v>#N/A</v>
      </c>
      <c r="G40" s="4" t="e">
        <f ca="1">IF(INDEX(INDIRECT(H31&amp;"_"&amp;G31),$A40,G$8)=0,"",INDEX(INDIRECT(H31&amp;"_"&amp;G31),$A40,G$8))</f>
        <v>#N/A</v>
      </c>
      <c r="H40" s="4" t="e">
        <f ca="1">IF(INDEX(INDIRECT(H31&amp;"_"&amp;G31),$A40,H$8)=0,"",INDEX(INDIRECT(H31&amp;"_"&amp;G31),$A40,H$8))</f>
        <v>#N/A</v>
      </c>
      <c r="I40" s="4" t="e">
        <f ca="1">IF(INDEX(INDIRECT(H31&amp;"_"&amp;G31),$A40,I$8)=0,"",INDEX(INDIRECT(H31&amp;"_"&amp;G31),$A40,I$8))</f>
        <v>#N/A</v>
      </c>
      <c r="J40" s="4" t="e">
        <f ca="1">IF(INDEX(INDIRECT(H31&amp;"_"&amp;G31),$A40,J$8)=0,"",INDEX(INDIRECT(H31&amp;"_"&amp;G31),$A40,J$8))</f>
        <v>#N/A</v>
      </c>
      <c r="K40" s="4"/>
      <c r="N40" s="4" t="str">
        <f ca="1">IF(INDEX(INDIRECT(S31&amp;"_"&amp;R31),$A40,N$8)=0,"",INDEX(INDIRECT(S31&amp;"_"&amp;R31),$A40,N$8))</f>
        <v>TELFORD</v>
      </c>
      <c r="O40" s="4" t="str">
        <f ca="1">IF(INDEX(INDIRECT(S31&amp;"_"&amp;R31),$A40,O$8)=0,"",INDEX(INDIRECT(S31&amp;"_"&amp;R31),$A40,O$8))</f>
        <v/>
      </c>
      <c r="P40" s="4" t="str">
        <f ca="1">IF(INDEX(INDIRECT(S31&amp;"_"&amp;R31),$A40,P$8)=0,"",INDEX(INDIRECT(S31&amp;"_"&amp;R31),$A40,P$8))</f>
        <v/>
      </c>
      <c r="Q40" s="4" t="str">
        <f ca="1">IF(INDEX(INDIRECT(S31&amp;"_"&amp;R31),$A40,Q$8)=0,"",INDEX(INDIRECT(S31&amp;"_"&amp;R31),$A40,Q$8))</f>
        <v/>
      </c>
      <c r="R40" s="4" t="str">
        <f ca="1">IF(INDEX(INDIRECT(S31&amp;"_"&amp;R31),$A40,R$8)=0,"",INDEX(INDIRECT(S31&amp;"_"&amp;R31),$A40,R$8))</f>
        <v/>
      </c>
      <c r="S40" s="4" t="str">
        <f ca="1">IF(INDEX(INDIRECT(S31&amp;"_"&amp;R31),$A40,S$8)=0,"",INDEX(INDIRECT(S31&amp;"_"&amp;R31),$A40,S$8))</f>
        <v/>
      </c>
      <c r="T40" s="4" t="str">
        <f ca="1">IF(INDEX(INDIRECT(S31&amp;"_"&amp;R31),$A40,T$8)=0,"",INDEX(INDIRECT(S31&amp;"_"&amp;R31),$A40,T$8))</f>
        <v/>
      </c>
      <c r="U40" s="10" t="str">
        <f ca="1">IF(INDEX(INDIRECT(S31&amp;"_"&amp;R31),$A40,U$8)=0,"",INDEX(INDIRECT(S31&amp;"_"&amp;R31),$A40,U$8))</f>
        <v/>
      </c>
      <c r="Y40" s="4" t="e">
        <f ca="1">IF(INDEX(INDIRECT(AD31&amp;"_"&amp;AC31),$A40,Y$8)=0,"",INDEX(INDIRECT(AD31&amp;"_"&amp;AC31),$A40,Y$8))</f>
        <v>#N/A</v>
      </c>
      <c r="Z40" s="4" t="e">
        <f ca="1">IF(INDEX(INDIRECT(AD31&amp;"_"&amp;AC31),$A40,Z$8)=0,"",INDEX(INDIRECT(AD31&amp;"_"&amp;AC31),$A40,Z$8))</f>
        <v>#N/A</v>
      </c>
      <c r="AA40" s="4" t="e">
        <f ca="1">IF(INDEX(INDIRECT(AD31&amp;"_"&amp;AC31),$A40,AA$8)=0,"",INDEX(INDIRECT(AD31&amp;"_"&amp;AC31),$A40,AA$8))</f>
        <v>#N/A</v>
      </c>
      <c r="AB40" s="4" t="e">
        <f ca="1">IF(INDEX(INDIRECT(AD31&amp;"_"&amp;AC31),$A40,AB$8)=0,"",INDEX(INDIRECT(AD31&amp;"_"&amp;AC31),$A40,AB$8))</f>
        <v>#N/A</v>
      </c>
      <c r="AC40" s="4" t="e">
        <f ca="1">IF(INDEX(INDIRECT(AD31&amp;"_"&amp;AC31),$A40,AC$8)=0,"",INDEX(INDIRECT(AD31&amp;"_"&amp;AC31),$A40,AC$8))</f>
        <v>#N/A</v>
      </c>
      <c r="AD40" s="4" t="e">
        <f ca="1">IF(INDEX(INDIRECT(AD31&amp;"_"&amp;AC31),$A40,AD$8)=0,"",INDEX(INDIRECT(AD31&amp;"_"&amp;AC31),$A40,AD$8))</f>
        <v>#N/A</v>
      </c>
      <c r="AE40" s="4" t="e">
        <f ca="1">IF(INDEX(INDIRECT(AD31&amp;"_"&amp;AC31),$A40,AE$8)=0,"",INDEX(INDIRECT(AD31&amp;"_"&amp;AC31),$A40,AE$8))</f>
        <v>#N/A</v>
      </c>
      <c r="AF40" s="4" t="e">
        <f ca="1">IF(INDEX(INDIRECT(AD31&amp;"_"&amp;AC31),$A40,AF$8)=0,"",INDEX(INDIRECT(AD31&amp;"_"&amp;AC31),$A40,AF$8))</f>
        <v>#N/A</v>
      </c>
    </row>
    <row r="41" spans="1:32" ht="39.950000000000003" customHeight="1" x14ac:dyDescent="0.25">
      <c r="A41">
        <v>5</v>
      </c>
      <c r="C41" s="4" t="e">
        <f ca="1">IF(INDEX(INDIRECT(H31&amp;"_"&amp;G31),$A41,C$8)=0,"",INDEX(INDIRECT(H31&amp;"_"&amp;G31),$A41,C$8))</f>
        <v>#N/A</v>
      </c>
      <c r="D41" s="4" t="e">
        <f ca="1">IF(INDEX(INDIRECT(H31&amp;"_"&amp;G31),$A41,D$8)=0,"",INDEX(INDIRECT(H31&amp;"_"&amp;G31),$A41,D$8))</f>
        <v>#N/A</v>
      </c>
      <c r="E41" s="4" t="e">
        <f ca="1">IF(INDEX(INDIRECT(H31&amp;"_"&amp;G31),$A41,E$8)=0,"",INDEX(INDIRECT(H31&amp;"_"&amp;G31),$A41,E$8))</f>
        <v>#N/A</v>
      </c>
      <c r="F41" s="4" t="e">
        <f ca="1">IF(INDEX(INDIRECT(H31&amp;"_"&amp;G31),$A41,F$8)=0,"",INDEX(INDIRECT(H31&amp;"_"&amp;G31),$A41,F$8))</f>
        <v>#N/A</v>
      </c>
      <c r="G41" s="4" t="e">
        <f ca="1">IF(INDEX(INDIRECT(H31&amp;"_"&amp;G31),$A41,G$8)=0,"",INDEX(INDIRECT(H31&amp;"_"&amp;G31),$A41,G$8))</f>
        <v>#N/A</v>
      </c>
      <c r="H41" s="4" t="e">
        <f ca="1">IF(INDEX(INDIRECT(H31&amp;"_"&amp;G31),$A41,H$8)=0,"",INDEX(INDIRECT(H31&amp;"_"&amp;G31),$A41,H$8))</f>
        <v>#N/A</v>
      </c>
      <c r="I41" s="4" t="e">
        <f ca="1">IF(INDEX(INDIRECT(H31&amp;"_"&amp;G31),$A41,I$8)=0,"",INDEX(INDIRECT(H31&amp;"_"&amp;G31),$A41,I$8))</f>
        <v>#N/A</v>
      </c>
      <c r="J41" s="4" t="e">
        <f ca="1">IF(INDEX(INDIRECT(H31&amp;"_"&amp;G31),$A41,J$8)=0,"",INDEX(INDIRECT(H31&amp;"_"&amp;G31),$A41,J$8))</f>
        <v>#N/A</v>
      </c>
      <c r="K41" s="4"/>
      <c r="N41" s="4" t="str">
        <f ca="1">IF(INDEX(INDIRECT(S31&amp;"_"&amp;R31),$A41,N$8)=0,"",INDEX(INDIRECT(S31&amp;"_"&amp;R31),$A41,N$8))</f>
        <v>WENLOCK</v>
      </c>
      <c r="O41" s="4" t="str">
        <f ca="1">IF(INDEX(INDIRECT(S31&amp;"_"&amp;R31),$A41,O$8)=0,"",INDEX(INDIRECT(S31&amp;"_"&amp;R31),$A41,O$8))</f>
        <v/>
      </c>
      <c r="P41" s="4" t="str">
        <f ca="1">IF(INDEX(INDIRECT(S31&amp;"_"&amp;R31),$A41,P$8)=0,"",INDEX(INDIRECT(S31&amp;"_"&amp;R31),$A41,P$8))</f>
        <v/>
      </c>
      <c r="Q41" s="4" t="str">
        <f ca="1">IF(INDEX(INDIRECT(S31&amp;"_"&amp;R31),$A41,Q$8)=0,"",INDEX(INDIRECT(S31&amp;"_"&amp;R31),$A41,Q$8))</f>
        <v/>
      </c>
      <c r="R41" s="4" t="str">
        <f ca="1">IF(INDEX(INDIRECT(S31&amp;"_"&amp;R31),$A41,R$8)=0,"",INDEX(INDIRECT(S31&amp;"_"&amp;R31),$A41,R$8))</f>
        <v/>
      </c>
      <c r="S41" s="4" t="str">
        <f ca="1">IF(INDEX(INDIRECT(S31&amp;"_"&amp;R31),$A41,S$8)=0,"",INDEX(INDIRECT(S31&amp;"_"&amp;R31),$A41,S$8))</f>
        <v/>
      </c>
      <c r="T41" s="4" t="str">
        <f ca="1">IF(INDEX(INDIRECT(S31&amp;"_"&amp;R31),$A41,T$8)=0,"",INDEX(INDIRECT(S31&amp;"_"&amp;R31),$A41,T$8))</f>
        <v/>
      </c>
      <c r="U41" s="10" t="str">
        <f ca="1">IF(INDEX(INDIRECT(S31&amp;"_"&amp;R31),$A41,U$8)=0,"",INDEX(INDIRECT(S31&amp;"_"&amp;R31),$A41,U$8))</f>
        <v/>
      </c>
      <c r="Y41" s="4" t="e">
        <f ca="1">IF(INDEX(INDIRECT(AD31&amp;"_"&amp;AC31),$A41,Y$8)=0,"",INDEX(INDIRECT(AD31&amp;"_"&amp;AC31),$A41,Y$8))</f>
        <v>#N/A</v>
      </c>
      <c r="Z41" s="4" t="e">
        <f ca="1">IF(INDEX(INDIRECT(AD31&amp;"_"&amp;AC31),$A41,Z$8)=0,"",INDEX(INDIRECT(AD31&amp;"_"&amp;AC31),$A41,Z$8))</f>
        <v>#N/A</v>
      </c>
      <c r="AA41" s="4" t="e">
        <f ca="1">IF(INDEX(INDIRECT(AD31&amp;"_"&amp;AC31),$A41,AA$8)=0,"",INDEX(INDIRECT(AD31&amp;"_"&amp;AC31),$A41,AA$8))</f>
        <v>#N/A</v>
      </c>
      <c r="AB41" s="4" t="e">
        <f ca="1">IF(INDEX(INDIRECT(AD31&amp;"_"&amp;AC31),$A41,AB$8)=0,"",INDEX(INDIRECT(AD31&amp;"_"&amp;AC31),$A41,AB$8))</f>
        <v>#N/A</v>
      </c>
      <c r="AC41" s="4" t="e">
        <f ca="1">IF(INDEX(INDIRECT(AD31&amp;"_"&amp;AC31),$A41,AC$8)=0,"",INDEX(INDIRECT(AD31&amp;"_"&amp;AC31),$A41,AC$8))</f>
        <v>#N/A</v>
      </c>
      <c r="AD41" s="4" t="e">
        <f ca="1">IF(INDEX(INDIRECT(AD31&amp;"_"&amp;AC31),$A41,AD$8)=0,"",INDEX(INDIRECT(AD31&amp;"_"&amp;AC31),$A41,AD$8))</f>
        <v>#N/A</v>
      </c>
      <c r="AE41" s="4" t="e">
        <f ca="1">IF(INDEX(INDIRECT(AD31&amp;"_"&amp;AC31),$A41,AE$8)=0,"",INDEX(INDIRECT(AD31&amp;"_"&amp;AC31),$A41,AE$8))</f>
        <v>#N/A</v>
      </c>
      <c r="AF41" s="4" t="e">
        <f ca="1">IF(INDEX(INDIRECT(AD31&amp;"_"&amp;AC31),$A41,AF$8)=0,"",INDEX(INDIRECT(AD31&amp;"_"&amp;AC31),$A41,AF$8))</f>
        <v>#N/A</v>
      </c>
    </row>
    <row r="42" spans="1:32" ht="39.950000000000003" customHeight="1" x14ac:dyDescent="0.25">
      <c r="A42">
        <v>6</v>
      </c>
      <c r="C42" s="4" t="e">
        <f ca="1">IF(INDEX(INDIRECT(H31&amp;"_"&amp;G31),$A42,C$8)=0,"",INDEX(INDIRECT(H31&amp;"_"&amp;G31),$A42,C$8))</f>
        <v>#N/A</v>
      </c>
      <c r="D42" s="4" t="e">
        <f ca="1">IF(INDEX(INDIRECT(H31&amp;"_"&amp;G31),$A42,D$8)=0,"",INDEX(INDIRECT(H31&amp;"_"&amp;G31),$A42,D$8))</f>
        <v>#N/A</v>
      </c>
      <c r="E42" s="4" t="e">
        <f ca="1">IF(INDEX(INDIRECT(H31&amp;"_"&amp;G31),$A42,E$8)=0,"",INDEX(INDIRECT(H31&amp;"_"&amp;G31),$A42,E$8))</f>
        <v>#N/A</v>
      </c>
      <c r="F42" s="4" t="e">
        <f ca="1">IF(INDEX(INDIRECT(H31&amp;"_"&amp;G31),$A42,F$8)=0,"",INDEX(INDIRECT(H31&amp;"_"&amp;G31),$A42,F$8))</f>
        <v>#N/A</v>
      </c>
      <c r="G42" s="4" t="e">
        <f ca="1">IF(INDEX(INDIRECT(H31&amp;"_"&amp;G31),$A42,G$8)=0,"",INDEX(INDIRECT(H31&amp;"_"&amp;G31),$A42,G$8))</f>
        <v>#N/A</v>
      </c>
      <c r="H42" s="4" t="e">
        <f ca="1">IF(INDEX(INDIRECT(H31&amp;"_"&amp;G31),$A42,H$8)=0,"",INDEX(INDIRECT(H31&amp;"_"&amp;G31),$A42,H$8))</f>
        <v>#N/A</v>
      </c>
      <c r="I42" s="4" t="e">
        <f ca="1">IF(INDEX(INDIRECT(H31&amp;"_"&amp;G31),$A42,I$8)=0,"",INDEX(INDIRECT(H31&amp;"_"&amp;G31),$A42,I$8))</f>
        <v>#N/A</v>
      </c>
      <c r="J42" s="4" t="e">
        <f ca="1">IF(INDEX(INDIRECT(H31&amp;"_"&amp;G31),$A42,J$8)=0,"",INDEX(INDIRECT(H31&amp;"_"&amp;G31),$A42,J$8))</f>
        <v>#N/A</v>
      </c>
      <c r="K42" s="4"/>
      <c r="N42" s="4" t="str">
        <f ca="1">IF(INDEX(INDIRECT(S31&amp;"_"&amp;R31),$A42,N$8)=0,"",INDEX(INDIRECT(S31&amp;"_"&amp;R31),$A42,N$8))</f>
        <v>OSWESTRY</v>
      </c>
      <c r="O42" s="4" t="str">
        <f ca="1">IF(INDEX(INDIRECT(S31&amp;"_"&amp;R31),$A42,O$8)=0,"",INDEX(INDIRECT(S31&amp;"_"&amp;R31),$A42,O$8))</f>
        <v/>
      </c>
      <c r="P42" s="4" t="str">
        <f ca="1">IF(INDEX(INDIRECT(S31&amp;"_"&amp;R31),$A42,P$8)=0,"",INDEX(INDIRECT(S31&amp;"_"&amp;R31),$A42,P$8))</f>
        <v/>
      </c>
      <c r="Q42" s="4" t="str">
        <f ca="1">IF(INDEX(INDIRECT(S31&amp;"_"&amp;R31),$A42,Q$8)=0,"",INDEX(INDIRECT(S31&amp;"_"&amp;R31),$A42,Q$8))</f>
        <v/>
      </c>
      <c r="R42" s="4" t="str">
        <f ca="1">IF(INDEX(INDIRECT(S31&amp;"_"&amp;R31),$A42,R$8)=0,"",INDEX(INDIRECT(S31&amp;"_"&amp;R31),$A42,R$8))</f>
        <v/>
      </c>
      <c r="S42" s="4" t="str">
        <f ca="1">IF(INDEX(INDIRECT(S31&amp;"_"&amp;R31),$A42,S$8)=0,"",INDEX(INDIRECT(S31&amp;"_"&amp;R31),$A42,S$8))</f>
        <v/>
      </c>
      <c r="T42" s="4" t="str">
        <f ca="1">IF(INDEX(INDIRECT(S31&amp;"_"&amp;R31),$A42,T$8)=0,"",INDEX(INDIRECT(S31&amp;"_"&amp;R31),$A42,T$8))</f>
        <v/>
      </c>
      <c r="U42" s="10" t="str">
        <f ca="1">IF(INDEX(INDIRECT(S31&amp;"_"&amp;R31),$A42,U$8)=0,"",INDEX(INDIRECT(S31&amp;"_"&amp;R31),$A42,U$8))</f>
        <v/>
      </c>
      <c r="Y42" s="4" t="e">
        <f ca="1">IF(INDEX(INDIRECT(AD31&amp;"_"&amp;AC31),$A42,Y$8)=0,"",INDEX(INDIRECT(AD31&amp;"_"&amp;AC31),$A42,Y$8))</f>
        <v>#N/A</v>
      </c>
      <c r="Z42" s="4" t="e">
        <f ca="1">IF(INDEX(INDIRECT(AD31&amp;"_"&amp;AC31),$A42,Z$8)=0,"",INDEX(INDIRECT(AD31&amp;"_"&amp;AC31),$A42,Z$8))</f>
        <v>#N/A</v>
      </c>
      <c r="AA42" s="4" t="e">
        <f ca="1">IF(INDEX(INDIRECT(AD31&amp;"_"&amp;AC31),$A42,AA$8)=0,"",INDEX(INDIRECT(AD31&amp;"_"&amp;AC31),$A42,AA$8))</f>
        <v>#N/A</v>
      </c>
      <c r="AB42" s="4" t="e">
        <f ca="1">IF(INDEX(INDIRECT(AD31&amp;"_"&amp;AC31),$A42,AB$8)=0,"",INDEX(INDIRECT(AD31&amp;"_"&amp;AC31),$A42,AB$8))</f>
        <v>#N/A</v>
      </c>
      <c r="AC42" s="4" t="e">
        <f ca="1">IF(INDEX(INDIRECT(AD31&amp;"_"&amp;AC31),$A42,AC$8)=0,"",INDEX(INDIRECT(AD31&amp;"_"&amp;AC31),$A42,AC$8))</f>
        <v>#N/A</v>
      </c>
      <c r="AD42" s="4" t="e">
        <f ca="1">IF(INDEX(INDIRECT(AD31&amp;"_"&amp;AC31),$A42,AD$8)=0,"",INDEX(INDIRECT(AD31&amp;"_"&amp;AC31),$A42,AD$8))</f>
        <v>#N/A</v>
      </c>
      <c r="AE42" s="4" t="e">
        <f ca="1">IF(INDEX(INDIRECT(AD31&amp;"_"&amp;AC31),$A42,AE$8)=0,"",INDEX(INDIRECT(AD31&amp;"_"&amp;AC31),$A42,AE$8))</f>
        <v>#N/A</v>
      </c>
      <c r="AF42" s="4" t="e">
        <f ca="1">IF(INDEX(INDIRECT(AD31&amp;"_"&amp;AC31),$A42,AF$8)=0,"",INDEX(INDIRECT(AD31&amp;"_"&amp;AC31),$A42,AF$8))</f>
        <v>#N/A</v>
      </c>
    </row>
    <row r="43" spans="1:32" ht="39.950000000000003" customHeight="1" x14ac:dyDescent="0.25">
      <c r="A43">
        <v>7</v>
      </c>
      <c r="C43" s="4" t="e">
        <f ca="1">IF(INDEX(INDIRECT(H31&amp;"_"&amp;G31),$A43,C$8)=0,"",INDEX(INDIRECT(H31&amp;"_"&amp;G31),$A43,C$8))</f>
        <v>#N/A</v>
      </c>
      <c r="D43" s="4" t="e">
        <f ca="1">IF(INDEX(INDIRECT(H31&amp;"_"&amp;G31),$A43,D$8)=0,"",INDEX(INDIRECT(H31&amp;"_"&amp;G31),$A43,D$8))</f>
        <v>#N/A</v>
      </c>
      <c r="E43" s="4" t="e">
        <f ca="1">IF(INDEX(INDIRECT(H31&amp;"_"&amp;G31),$A43,E$8)=0,"",INDEX(INDIRECT(H31&amp;"_"&amp;G31),$A43,E$8))</f>
        <v>#N/A</v>
      </c>
      <c r="F43" s="4" t="e">
        <f ca="1">IF(INDEX(INDIRECT(H31&amp;"_"&amp;G31),$A43,F$8)=0,"",INDEX(INDIRECT(H31&amp;"_"&amp;G31),$A43,F$8))</f>
        <v>#N/A</v>
      </c>
      <c r="G43" s="4" t="e">
        <f ca="1">IF(INDEX(INDIRECT(H31&amp;"_"&amp;G31),$A43,G$8)=0,"",INDEX(INDIRECT(H31&amp;"_"&amp;G31),$A43,G$8))</f>
        <v>#N/A</v>
      </c>
      <c r="H43" s="4" t="e">
        <f ca="1">IF(INDEX(INDIRECT(H31&amp;"_"&amp;G31),$A43,H$8)=0,"",INDEX(INDIRECT(H31&amp;"_"&amp;G31),$A43,H$8))</f>
        <v>#N/A</v>
      </c>
      <c r="I43" s="4" t="e">
        <f ca="1">IF(INDEX(INDIRECT(H31&amp;"_"&amp;G31),$A43,I$8)=0,"",INDEX(INDIRECT(H31&amp;"_"&amp;G31),$A43,I$8))</f>
        <v>#N/A</v>
      </c>
      <c r="J43" s="4" t="e">
        <f ca="1">IF(INDEX(INDIRECT(H31&amp;"_"&amp;G31),$A43,J$8)=0,"",INDEX(INDIRECT(H31&amp;"_"&amp;G31),$A43,J$8))</f>
        <v>#N/A</v>
      </c>
      <c r="K43" s="4"/>
      <c r="N43" s="4" t="str">
        <f ca="1">IF(INDEX(INDIRECT(S31&amp;"_"&amp;R31),$A43,N$8)=0,"",INDEX(INDIRECT(S31&amp;"_"&amp;R31),$A43,N$8))</f>
        <v>SHREWSBURY</v>
      </c>
      <c r="O43" s="4" t="str">
        <f ca="1">IF(INDEX(INDIRECT(S31&amp;"_"&amp;R31),$A43,O$8)=0,"",INDEX(INDIRECT(S31&amp;"_"&amp;R31),$A43,O$8))</f>
        <v/>
      </c>
      <c r="P43" s="4" t="str">
        <f ca="1">IF(INDEX(INDIRECT(S31&amp;"_"&amp;R31),$A43,P$8)=0,"",INDEX(INDIRECT(S31&amp;"_"&amp;R31),$A43,P$8))</f>
        <v/>
      </c>
      <c r="Q43" s="4" t="str">
        <f ca="1">IF(INDEX(INDIRECT(S31&amp;"_"&amp;R31),$A43,Q$8)=0,"",INDEX(INDIRECT(S31&amp;"_"&amp;R31),$A43,Q$8))</f>
        <v/>
      </c>
      <c r="R43" s="4" t="str">
        <f ca="1">IF(INDEX(INDIRECT(S31&amp;"_"&amp;R31),$A43,R$8)=0,"",INDEX(INDIRECT(S31&amp;"_"&amp;R31),$A43,R$8))</f>
        <v/>
      </c>
      <c r="S43" s="4" t="str">
        <f ca="1">IF(INDEX(INDIRECT(S31&amp;"_"&amp;R31),$A43,S$8)=0,"",INDEX(INDIRECT(S31&amp;"_"&amp;R31),$A43,S$8))</f>
        <v/>
      </c>
      <c r="T43" s="4" t="str">
        <f ca="1">IF(INDEX(INDIRECT(S31&amp;"_"&amp;R31),$A43,T$8)=0,"",INDEX(INDIRECT(S31&amp;"_"&amp;R31),$A43,T$8))</f>
        <v/>
      </c>
      <c r="U43" s="10" t="str">
        <f ca="1">IF(INDEX(INDIRECT(S31&amp;"_"&amp;R31),$A43,U$8)=0,"",INDEX(INDIRECT(S31&amp;"_"&amp;R31),$A43,U$8))</f>
        <v/>
      </c>
      <c r="Y43" s="4" t="e">
        <f ca="1">IF(INDEX(INDIRECT(AD31&amp;"_"&amp;AC31),$A43,Y$8)=0,"",INDEX(INDIRECT(AD31&amp;"_"&amp;AC31),$A43,Y$8))</f>
        <v>#N/A</v>
      </c>
      <c r="Z43" s="4" t="e">
        <f ca="1">IF(INDEX(INDIRECT(AD31&amp;"_"&amp;AC31),$A43,Z$8)=0,"",INDEX(INDIRECT(AD31&amp;"_"&amp;AC31),$A43,Z$8))</f>
        <v>#N/A</v>
      </c>
      <c r="AA43" s="4" t="e">
        <f ca="1">IF(INDEX(INDIRECT(AD31&amp;"_"&amp;AC31),$A43,AA$8)=0,"",INDEX(INDIRECT(AD31&amp;"_"&amp;AC31),$A43,AA$8))</f>
        <v>#N/A</v>
      </c>
      <c r="AB43" s="4" t="e">
        <f ca="1">IF(INDEX(INDIRECT(AD31&amp;"_"&amp;AC31),$A43,AB$8)=0,"",INDEX(INDIRECT(AD31&amp;"_"&amp;AC31),$A43,AB$8))</f>
        <v>#N/A</v>
      </c>
      <c r="AC43" s="4" t="e">
        <f ca="1">IF(INDEX(INDIRECT(AD31&amp;"_"&amp;AC31),$A43,AC$8)=0,"",INDEX(INDIRECT(AD31&amp;"_"&amp;AC31),$A43,AC$8))</f>
        <v>#N/A</v>
      </c>
      <c r="AD43" s="4" t="e">
        <f ca="1">IF(INDEX(INDIRECT(AD31&amp;"_"&amp;AC31),$A43,AD$8)=0,"",INDEX(INDIRECT(AD31&amp;"_"&amp;AC31),$A43,AD$8))</f>
        <v>#N/A</v>
      </c>
      <c r="AE43" s="4" t="e">
        <f ca="1">IF(INDEX(INDIRECT(AD31&amp;"_"&amp;AC31),$A43,AE$8)=0,"",INDEX(INDIRECT(AD31&amp;"_"&amp;AC31),$A43,AE$8))</f>
        <v>#N/A</v>
      </c>
      <c r="AF43" s="4" t="e">
        <f ca="1">IF(INDEX(INDIRECT(AD31&amp;"_"&amp;AC31),$A43,AF$8)=0,"",INDEX(INDIRECT(AD31&amp;"_"&amp;AC31),$A43,AF$8))</f>
        <v>#N/A</v>
      </c>
    </row>
    <row r="44" spans="1:32" ht="39.950000000000003" customHeight="1" x14ac:dyDescent="0.25">
      <c r="A44">
        <v>8</v>
      </c>
      <c r="C44" s="4" t="e">
        <f ca="1">IF(INDEX(INDIRECT(H31&amp;"_"&amp;G31),$A44,C$8)=0,"",INDEX(INDIRECT(H31&amp;"_"&amp;G31),$A44,C$8))</f>
        <v>#N/A</v>
      </c>
      <c r="D44" s="4" t="e">
        <f ca="1">IF(INDEX(INDIRECT(H31&amp;"_"&amp;G31),$A44,D$8)=0,"",INDEX(INDIRECT(H31&amp;"_"&amp;G31),$A44,D$8))</f>
        <v>#N/A</v>
      </c>
      <c r="E44" s="4" t="e">
        <f ca="1">IF(INDEX(INDIRECT(H31&amp;"_"&amp;G31),$A44,E$8)=0,"",INDEX(INDIRECT(H31&amp;"_"&amp;G31),$A44,E$8))</f>
        <v>#N/A</v>
      </c>
      <c r="F44" s="4" t="e">
        <f ca="1">IF(INDEX(INDIRECT(H31&amp;"_"&amp;G31),$A44,F$8)=0,"",INDEX(INDIRECT(H31&amp;"_"&amp;G31),$A44,F$8))</f>
        <v>#N/A</v>
      </c>
      <c r="G44" s="4" t="e">
        <f ca="1">IF(INDEX(INDIRECT(H31&amp;"_"&amp;G31),$A44,G$8)=0,"",INDEX(INDIRECT(H31&amp;"_"&amp;G31),$A44,G$8))</f>
        <v>#N/A</v>
      </c>
      <c r="H44" s="4" t="e">
        <f ca="1">IF(INDEX(INDIRECT(H31&amp;"_"&amp;G31),$A44,H$8)=0,"",INDEX(INDIRECT(H31&amp;"_"&amp;G31),$A44,H$8))</f>
        <v>#N/A</v>
      </c>
      <c r="I44" s="4" t="e">
        <f ca="1">IF(INDEX(INDIRECT(H31&amp;"_"&amp;G31),$A44,I$8)=0,"",INDEX(INDIRECT(H31&amp;"_"&amp;G31),$A44,I$8))</f>
        <v>#N/A</v>
      </c>
      <c r="J44" s="4" t="e">
        <f ca="1">IF(INDEX(INDIRECT(H31&amp;"_"&amp;G31),$A44,J$8)=0,"",INDEX(INDIRECT(H31&amp;"_"&amp;G31),$A44,J$8))</f>
        <v>#N/A</v>
      </c>
      <c r="K44" s="4"/>
      <c r="N44" s="4" t="str">
        <f ca="1">IF(INDEX(INDIRECT(S31&amp;"_"&amp;R31),$A44,N$8)=0,"",INDEX(INDIRECT(S31&amp;"_"&amp;R31),$A44,N$8))</f>
        <v>TELFORD</v>
      </c>
      <c r="O44" s="4" t="str">
        <f ca="1">IF(INDEX(INDIRECT(S31&amp;"_"&amp;R31),$A44,O$8)=0,"",INDEX(INDIRECT(S31&amp;"_"&amp;R31),$A44,O$8))</f>
        <v/>
      </c>
      <c r="P44" s="4" t="str">
        <f ca="1">IF(INDEX(INDIRECT(S31&amp;"_"&amp;R31),$A44,P$8)=0,"",INDEX(INDIRECT(S31&amp;"_"&amp;R31),$A44,P$8))</f>
        <v/>
      </c>
      <c r="Q44" s="4" t="str">
        <f ca="1">IF(INDEX(INDIRECT(S31&amp;"_"&amp;R31),$A44,Q$8)=0,"",INDEX(INDIRECT(S31&amp;"_"&amp;R31),$A44,Q$8))</f>
        <v/>
      </c>
      <c r="R44" s="4" t="str">
        <f ca="1">IF(INDEX(INDIRECT(S31&amp;"_"&amp;R31),$A44,R$8)=0,"",INDEX(INDIRECT(S31&amp;"_"&amp;R31),$A44,R$8))</f>
        <v/>
      </c>
      <c r="S44" s="4" t="str">
        <f ca="1">IF(INDEX(INDIRECT(S31&amp;"_"&amp;R31),$A44,S$8)=0,"",INDEX(INDIRECT(S31&amp;"_"&amp;R31),$A44,S$8))</f>
        <v/>
      </c>
      <c r="T44" s="4" t="str">
        <f ca="1">IF(INDEX(INDIRECT(S31&amp;"_"&amp;R31),$A44,T$8)=0,"",INDEX(INDIRECT(S31&amp;"_"&amp;R31),$A44,T$8))</f>
        <v/>
      </c>
      <c r="U44" s="10" t="str">
        <f ca="1">IF(INDEX(INDIRECT(S31&amp;"_"&amp;R31),$A44,U$8)=0,"",INDEX(INDIRECT(S31&amp;"_"&amp;R31),$A44,U$8))</f>
        <v/>
      </c>
      <c r="V44" s="99"/>
      <c r="W44" s="99"/>
      <c r="X44" s="99"/>
      <c r="Y44" s="4" t="e">
        <f ca="1">IF(INDEX(INDIRECT(AD31&amp;"_"&amp;AC31),$A44,Y$8)=0,"",INDEX(INDIRECT(AD31&amp;"_"&amp;AC31),$A44,Y$8))</f>
        <v>#N/A</v>
      </c>
      <c r="Z44" s="4" t="e">
        <f ca="1">IF(INDEX(INDIRECT(AD31&amp;"_"&amp;AC31),$A44,Z$8)=0,"",INDEX(INDIRECT(AD31&amp;"_"&amp;AC31),$A44,Z$8))</f>
        <v>#N/A</v>
      </c>
      <c r="AA44" s="4" t="e">
        <f ca="1">IF(INDEX(INDIRECT(AD31&amp;"_"&amp;AC31),$A44,AA$8)=0,"",INDEX(INDIRECT(AD31&amp;"_"&amp;AC31),$A44,AA$8))</f>
        <v>#N/A</v>
      </c>
      <c r="AB44" s="4" t="e">
        <f ca="1">IF(INDEX(INDIRECT(AD31&amp;"_"&amp;AC31),$A44,AB$8)=0,"",INDEX(INDIRECT(AD31&amp;"_"&amp;AC31),$A44,AB$8))</f>
        <v>#N/A</v>
      </c>
      <c r="AC44" s="4" t="e">
        <f ca="1">IF(INDEX(INDIRECT(AD31&amp;"_"&amp;AC31),$A44,AC$8)=0,"",INDEX(INDIRECT(AD31&amp;"_"&amp;AC31),$A44,AC$8))</f>
        <v>#N/A</v>
      </c>
      <c r="AD44" s="4" t="e">
        <f ca="1">IF(INDEX(INDIRECT(AD31&amp;"_"&amp;AC31),$A44,AD$8)=0,"",INDEX(INDIRECT(AD31&amp;"_"&amp;AC31),$A44,AD$8))</f>
        <v>#N/A</v>
      </c>
      <c r="AE44" s="4" t="e">
        <f ca="1">IF(INDEX(INDIRECT(AD31&amp;"_"&amp;AC31),$A44,AE$8)=0,"",INDEX(INDIRECT(AD31&amp;"_"&amp;AC31),$A44,AE$8))</f>
        <v>#N/A</v>
      </c>
      <c r="AF44" s="4" t="e">
        <f ca="1">IF(INDEX(INDIRECT(AD31&amp;"_"&amp;AC31),$A44,AF$8)=0,"",INDEX(INDIRECT(AD31&amp;"_"&amp;AC31),$A44,AF$8))</f>
        <v>#N/A</v>
      </c>
    </row>
    <row r="45" spans="1:32" ht="39.950000000000003" customHeight="1" x14ac:dyDescent="0.25">
      <c r="A45">
        <v>9</v>
      </c>
      <c r="C45" s="4" t="e">
        <f ca="1">IF(INDEX(INDIRECT(H31&amp;"_"&amp;G31),$A45,C$8)=0,"",INDEX(INDIRECT(H31&amp;"_"&amp;G31),$A45,C$8))</f>
        <v>#N/A</v>
      </c>
      <c r="D45" s="4" t="e">
        <f ca="1">IF(INDEX(INDIRECT(H31&amp;"_"&amp;G31),$A45,D$8)=0,"",INDEX(INDIRECT(H31&amp;"_"&amp;G31),$A45,D$8))</f>
        <v>#N/A</v>
      </c>
      <c r="E45" s="4" t="e">
        <f ca="1">IF(INDEX(INDIRECT(H31&amp;"_"&amp;G31),$A45,E$8)=0,"",INDEX(INDIRECT(H31&amp;"_"&amp;G31),$A45,E$8))</f>
        <v>#N/A</v>
      </c>
      <c r="F45" s="4" t="e">
        <f ca="1">IF(INDEX(INDIRECT(H31&amp;"_"&amp;G31),$A45,F$8)=0,"",INDEX(INDIRECT(H31&amp;"_"&amp;G31),$A45,F$8))</f>
        <v>#N/A</v>
      </c>
      <c r="G45" s="4" t="e">
        <f ca="1">IF(INDEX(INDIRECT(H31&amp;"_"&amp;G31),$A45,G$8)=0,"",INDEX(INDIRECT(H31&amp;"_"&amp;G31),$A45,G$8))</f>
        <v>#N/A</v>
      </c>
      <c r="H45" s="4" t="e">
        <f ca="1">IF(INDEX(INDIRECT(H31&amp;"_"&amp;G31),$A45,H$8)=0,"",INDEX(INDIRECT(H31&amp;"_"&amp;G31),$A45,H$8))</f>
        <v>#N/A</v>
      </c>
      <c r="I45" s="4" t="e">
        <f ca="1">IF(INDEX(INDIRECT(H31&amp;"_"&amp;G31),$A45,I$8)=0,"",INDEX(INDIRECT(H31&amp;"_"&amp;G31),$A45,I$8))</f>
        <v>#N/A</v>
      </c>
      <c r="J45" s="4" t="e">
        <f ca="1">IF(INDEX(INDIRECT(H31&amp;"_"&amp;G31),$A45,J$8)=0,"",INDEX(INDIRECT(H31&amp;"_"&amp;G31),$A45,J$8))</f>
        <v>#N/A</v>
      </c>
      <c r="K45" s="4"/>
      <c r="N45" s="4" t="str">
        <f ca="1">IF(INDEX(INDIRECT(S31&amp;"_"&amp;R31),$A45,N$8)=0,"",INDEX(INDIRECT(S31&amp;"_"&amp;R31),$A45,N$8))</f>
        <v>WENLOCK</v>
      </c>
      <c r="O45" s="4" t="str">
        <f ca="1">IF(INDEX(INDIRECT(S31&amp;"_"&amp;R31),$A45,O$8)=0,"",INDEX(INDIRECT(S31&amp;"_"&amp;R31),$A45,O$8))</f>
        <v/>
      </c>
      <c r="P45" s="4" t="str">
        <f ca="1">IF(INDEX(INDIRECT(S31&amp;"_"&amp;R31),$A45,P$8)=0,"",INDEX(INDIRECT(S31&amp;"_"&amp;R31),$A45,P$8))</f>
        <v/>
      </c>
      <c r="Q45" s="4" t="str">
        <f ca="1">IF(INDEX(INDIRECT(S31&amp;"_"&amp;R31),$A45,Q$8)=0,"",INDEX(INDIRECT(S31&amp;"_"&amp;R31),$A45,Q$8))</f>
        <v/>
      </c>
      <c r="R45" s="4" t="str">
        <f ca="1">IF(INDEX(INDIRECT(S31&amp;"_"&amp;R31),$A45,R$8)=0,"",INDEX(INDIRECT(S31&amp;"_"&amp;R31),$A45,R$8))</f>
        <v/>
      </c>
      <c r="S45" s="4" t="str">
        <f ca="1">IF(INDEX(INDIRECT(S31&amp;"_"&amp;R31),$A45,S$8)=0,"",INDEX(INDIRECT(S31&amp;"_"&amp;R31),$A45,S$8))</f>
        <v/>
      </c>
      <c r="T45" s="4" t="str">
        <f ca="1">IF(INDEX(INDIRECT(S31&amp;"_"&amp;R31),$A45,T$8)=0,"",INDEX(INDIRECT(S31&amp;"_"&amp;R31),$A45,T$8))</f>
        <v/>
      </c>
      <c r="U45" s="10" t="str">
        <f ca="1">IF(INDEX(INDIRECT(S31&amp;"_"&amp;R31),$A45,U$8)=0,"",INDEX(INDIRECT(S31&amp;"_"&amp;R31),$A45,U$8))</f>
        <v/>
      </c>
      <c r="V45" s="99"/>
      <c r="W45" s="99"/>
      <c r="X45" s="99"/>
      <c r="Y45" s="4" t="e">
        <f ca="1">IF(INDEX(INDIRECT(AD31&amp;"_"&amp;AC31),$A45,Y$8)=0,"",INDEX(INDIRECT(AD31&amp;"_"&amp;AC31),$A45,Y$8))</f>
        <v>#N/A</v>
      </c>
      <c r="Z45" s="4" t="e">
        <f ca="1">IF(INDEX(INDIRECT(AD31&amp;"_"&amp;AC31),$A45,Z$8)=0,"",INDEX(INDIRECT(AD31&amp;"_"&amp;AC31),$A45,Z$8))</f>
        <v>#N/A</v>
      </c>
      <c r="AA45" s="4" t="e">
        <f ca="1">IF(INDEX(INDIRECT(AD31&amp;"_"&amp;AC31),$A45,AA$8)=0,"",INDEX(INDIRECT(AD31&amp;"_"&amp;AC31),$A45,AA$8))</f>
        <v>#N/A</v>
      </c>
      <c r="AB45" s="4" t="e">
        <f ca="1">IF(INDEX(INDIRECT(AD31&amp;"_"&amp;AC31),$A45,AB$8)=0,"",INDEX(INDIRECT(AD31&amp;"_"&amp;AC31),$A45,AB$8))</f>
        <v>#N/A</v>
      </c>
      <c r="AC45" s="4" t="e">
        <f ca="1">IF(INDEX(INDIRECT(AD31&amp;"_"&amp;AC31),$A45,AC$8)=0,"",INDEX(INDIRECT(AD31&amp;"_"&amp;AC31),$A45,AC$8))</f>
        <v>#N/A</v>
      </c>
      <c r="AD45" s="4" t="e">
        <f ca="1">IF(INDEX(INDIRECT(AD31&amp;"_"&amp;AC31),$A45,AD$8)=0,"",INDEX(INDIRECT(AD31&amp;"_"&amp;AC31),$A45,AD$8))</f>
        <v>#N/A</v>
      </c>
      <c r="AE45" s="4" t="e">
        <f ca="1">IF(INDEX(INDIRECT(AD31&amp;"_"&amp;AC31),$A45,AE$8)=0,"",INDEX(INDIRECT(AD31&amp;"_"&amp;AC31),$A45,AE$8))</f>
        <v>#N/A</v>
      </c>
      <c r="AF45" s="4" t="e">
        <f ca="1">IF(INDEX(INDIRECT(AD31&amp;"_"&amp;AC31),$A45,AF$8)=0,"",INDEX(INDIRECT(AD31&amp;"_"&amp;AC31),$A45,AF$8))</f>
        <v>#N/A</v>
      </c>
    </row>
    <row r="46" spans="1:32" ht="24.75" customHeight="1" x14ac:dyDescent="0.25">
      <c r="A46">
        <v>10</v>
      </c>
      <c r="C46" s="4" t="e">
        <f ca="1">IF(INDEX(INDIRECT(H31&amp;"_"&amp;G31),$A46,C$8)=0,"",INDEX(INDIRECT(H31&amp;"_"&amp;G31),$A46,C$8))</f>
        <v>#N/A</v>
      </c>
      <c r="D46" s="4" t="e">
        <f ca="1">IF(INDEX(INDIRECT(H31&amp;"_"&amp;G31),$A46,D$8)=0,"",INDEX(INDIRECT(H31&amp;"_"&amp;G31),$A46,D$8))</f>
        <v>#N/A</v>
      </c>
      <c r="E46" s="4" t="e">
        <f ca="1">IF(INDEX(INDIRECT(H31&amp;"_"&amp;G31),$A46,E$8)=0,"",INDEX(INDIRECT(H31&amp;"_"&amp;G31),$A46,E$8))</f>
        <v>#N/A</v>
      </c>
      <c r="F46" s="4" t="e">
        <f ca="1">IF(INDEX(INDIRECT(H31&amp;"_"&amp;G31),$A46,F$8)=0,"",INDEX(INDIRECT(H31&amp;"_"&amp;G31),$A46,F$8))</f>
        <v>#N/A</v>
      </c>
      <c r="G46" s="4" t="e">
        <f ca="1">IF(INDEX(INDIRECT(H31&amp;"_"&amp;G31),$A46,G$8)=0,"",INDEX(INDIRECT(H31&amp;"_"&amp;G31),$A46,G$8))</f>
        <v>#N/A</v>
      </c>
      <c r="H46" s="4" t="e">
        <f ca="1">IF(INDEX(INDIRECT(H31&amp;"_"&amp;G31),$A46,H$8)=0,"",INDEX(INDIRECT(H31&amp;"_"&amp;G31),$A46,H$8))</f>
        <v>#N/A</v>
      </c>
      <c r="I46" s="4" t="e">
        <f ca="1">IF(INDEX(INDIRECT(H31&amp;"_"&amp;G31),$A46,I$8)=0,"",INDEX(INDIRECT(H31&amp;"_"&amp;G31),$A46,I$8))</f>
        <v>#N/A</v>
      </c>
      <c r="J46" s="4" t="e">
        <f ca="1">IF(INDEX(INDIRECT(H31&amp;"_"&amp;G31),$A46,J$8)=0,"",INDEX(INDIRECT(H31&amp;"_"&amp;G31),$A46,J$8))</f>
        <v>#N/A</v>
      </c>
      <c r="K46" s="4"/>
      <c r="N46" s="4" t="str">
        <f ca="1">IF(INDEX(INDIRECT(S31&amp;"_"&amp;R31),$A46,N$8)=0,"",INDEX(INDIRECT(S31&amp;"_"&amp;R31),$A46,N$8))</f>
        <v/>
      </c>
      <c r="O46" s="4" t="str">
        <f ca="1">IF(INDEX(INDIRECT(S31&amp;"_"&amp;R31),$A46,O$8)=0,"",INDEX(INDIRECT(S31&amp;"_"&amp;R31),$A46,O$8))</f>
        <v/>
      </c>
      <c r="P46" s="4" t="str">
        <f ca="1">IF(INDEX(INDIRECT(S31&amp;"_"&amp;R31),$A46,P$8)=0,"",INDEX(INDIRECT(S31&amp;"_"&amp;R31),$A46,P$8))</f>
        <v/>
      </c>
      <c r="Q46" s="4" t="str">
        <f ca="1">IF(INDEX(INDIRECT(S31&amp;"_"&amp;R31),$A46,Q$8)=0,"",INDEX(INDIRECT(S31&amp;"_"&amp;R31),$A46,Q$8))</f>
        <v/>
      </c>
      <c r="R46" s="4" t="str">
        <f ca="1">IF(INDEX(INDIRECT(S31&amp;"_"&amp;R31),$A46,R$8)=0,"",INDEX(INDIRECT(S31&amp;"_"&amp;R31),$A46,R$8))</f>
        <v/>
      </c>
      <c r="S46" s="4" t="str">
        <f ca="1">IF(INDEX(INDIRECT(S31&amp;"_"&amp;R31),$A46,S$8)=0,"",INDEX(INDIRECT(S31&amp;"_"&amp;R31),$A46,S$8))</f>
        <v/>
      </c>
      <c r="T46" s="4" t="str">
        <f ca="1">IF(INDEX(INDIRECT(S31&amp;"_"&amp;R31),$A46,T$8)=0,"",INDEX(INDIRECT(S31&amp;"_"&amp;R31),$A46,T$8))</f>
        <v/>
      </c>
      <c r="U46" s="10" t="str">
        <f ca="1">IF(INDEX(INDIRECT(S31&amp;"_"&amp;R31),$A46,U$8)=0,"",INDEX(INDIRECT(S31&amp;"_"&amp;R31),$A46,U$8))</f>
        <v/>
      </c>
      <c r="V46" s="99"/>
      <c r="W46" s="99"/>
      <c r="X46" s="99"/>
      <c r="Y46" s="4" t="e">
        <f ca="1">IF(INDEX(INDIRECT(AD31&amp;"_"&amp;AC31),$A46,Y$8)=0,"",INDEX(INDIRECT(AD31&amp;"_"&amp;AC31),$A46,Y$8))</f>
        <v>#N/A</v>
      </c>
      <c r="Z46" s="4" t="e">
        <f ca="1">IF(INDEX(INDIRECT(AD31&amp;"_"&amp;AC31),$A46,Z$8)=0,"",INDEX(INDIRECT(AD31&amp;"_"&amp;AC31),$A46,Z$8))</f>
        <v>#N/A</v>
      </c>
      <c r="AA46" s="4" t="e">
        <f ca="1">IF(INDEX(INDIRECT(AD31&amp;"_"&amp;AC31),$A46,AA$8)=0,"",INDEX(INDIRECT(AD31&amp;"_"&amp;AC31),$A46,AA$8))</f>
        <v>#N/A</v>
      </c>
      <c r="AB46" s="4" t="e">
        <f ca="1">IF(INDEX(INDIRECT(AD31&amp;"_"&amp;AC31),$A46,AB$8)=0,"",INDEX(INDIRECT(AD31&amp;"_"&amp;AC31),$A46,AB$8))</f>
        <v>#N/A</v>
      </c>
      <c r="AC46" s="4" t="e">
        <f ca="1">IF(INDEX(INDIRECT(AD31&amp;"_"&amp;AC31),$A46,AC$8)=0,"",INDEX(INDIRECT(AD31&amp;"_"&amp;AC31),$A46,AC$8))</f>
        <v>#N/A</v>
      </c>
      <c r="AD46" s="4" t="e">
        <f ca="1">IF(INDEX(INDIRECT(AD31&amp;"_"&amp;AC31),$A46,AD$8)=0,"",INDEX(INDIRECT(AD31&amp;"_"&amp;AC31),$A46,AD$8))</f>
        <v>#N/A</v>
      </c>
      <c r="AE46" s="4" t="e">
        <f ca="1">IF(INDEX(INDIRECT(AD31&amp;"_"&amp;AC31),$A46,AE$8)=0,"",INDEX(INDIRECT(AD31&amp;"_"&amp;AC31),$A46,AE$8))</f>
        <v>#N/A</v>
      </c>
      <c r="AF46" s="4" t="e">
        <f ca="1">IF(INDEX(INDIRECT(AD31&amp;"_"&amp;AC31),$A46,AF$8)=0,"",INDEX(INDIRECT(AD31&amp;"_"&amp;AC31),$A46,AF$8))</f>
        <v>#N/A</v>
      </c>
    </row>
    <row r="47" spans="1:32" ht="15" customHeight="1" x14ac:dyDescent="0.25">
      <c r="A47">
        <v>11</v>
      </c>
      <c r="C47" s="4" t="e">
        <f ca="1">IF(INDEX(INDIRECT(H31&amp;"_"&amp;G31),$A47,C$8)=0,"",INDEX(INDIRECT(H31&amp;"_"&amp;G31),$A47,C$8))</f>
        <v>#N/A</v>
      </c>
      <c r="D47" s="4"/>
      <c r="E47" s="4"/>
      <c r="F47" s="4"/>
      <c r="G47" s="4"/>
      <c r="H47" s="4"/>
      <c r="I47" s="4"/>
      <c r="J47" s="4"/>
      <c r="K47" s="4"/>
      <c r="N47" s="4" t="str">
        <f ca="1">IF(INDEX(INDIRECT(S31&amp;"_"&amp;R31),$A47,N$8)=0,"",INDEX(INDIRECT(S31&amp;"_"&amp;R31),$A47,N$8))</f>
        <v>SCORE FROM FIRST TO EIGHTH – NOT A AND B.</v>
      </c>
      <c r="O47" s="4"/>
      <c r="P47" s="4"/>
      <c r="Q47" s="4"/>
      <c r="R47" s="4"/>
      <c r="S47" s="4"/>
      <c r="T47" s="4"/>
      <c r="U47" s="10"/>
      <c r="Y47" s="4" t="e">
        <f ca="1">IF(INDEX(INDIRECT(AD31&amp;"_"&amp;AC31),$A47,Y$8)=0,"",INDEX(INDIRECT(AD31&amp;"_"&amp;AC31),$A47,Y$8))</f>
        <v>#N/A</v>
      </c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C48" s="4"/>
      <c r="D48" s="4"/>
      <c r="E48" s="4"/>
      <c r="F48" s="4"/>
      <c r="G48" s="4"/>
      <c r="H48" s="4"/>
      <c r="I48" s="4"/>
      <c r="J48" s="4"/>
      <c r="K48" s="4"/>
    </row>
    <row r="49" spans="1:32" ht="15" customHeight="1" x14ac:dyDescent="0.25">
      <c r="C49" s="4"/>
      <c r="D49" s="4"/>
      <c r="E49" s="4"/>
      <c r="F49" s="4"/>
      <c r="G49" s="4"/>
      <c r="H49" s="4"/>
      <c r="I49" s="4"/>
      <c r="J49" s="4"/>
      <c r="K49" s="4"/>
    </row>
    <row r="50" spans="1:32" ht="15" hidden="1" customHeight="1" x14ac:dyDescent="0.25">
      <c r="C50" s="4"/>
      <c r="D50" s="4"/>
      <c r="E50" s="4"/>
      <c r="F50" s="4"/>
      <c r="G50" s="4"/>
      <c r="H50" s="4"/>
      <c r="I50" s="4"/>
      <c r="J50" s="4"/>
      <c r="K50" s="4"/>
    </row>
    <row r="51" spans="1:32" ht="15" hidden="1" customHeight="1" x14ac:dyDescent="0.25">
      <c r="C51" s="4"/>
      <c r="D51" s="4"/>
      <c r="E51" s="4"/>
      <c r="F51" s="4"/>
      <c r="G51" s="4"/>
      <c r="H51" s="4"/>
      <c r="I51" s="4"/>
      <c r="J51" s="4"/>
      <c r="K51" s="4"/>
    </row>
    <row r="52" spans="1:32" ht="15" hidden="1" customHeight="1" x14ac:dyDescent="0.25">
      <c r="C52" s="4"/>
      <c r="D52" s="4"/>
      <c r="E52" s="4"/>
      <c r="F52" s="4"/>
      <c r="G52" s="4"/>
      <c r="H52" s="4"/>
      <c r="I52" s="4"/>
      <c r="J52" s="4"/>
      <c r="K52" s="4"/>
    </row>
    <row r="53" spans="1:32" ht="15" hidden="1" customHeight="1" x14ac:dyDescent="0.25">
      <c r="C53" s="10"/>
      <c r="D53" s="10"/>
      <c r="E53" s="10"/>
      <c r="F53" s="10"/>
      <c r="G53" s="10"/>
    </row>
    <row r="54" spans="1:32" ht="15" hidden="1" customHeight="1" x14ac:dyDescent="0.25">
      <c r="C54" s="10"/>
      <c r="D54" s="10"/>
      <c r="E54" s="10"/>
      <c r="F54" s="10"/>
      <c r="G54" s="10"/>
    </row>
    <row r="55" spans="1:32" hidden="1" x14ac:dyDescent="0.25">
      <c r="A55">
        <v>3</v>
      </c>
      <c r="C55" s="99" t="e">
        <f>INDEX($C$2:$C$5,MATCH($A55,$J$2:$J$5,0))</f>
        <v>#N/A</v>
      </c>
      <c r="D55" s="99" t="e">
        <f>INDEX($D$2:$D$5,MATCH($A55,$J$2:$J$5,0))</f>
        <v>#N/A</v>
      </c>
      <c r="E55" s="99" t="e">
        <f>INDEX($E$2:$E$5,MATCH($A55,$J$2:$J$5,0))</f>
        <v>#N/A</v>
      </c>
      <c r="F55" s="99" t="e">
        <f>INDEX(All_events,MATCH(E55,Events_list,0),MATCH(D55 &amp;" "&amp;C55,Age_list,0))</f>
        <v>#N/A</v>
      </c>
      <c r="G55" t="e">
        <f t="shared" ref="G55" si="16">INDEX(Type,MATCH(F55,Field_events,0))</f>
        <v>#N/A</v>
      </c>
      <c r="H55" t="e">
        <f>IF(D55="U11",D55,"Other")</f>
        <v>#N/A</v>
      </c>
      <c r="N55" s="99" t="str">
        <f>INDEX($C$2:$C$5,MATCH($A55,$M$2:$M$5,0))</f>
        <v>Boys</v>
      </c>
      <c r="O55" s="99" t="str">
        <f>INDEX($D$2:$D$5,MATCH($A55,$M$2:$M$5,0))</f>
        <v>U13</v>
      </c>
      <c r="P55" s="99" t="str">
        <f>INDEX($E$2:$E$5,MATCH($A55,$M$2:$M$5,0))</f>
        <v>Field Event 1</v>
      </c>
      <c r="Q55" s="99" t="str">
        <f>INDEX(All_events,MATCH(P55,Events_list,0),MATCH(O55 &amp;" "&amp;N55,Age_list,0))</f>
        <v>VERTICAL JUMP</v>
      </c>
      <c r="R55" t="str">
        <f t="shared" ref="R55" si="17">INDEX(Type,MATCH(Q55,Field_events,0))</f>
        <v>3Trials</v>
      </c>
      <c r="S55" t="str">
        <f>IF(O55="U11",O55,"Other")</f>
        <v>Other</v>
      </c>
      <c r="V55" s="99"/>
      <c r="W55" s="99"/>
      <c r="Y55" s="99" t="e">
        <f>INDEX($C$2:$C$5,MATCH($A55,$P$2:$P$5,0))</f>
        <v>#N/A</v>
      </c>
      <c r="Z55" s="99" t="e">
        <f>INDEX($D$2:$D$5,MATCH($A55,$P$2:$P$5,0))</f>
        <v>#N/A</v>
      </c>
      <c r="AA55" s="99" t="e">
        <f>INDEX($E$2:$E$5,MATCH($A55,$P$2:$P$5,0))</f>
        <v>#N/A</v>
      </c>
      <c r="AB55" s="99" t="e">
        <f>INDEX(All_events,MATCH(AA55,Events_list,0),MATCH(Z55 &amp;" "&amp;Y55,Age_list,0))</f>
        <v>#N/A</v>
      </c>
      <c r="AC55" t="e">
        <f t="shared" ref="AC55" si="18">INDEX(Type,MATCH(AB55,Field_events,0))</f>
        <v>#N/A</v>
      </c>
      <c r="AD55" t="e">
        <f>IF(Z55="U11",Z55,"Other")</f>
        <v>#N/A</v>
      </c>
    </row>
    <row r="57" spans="1:32" ht="15" customHeight="1" x14ac:dyDescent="0.25">
      <c r="C57" s="3" t="str">
        <f>"SHROPSHIRE SPORTSHALL LEAGUE FIELD RESULT CARD "&amp;'Clubs and events'!$C$1</f>
        <v>SHROPSHIRE SPORTSHALL LEAGUE FIELD RESULT CARD 2023/2024</v>
      </c>
      <c r="N57" s="3" t="str">
        <f>"SHROPSHIRE SPORTSHALL LEAGUE FIELD RESULT CARD "&amp;'Clubs and events'!$C$1</f>
        <v>SHROPSHIRE SPORTSHALL LEAGUE FIELD RESULT CARD 2023/2024</v>
      </c>
      <c r="Y57" s="3" t="str">
        <f>"SHROPSHIRE SPORTSHALL LEAGUE FIELD RESULT CARD "&amp;'Clubs and events'!$C$1</f>
        <v>SHROPSHIRE SPORTSHALL LEAGUE FIELD RESULT CARD 2023/2024</v>
      </c>
    </row>
    <row r="58" spans="1:32" ht="15" customHeight="1" x14ac:dyDescent="0.25">
      <c r="C58" s="38" t="str">
        <f xml:space="preserve">  "CLUB: " &amp; Match_Host&amp; "  VENUE: " &amp;Match_Venue &amp;    "  DATE: " &amp;TEXT(Match_Date,"dd/mm/yyyy")</f>
        <v>CLUB: Telford AC  VENUE: Wenlock  DATE: 19/11/2023</v>
      </c>
      <c r="G58" s="126" t="s">
        <v>425</v>
      </c>
      <c r="N58" s="38" t="str">
        <f xml:space="preserve">  "CLUB: " &amp; Match_Host&amp; "  VENUE: " &amp;Match_Venue &amp;    "  DATE: " &amp;TEXT(Match_Date,"dd/mm/yyyy")</f>
        <v>CLUB: Telford AC  VENUE: Wenlock  DATE: 19/11/2023</v>
      </c>
      <c r="S58" s="126" t="s">
        <v>425</v>
      </c>
      <c r="Y58" s="38" t="str">
        <f xml:space="preserve">  "CLUB: " &amp; Match_Host&amp; "  VENUE: " &amp;Match_Venue &amp;    "  DATE: " &amp;TEXT(Match_Date,"dd/mm/yyyy")</f>
        <v>CLUB: Telford AC  VENUE: Wenlock  DATE: 19/11/2023</v>
      </c>
      <c r="AC58" s="126" t="s">
        <v>425</v>
      </c>
    </row>
    <row r="59" spans="1:32" ht="15" customHeight="1" x14ac:dyDescent="0.25">
      <c r="C59" s="4" t="e">
        <f>"EVENT: " &amp;D55&amp; " " &amp;C55 &amp; " " &amp; F55</f>
        <v>#N/A</v>
      </c>
      <c r="G59" s="125" t="s">
        <v>426</v>
      </c>
      <c r="N59" s="4" t="str">
        <f>"EVENT: " &amp;O55&amp; " " &amp;N55 &amp; " " &amp; Q55</f>
        <v>EVENT: U13 Boys VERTICAL JUMP</v>
      </c>
      <c r="S59" s="125" t="s">
        <v>426</v>
      </c>
      <c r="Y59" s="4" t="e">
        <f>"EVENT: " &amp;Z55&amp; " " &amp;Y55 &amp; " " &amp; AB55</f>
        <v>#N/A</v>
      </c>
      <c r="AC59" s="125" t="s">
        <v>426</v>
      </c>
    </row>
    <row r="61" spans="1:32" ht="60" customHeight="1" x14ac:dyDescent="0.25">
      <c r="A61">
        <v>1</v>
      </c>
      <c r="C61" s="4" t="e">
        <f ca="1">IF(INDEX(INDIRECT(H55&amp;"_"&amp;G55),$A61,C$8)=0,"",INDEX(INDIRECT(H55&amp;"_"&amp;G55),$A61,C$8))</f>
        <v>#N/A</v>
      </c>
      <c r="D61" s="4" t="e">
        <f ca="1">IF(INDEX(INDIRECT(H55&amp;"_"&amp;G55),$A61,D$8)=0,"",INDEX(INDIRECT(H55&amp;"_"&amp;G55),$A61,D$8))</f>
        <v>#N/A</v>
      </c>
      <c r="E61" s="4" t="e">
        <f ca="1">IF(INDEX(INDIRECT(H55&amp;"_"&amp;G55),$A61,E$8)=0,"",INDEX(INDIRECT(H55&amp;"_"&amp;G55),$A61,E$8))</f>
        <v>#N/A</v>
      </c>
      <c r="F61" s="4" t="e">
        <f ca="1">IF(INDEX(INDIRECT(H55&amp;"_"&amp;G55),$A61,F$8)=0,"",INDEX(INDIRECT(H55&amp;"_"&amp;G55),$A61,F$8))</f>
        <v>#N/A</v>
      </c>
      <c r="G61" s="4" t="e">
        <f ca="1">IF(INDEX(INDIRECT(H55&amp;"_"&amp;G55),$A61,G$8)=0,"",INDEX(INDIRECT(H55&amp;"_"&amp;G55),$A61,G$8))</f>
        <v>#N/A</v>
      </c>
      <c r="H61" s="4" t="e">
        <f ca="1">IF(INDEX(INDIRECT(H55&amp;"_"&amp;G55),$A61,H$8)=0,"",INDEX(INDIRECT(H55&amp;"_"&amp;G55),$A61,H$8))</f>
        <v>#N/A</v>
      </c>
      <c r="I61" s="4" t="e">
        <f ca="1">IF(INDEX(INDIRECT(H55&amp;"_"&amp;G55),$A61,I$8)=0,"",INDEX(INDIRECT(H55&amp;"_"&amp;G55),$A61,I$8))</f>
        <v>#N/A</v>
      </c>
      <c r="J61" s="4" t="e">
        <f ca="1">IF(INDEX(INDIRECT(H55&amp;"_"&amp;G55),$A61,J$8)=0,"",INDEX(INDIRECT(H55&amp;"_"&amp;G55),$A61,J$8))</f>
        <v>#N/A</v>
      </c>
      <c r="K61" s="4"/>
      <c r="N61" s="4" t="str">
        <f ca="1">IF(INDEX(INDIRECT(S55&amp;"_"&amp;R55),$A61,N$8)=0,"",INDEX(INDIRECT(S55&amp;"_"&amp;R55),$A61,N$8))</f>
        <v>CLUB</v>
      </c>
      <c r="O61" s="4" t="str">
        <f ca="1">IF(INDEX(INDIRECT(S55&amp;"_"&amp;R55),$A61,O$8)=0,"",INDEX(INDIRECT(S55&amp;"_"&amp;R55),$A61,O$8))</f>
        <v>NAME</v>
      </c>
      <c r="P61" s="10" t="str">
        <f ca="1">IF(INDEX(INDIRECT(S55&amp;"_"&amp;R55),$A61,P$8)=0,"",INDEX(INDIRECT(S55&amp;"_"&amp;R55),$A61,P$8))</f>
        <v>1st TRIAL</v>
      </c>
      <c r="Q61" s="10" t="str">
        <f ca="1">IF(INDEX(INDIRECT(S55&amp;"_"&amp;R55),$A61,Q$8)=0,"",INDEX(INDIRECT(S55&amp;"_"&amp;R55),$A61,Q$8))</f>
        <v>2nd TRIAL</v>
      </c>
      <c r="R61" s="10" t="str">
        <f ca="1">IF(INDEX(INDIRECT(S55&amp;"_"&amp;R55),$A61,R$8)=0,"",INDEX(INDIRECT(S55&amp;"_"&amp;R55),$A61,R$8))</f>
        <v>3rd TRIAL</v>
      </c>
      <c r="S61" s="10" t="str">
        <f ca="1">IF(INDEX(INDIRECT(S55&amp;"_"&amp;R55),$A61,S$8)=0,"",INDEX(INDIRECT(S55&amp;"_"&amp;R55),$A61,S$8))</f>
        <v>BEST OF TRIALS</v>
      </c>
      <c r="T61" s="10" t="str">
        <f ca="1">IF(INDEX(INDIRECT(S55&amp;"_"&amp;R55),$A61,T$8)=0,"",INDEX(INDIRECT(S55&amp;"_"&amp;R55),$A61,T$8))</f>
        <v>FINAL POSITION</v>
      </c>
      <c r="U61" s="10" t="str">
        <f ca="1">IF(INDEX(INDIRECT(S55&amp;"_"&amp;R55),$A61,U$8)=0,"",INDEX(INDIRECT(S55&amp;"_"&amp;R55),$A61,U$8))</f>
        <v>POINTS (8 to 1)</v>
      </c>
      <c r="V61" s="99"/>
      <c r="W61" s="99"/>
      <c r="Y61" s="4" t="e">
        <f ca="1">IF(INDEX(INDIRECT(AD55&amp;"_"&amp;AC55),$A61,Y$8)=0,"",INDEX(INDIRECT(AD55&amp;"_"&amp;AC55),$A61,Y$8))</f>
        <v>#N/A</v>
      </c>
      <c r="Z61" s="4" t="e">
        <f ca="1">IF(INDEX(INDIRECT(AD55&amp;"_"&amp;AC55),$A61,Z$8)=0,"",INDEX(INDIRECT(AD55&amp;"_"&amp;AC55),$A61,Z$8))</f>
        <v>#N/A</v>
      </c>
      <c r="AA61" s="4" t="e">
        <f ca="1">IF(INDEX(INDIRECT(AD55&amp;"_"&amp;AC55),$A61,AA$8)=0,"",INDEX(INDIRECT(AD55&amp;"_"&amp;AC55),$A61,AA$8))</f>
        <v>#N/A</v>
      </c>
      <c r="AB61" s="4" t="e">
        <f ca="1">IF(INDEX(INDIRECT(AD55&amp;"_"&amp;AC55),$A61,AB$8)=0,"",INDEX(INDIRECT(AD55&amp;"_"&amp;AC55),$A61,AB$8))</f>
        <v>#N/A</v>
      </c>
      <c r="AC61" s="4" t="e">
        <f ca="1">IF(INDEX(INDIRECT(AD55&amp;"_"&amp;AC55),$A61,AC$8)=0,"",INDEX(INDIRECT(AD55&amp;"_"&amp;AC55),$A61,AC$8))</f>
        <v>#N/A</v>
      </c>
      <c r="AD61" s="4" t="e">
        <f ca="1">IF(INDEX(INDIRECT(AD55&amp;"_"&amp;AC55),$A61,AD$8)=0,"",INDEX(INDIRECT(AD55&amp;"_"&amp;AC55),$A61,AD$8))</f>
        <v>#N/A</v>
      </c>
      <c r="AE61" s="4" t="e">
        <f ca="1">IF(INDEX(INDIRECT(AD55&amp;"_"&amp;AC55),$A61,AE$8)=0,"",INDEX(INDIRECT(AD55&amp;"_"&amp;AC55),$A61,AE$8))</f>
        <v>#N/A</v>
      </c>
      <c r="AF61" s="4" t="e">
        <f ca="1">IF(INDEX(INDIRECT(AD55&amp;"_"&amp;AC55),$A61,AF$8)=0,"",INDEX(INDIRECT(AD55&amp;"_"&amp;AC55),$A61,AF$8))</f>
        <v>#N/A</v>
      </c>
    </row>
    <row r="62" spans="1:32" ht="39.950000000000003" customHeight="1" x14ac:dyDescent="0.25">
      <c r="A62">
        <v>2</v>
      </c>
      <c r="C62" s="4" t="e">
        <f ca="1">IF(INDEX(INDIRECT(H55&amp;"_"&amp;G55),$A62,C$8)=0,"",INDEX(INDIRECT(H55&amp;"_"&amp;G55),$A62,C$8))</f>
        <v>#N/A</v>
      </c>
      <c r="D62" s="4" t="e">
        <f ca="1">IF(INDEX(INDIRECT(H55&amp;"_"&amp;G55),$A62,D$8)=0,"",INDEX(INDIRECT(H55&amp;"_"&amp;G55),$A62,D$8))</f>
        <v>#N/A</v>
      </c>
      <c r="E62" s="4" t="e">
        <f ca="1">IF(INDEX(INDIRECT(H55&amp;"_"&amp;G55),$A62,E$8)=0,"",INDEX(INDIRECT(H55&amp;"_"&amp;G55),$A62,E$8))</f>
        <v>#N/A</v>
      </c>
      <c r="F62" s="4" t="e">
        <f ca="1">IF(INDEX(INDIRECT(H55&amp;"_"&amp;G55),$A62,F$8)=0,"",INDEX(INDIRECT(H55&amp;"_"&amp;G55),$A62,F$8))</f>
        <v>#N/A</v>
      </c>
      <c r="G62" s="4" t="e">
        <f ca="1">IF(INDEX(INDIRECT(H55&amp;"_"&amp;G55),$A62,G$8)=0,"",INDEX(INDIRECT(H55&amp;"_"&amp;G55),$A62,G$8))</f>
        <v>#N/A</v>
      </c>
      <c r="H62" s="4" t="e">
        <f ca="1">IF(INDEX(INDIRECT(H55&amp;"_"&amp;G55),$A62,H$8)=0,"",INDEX(INDIRECT(H55&amp;"_"&amp;G55),$A62,H$8))</f>
        <v>#N/A</v>
      </c>
      <c r="I62" s="4" t="e">
        <f ca="1">IF(INDEX(INDIRECT(H55&amp;"_"&amp;G55),$A62,I$8)=0,"",INDEX(INDIRECT(H55&amp;"_"&amp;G55),$A62,I$8))</f>
        <v>#N/A</v>
      </c>
      <c r="J62" s="4" t="e">
        <f ca="1">IF(INDEX(INDIRECT(H55&amp;"_"&amp;G55),$A62,J$8)=0,"",INDEX(INDIRECT(H55&amp;"_"&amp;G55),$A62,J$8))</f>
        <v>#N/A</v>
      </c>
      <c r="K62" s="4"/>
      <c r="N62" s="4" t="str">
        <f ca="1">IF(INDEX(INDIRECT(S55&amp;"_"&amp;R55),$A62,N$8)=0,"",INDEX(INDIRECT(S55&amp;"_"&amp;R55),$A62,N$8))</f>
        <v>OSWESTRY</v>
      </c>
      <c r="O62" s="4" t="str">
        <f ca="1">IF(INDEX(INDIRECT(S55&amp;"_"&amp;R55),$A62,O$8)=0,"",INDEX(INDIRECT(S55&amp;"_"&amp;R55),$A62,O$8))</f>
        <v/>
      </c>
      <c r="P62" s="4" t="str">
        <f ca="1">IF(INDEX(INDIRECT(S55&amp;"_"&amp;R55),$A62,P$8)=0,"",INDEX(INDIRECT(S55&amp;"_"&amp;R55),$A62,P$8))</f>
        <v/>
      </c>
      <c r="Q62" s="4" t="str">
        <f ca="1">IF(INDEX(INDIRECT(S55&amp;"_"&amp;R55),$A62,Q$8)=0,"",INDEX(INDIRECT(S55&amp;"_"&amp;R55),$A62,Q$8))</f>
        <v/>
      </c>
      <c r="R62" s="4" t="str">
        <f ca="1">IF(INDEX(INDIRECT(S55&amp;"_"&amp;R55),$A62,R$8)=0,"",INDEX(INDIRECT(S55&amp;"_"&amp;R55),$A62,R$8))</f>
        <v/>
      </c>
      <c r="S62" s="4" t="str">
        <f ca="1">IF(INDEX(INDIRECT(S55&amp;"_"&amp;R55),$A62,S$8)=0,"",INDEX(INDIRECT(S55&amp;"_"&amp;R55),$A62,S$8))</f>
        <v/>
      </c>
      <c r="T62" s="4" t="str">
        <f ca="1">IF(INDEX(INDIRECT(S55&amp;"_"&amp;R55),$A62,T$8)=0,"",INDEX(INDIRECT(S55&amp;"_"&amp;R55),$A62,T$8))</f>
        <v/>
      </c>
      <c r="U62" s="10" t="str">
        <f ca="1">IF(INDEX(INDIRECT(S55&amp;"_"&amp;R55),$A62,U$8)=0,"",INDEX(INDIRECT(S55&amp;"_"&amp;R55),$A62,U$8))</f>
        <v/>
      </c>
      <c r="V62" s="99"/>
      <c r="W62" s="99"/>
      <c r="Y62" s="4" t="e">
        <f ca="1">IF(INDEX(INDIRECT(AD55&amp;"_"&amp;AC55),$A62,Y$8)=0,"",INDEX(INDIRECT(AD55&amp;"_"&amp;AC55),$A62,Y$8))</f>
        <v>#N/A</v>
      </c>
      <c r="Z62" s="4" t="e">
        <f ca="1">IF(INDEX(INDIRECT(AD55&amp;"_"&amp;AC55),$A62,Z$8)=0,"",INDEX(INDIRECT(AD55&amp;"_"&amp;AC55),$A62,Z$8))</f>
        <v>#N/A</v>
      </c>
      <c r="AA62" s="4" t="e">
        <f ca="1">IF(INDEX(INDIRECT(AD55&amp;"_"&amp;AC55),$A62,AA$8)=0,"",INDEX(INDIRECT(AD55&amp;"_"&amp;AC55),$A62,AA$8))</f>
        <v>#N/A</v>
      </c>
      <c r="AB62" s="4" t="e">
        <f ca="1">IF(INDEX(INDIRECT(AD55&amp;"_"&amp;AC55),$A62,AB$8)=0,"",INDEX(INDIRECT(AD55&amp;"_"&amp;AC55),$A62,AB$8))</f>
        <v>#N/A</v>
      </c>
      <c r="AC62" s="4" t="e">
        <f ca="1">IF(INDEX(INDIRECT(AD55&amp;"_"&amp;AC55),$A62,AC$8)=0,"",INDEX(INDIRECT(AD55&amp;"_"&amp;AC55),$A62,AC$8))</f>
        <v>#N/A</v>
      </c>
      <c r="AD62" s="4" t="e">
        <f ca="1">IF(INDEX(INDIRECT(AD55&amp;"_"&amp;AC55),$A62,AD$8)=0,"",INDEX(INDIRECT(AD55&amp;"_"&amp;AC55),$A62,AD$8))</f>
        <v>#N/A</v>
      </c>
      <c r="AE62" s="4" t="e">
        <f ca="1">IF(INDEX(INDIRECT(AD55&amp;"_"&amp;AC55),$A62,AE$8)=0,"",INDEX(INDIRECT(AD55&amp;"_"&amp;AC55),$A62,AE$8))</f>
        <v>#N/A</v>
      </c>
      <c r="AF62" s="4" t="e">
        <f ca="1">IF(INDEX(INDIRECT(AD55&amp;"_"&amp;AC55),$A62,AF$8)=0,"",INDEX(INDIRECT(AD55&amp;"_"&amp;AC55),$A62,AF$8))</f>
        <v>#N/A</v>
      </c>
    </row>
    <row r="63" spans="1:32" ht="39.950000000000003" customHeight="1" x14ac:dyDescent="0.25">
      <c r="A63">
        <v>3</v>
      </c>
      <c r="C63" s="4" t="e">
        <f ca="1">IF(INDEX(INDIRECT(H55&amp;"_"&amp;G55),$A63,C$8)=0,"",INDEX(INDIRECT(H55&amp;"_"&amp;G55),$A63,C$8))</f>
        <v>#N/A</v>
      </c>
      <c r="D63" s="4" t="e">
        <f ca="1">IF(INDEX(INDIRECT(H55&amp;"_"&amp;G55),$A63,D$8)=0,"",INDEX(INDIRECT(H55&amp;"_"&amp;G55),$A63,D$8))</f>
        <v>#N/A</v>
      </c>
      <c r="E63" s="4" t="e">
        <f ca="1">IF(INDEX(INDIRECT(H55&amp;"_"&amp;G55),$A63,E$8)=0,"",INDEX(INDIRECT(H55&amp;"_"&amp;G55),$A63,E$8))</f>
        <v>#N/A</v>
      </c>
      <c r="F63" s="4" t="e">
        <f ca="1">IF(INDEX(INDIRECT(H55&amp;"_"&amp;G55),$A63,F$8)=0,"",INDEX(INDIRECT(H55&amp;"_"&amp;G55),$A63,F$8))</f>
        <v>#N/A</v>
      </c>
      <c r="G63" s="4" t="e">
        <f ca="1">IF(INDEX(INDIRECT(H55&amp;"_"&amp;G55),$A63,G$8)=0,"",INDEX(INDIRECT(H55&amp;"_"&amp;G55),$A63,G$8))</f>
        <v>#N/A</v>
      </c>
      <c r="H63" s="4" t="e">
        <f ca="1">IF(INDEX(INDIRECT(H55&amp;"_"&amp;G55),$A63,H$8)=0,"",INDEX(INDIRECT(H55&amp;"_"&amp;G55),$A63,H$8))</f>
        <v>#N/A</v>
      </c>
      <c r="I63" s="4" t="e">
        <f ca="1">IF(INDEX(INDIRECT(H55&amp;"_"&amp;G55),$A63,I$8)=0,"",INDEX(INDIRECT(H55&amp;"_"&amp;G55),$A63,I$8))</f>
        <v>#N/A</v>
      </c>
      <c r="J63" s="4" t="e">
        <f ca="1">IF(INDEX(INDIRECT(H55&amp;"_"&amp;G55),$A63,J$8)=0,"",INDEX(INDIRECT(H55&amp;"_"&amp;G55),$A63,J$8))</f>
        <v>#N/A</v>
      </c>
      <c r="K63" s="4"/>
      <c r="N63" s="4" t="str">
        <f ca="1">IF(INDEX(INDIRECT(S55&amp;"_"&amp;R55),$A63,N$8)=0,"",INDEX(INDIRECT(S55&amp;"_"&amp;R55),$A63,N$8))</f>
        <v>SHREWSBURY</v>
      </c>
      <c r="O63" s="4" t="str">
        <f ca="1">IF(INDEX(INDIRECT(S55&amp;"_"&amp;R55),$A63,O$8)=0,"",INDEX(INDIRECT(S55&amp;"_"&amp;R55),$A63,O$8))</f>
        <v/>
      </c>
      <c r="P63" s="4" t="str">
        <f ca="1">IF(INDEX(INDIRECT(S55&amp;"_"&amp;R55),$A63,P$8)=0,"",INDEX(INDIRECT(S55&amp;"_"&amp;R55),$A63,P$8))</f>
        <v/>
      </c>
      <c r="Q63" s="4" t="str">
        <f ca="1">IF(INDEX(INDIRECT(S55&amp;"_"&amp;R55),$A63,Q$8)=0,"",INDEX(INDIRECT(S55&amp;"_"&amp;R55),$A63,Q$8))</f>
        <v/>
      </c>
      <c r="R63" s="4" t="str">
        <f ca="1">IF(INDEX(INDIRECT(S55&amp;"_"&amp;R55),$A63,R$8)=0,"",INDEX(INDIRECT(S55&amp;"_"&amp;R55),$A63,R$8))</f>
        <v/>
      </c>
      <c r="S63" s="4" t="str">
        <f ca="1">IF(INDEX(INDIRECT(S55&amp;"_"&amp;R55),$A63,S$8)=0,"",INDEX(INDIRECT(S55&amp;"_"&amp;R55),$A63,S$8))</f>
        <v/>
      </c>
      <c r="T63" s="4" t="str">
        <f ca="1">IF(INDEX(INDIRECT(S55&amp;"_"&amp;R55),$A63,T$8)=0,"",INDEX(INDIRECT(S55&amp;"_"&amp;R55),$A63,T$8))</f>
        <v/>
      </c>
      <c r="U63" s="10" t="str">
        <f ca="1">IF(INDEX(INDIRECT(S55&amp;"_"&amp;R55),$A63,U$8)=0,"",INDEX(INDIRECT(S55&amp;"_"&amp;R55),$A63,U$8))</f>
        <v/>
      </c>
      <c r="V63" s="99"/>
      <c r="W63" s="99"/>
      <c r="Y63" s="4" t="e">
        <f ca="1">IF(INDEX(INDIRECT(AD55&amp;"_"&amp;AC55),$A63,Y$8)=0,"",INDEX(INDIRECT(AD55&amp;"_"&amp;AC55),$A63,Y$8))</f>
        <v>#N/A</v>
      </c>
      <c r="Z63" s="4" t="e">
        <f ca="1">IF(INDEX(INDIRECT(AD55&amp;"_"&amp;AC55),$A63,Z$8)=0,"",INDEX(INDIRECT(AD55&amp;"_"&amp;AC55),$A63,Z$8))</f>
        <v>#N/A</v>
      </c>
      <c r="AA63" s="4" t="e">
        <f ca="1">IF(INDEX(INDIRECT(AD55&amp;"_"&amp;AC55),$A63,AA$8)=0,"",INDEX(INDIRECT(AD55&amp;"_"&amp;AC55),$A63,AA$8))</f>
        <v>#N/A</v>
      </c>
      <c r="AB63" s="4" t="e">
        <f ca="1">IF(INDEX(INDIRECT(AD55&amp;"_"&amp;AC55),$A63,AB$8)=0,"",INDEX(INDIRECT(AD55&amp;"_"&amp;AC55),$A63,AB$8))</f>
        <v>#N/A</v>
      </c>
      <c r="AC63" s="4" t="e">
        <f ca="1">IF(INDEX(INDIRECT(AD55&amp;"_"&amp;AC55),$A63,AC$8)=0,"",INDEX(INDIRECT(AD55&amp;"_"&amp;AC55),$A63,AC$8))</f>
        <v>#N/A</v>
      </c>
      <c r="AD63" s="4" t="e">
        <f ca="1">IF(INDEX(INDIRECT(AD55&amp;"_"&amp;AC55),$A63,AD$8)=0,"",INDEX(INDIRECT(AD55&amp;"_"&amp;AC55),$A63,AD$8))</f>
        <v>#N/A</v>
      </c>
      <c r="AE63" s="4" t="e">
        <f ca="1">IF(INDEX(INDIRECT(AD55&amp;"_"&amp;AC55),$A63,AE$8)=0,"",INDEX(INDIRECT(AD55&amp;"_"&amp;AC55),$A63,AE$8))</f>
        <v>#N/A</v>
      </c>
      <c r="AF63" s="4" t="e">
        <f ca="1">IF(INDEX(INDIRECT(AD55&amp;"_"&amp;AC55),$A63,AF$8)=0,"",INDEX(INDIRECT(AD55&amp;"_"&amp;AC55),$A63,AF$8))</f>
        <v>#N/A</v>
      </c>
    </row>
    <row r="64" spans="1:32" ht="39.950000000000003" customHeight="1" x14ac:dyDescent="0.25">
      <c r="A64">
        <v>4</v>
      </c>
      <c r="C64" s="4" t="e">
        <f ca="1">IF(INDEX(INDIRECT(H55&amp;"_"&amp;G55),$A64,C$8)=0,"",INDEX(INDIRECT(H55&amp;"_"&amp;G55),$A64,C$8))</f>
        <v>#N/A</v>
      </c>
      <c r="D64" s="4" t="e">
        <f ca="1">IF(INDEX(INDIRECT(H55&amp;"_"&amp;G55),$A64,D$8)=0,"",INDEX(INDIRECT(H55&amp;"_"&amp;G55),$A64,D$8))</f>
        <v>#N/A</v>
      </c>
      <c r="E64" s="4" t="e">
        <f ca="1">IF(INDEX(INDIRECT(H55&amp;"_"&amp;G55),$A64,E$8)=0,"",INDEX(INDIRECT(H55&amp;"_"&amp;G55),$A64,E$8))</f>
        <v>#N/A</v>
      </c>
      <c r="F64" s="4" t="e">
        <f ca="1">IF(INDEX(INDIRECT(H55&amp;"_"&amp;G55),$A64,F$8)=0,"",INDEX(INDIRECT(H55&amp;"_"&amp;G55),$A64,F$8))</f>
        <v>#N/A</v>
      </c>
      <c r="G64" s="4" t="e">
        <f ca="1">IF(INDEX(INDIRECT(H55&amp;"_"&amp;G55),$A64,G$8)=0,"",INDEX(INDIRECT(H55&amp;"_"&amp;G55),$A64,G$8))</f>
        <v>#N/A</v>
      </c>
      <c r="H64" s="4" t="e">
        <f ca="1">IF(INDEX(INDIRECT(H55&amp;"_"&amp;G55),$A64,H$8)=0,"",INDEX(INDIRECT(H55&amp;"_"&amp;G55),$A64,H$8))</f>
        <v>#N/A</v>
      </c>
      <c r="I64" s="4" t="e">
        <f ca="1">IF(INDEX(INDIRECT(H55&amp;"_"&amp;G55),$A64,I$8)=0,"",INDEX(INDIRECT(H55&amp;"_"&amp;G55),$A64,I$8))</f>
        <v>#N/A</v>
      </c>
      <c r="J64" s="4" t="e">
        <f ca="1">IF(INDEX(INDIRECT(H55&amp;"_"&amp;G55),$A64,J$8)=0,"",INDEX(INDIRECT(H55&amp;"_"&amp;G55),$A64,J$8))</f>
        <v>#N/A</v>
      </c>
      <c r="K64" s="4"/>
      <c r="N64" s="4" t="str">
        <f ca="1">IF(INDEX(INDIRECT(S55&amp;"_"&amp;R55),$A64,N$8)=0,"",INDEX(INDIRECT(S55&amp;"_"&amp;R55),$A64,N$8))</f>
        <v>TELFORD</v>
      </c>
      <c r="O64" s="4" t="str">
        <f ca="1">IF(INDEX(INDIRECT(S55&amp;"_"&amp;R55),$A64,O$8)=0,"",INDEX(INDIRECT(S55&amp;"_"&amp;R55),$A64,O$8))</f>
        <v/>
      </c>
      <c r="P64" s="4" t="str">
        <f ca="1">IF(INDEX(INDIRECT(S55&amp;"_"&amp;R55),$A64,P$8)=0,"",INDEX(INDIRECT(S55&amp;"_"&amp;R55),$A64,P$8))</f>
        <v/>
      </c>
      <c r="Q64" s="4" t="str">
        <f ca="1">IF(INDEX(INDIRECT(S55&amp;"_"&amp;R55),$A64,Q$8)=0,"",INDEX(INDIRECT(S55&amp;"_"&amp;R55),$A64,Q$8))</f>
        <v/>
      </c>
      <c r="R64" s="4" t="str">
        <f ca="1">IF(INDEX(INDIRECT(S55&amp;"_"&amp;R55),$A64,R$8)=0,"",INDEX(INDIRECT(S55&amp;"_"&amp;R55),$A64,R$8))</f>
        <v/>
      </c>
      <c r="S64" s="4" t="str">
        <f ca="1">IF(INDEX(INDIRECT(S55&amp;"_"&amp;R55),$A64,S$8)=0,"",INDEX(INDIRECT(S55&amp;"_"&amp;R55),$A64,S$8))</f>
        <v/>
      </c>
      <c r="T64" s="4" t="str">
        <f ca="1">IF(INDEX(INDIRECT(S55&amp;"_"&amp;R55),$A64,T$8)=0,"",INDEX(INDIRECT(S55&amp;"_"&amp;R55),$A64,T$8))</f>
        <v/>
      </c>
      <c r="U64" s="10" t="str">
        <f ca="1">IF(INDEX(INDIRECT(S55&amp;"_"&amp;R55),$A64,U$8)=0,"",INDEX(INDIRECT(S55&amp;"_"&amp;R55),$A64,U$8))</f>
        <v/>
      </c>
      <c r="Y64" s="4" t="e">
        <f ca="1">IF(INDEX(INDIRECT(AD55&amp;"_"&amp;AC55),$A64,Y$8)=0,"",INDEX(INDIRECT(AD55&amp;"_"&amp;AC55),$A64,Y$8))</f>
        <v>#N/A</v>
      </c>
      <c r="Z64" s="4" t="e">
        <f ca="1">IF(INDEX(INDIRECT(AD55&amp;"_"&amp;AC55),$A64,Z$8)=0,"",INDEX(INDIRECT(AD55&amp;"_"&amp;AC55),$A64,Z$8))</f>
        <v>#N/A</v>
      </c>
      <c r="AA64" s="4" t="e">
        <f ca="1">IF(INDEX(INDIRECT(AD55&amp;"_"&amp;AC55),$A64,AA$8)=0,"",INDEX(INDIRECT(AD55&amp;"_"&amp;AC55),$A64,AA$8))</f>
        <v>#N/A</v>
      </c>
      <c r="AB64" s="4" t="e">
        <f ca="1">IF(INDEX(INDIRECT(AD55&amp;"_"&amp;AC55),$A64,AB$8)=0,"",INDEX(INDIRECT(AD55&amp;"_"&amp;AC55),$A64,AB$8))</f>
        <v>#N/A</v>
      </c>
      <c r="AC64" s="4" t="e">
        <f ca="1">IF(INDEX(INDIRECT(AD55&amp;"_"&amp;AC55),$A64,AC$8)=0,"",INDEX(INDIRECT(AD55&amp;"_"&amp;AC55),$A64,AC$8))</f>
        <v>#N/A</v>
      </c>
      <c r="AD64" s="4" t="e">
        <f ca="1">IF(INDEX(INDIRECT(AD55&amp;"_"&amp;AC55),$A64,AD$8)=0,"",INDEX(INDIRECT(AD55&amp;"_"&amp;AC55),$A64,AD$8))</f>
        <v>#N/A</v>
      </c>
      <c r="AE64" s="4" t="e">
        <f ca="1">IF(INDEX(INDIRECT(AD55&amp;"_"&amp;AC55),$A64,AE$8)=0,"",INDEX(INDIRECT(AD55&amp;"_"&amp;AC55),$A64,AE$8))</f>
        <v>#N/A</v>
      </c>
      <c r="AF64" s="4" t="e">
        <f ca="1">IF(INDEX(INDIRECT(AD55&amp;"_"&amp;AC55),$A64,AF$8)=0,"",INDEX(INDIRECT(AD55&amp;"_"&amp;AC55),$A64,AF$8))</f>
        <v>#N/A</v>
      </c>
    </row>
    <row r="65" spans="1:32" ht="39.950000000000003" customHeight="1" x14ac:dyDescent="0.25">
      <c r="A65">
        <v>5</v>
      </c>
      <c r="C65" s="4" t="e">
        <f ca="1">IF(INDEX(INDIRECT(H55&amp;"_"&amp;G55),$A65,C$8)=0,"",INDEX(INDIRECT(H55&amp;"_"&amp;G55),$A65,C$8))</f>
        <v>#N/A</v>
      </c>
      <c r="D65" s="4" t="e">
        <f ca="1">IF(INDEX(INDIRECT(H55&amp;"_"&amp;G55),$A65,D$8)=0,"",INDEX(INDIRECT(H55&amp;"_"&amp;G55),$A65,D$8))</f>
        <v>#N/A</v>
      </c>
      <c r="E65" s="4" t="e">
        <f ca="1">IF(INDEX(INDIRECT(H55&amp;"_"&amp;G55),$A65,E$8)=0,"",INDEX(INDIRECT(H55&amp;"_"&amp;G55),$A65,E$8))</f>
        <v>#N/A</v>
      </c>
      <c r="F65" s="4" t="e">
        <f ca="1">IF(INDEX(INDIRECT(H55&amp;"_"&amp;G55),$A65,F$8)=0,"",INDEX(INDIRECT(H55&amp;"_"&amp;G55),$A65,F$8))</f>
        <v>#N/A</v>
      </c>
      <c r="G65" s="4" t="e">
        <f ca="1">IF(INDEX(INDIRECT(H55&amp;"_"&amp;G55),$A65,G$8)=0,"",INDEX(INDIRECT(H55&amp;"_"&amp;G55),$A65,G$8))</f>
        <v>#N/A</v>
      </c>
      <c r="H65" s="4" t="e">
        <f ca="1">IF(INDEX(INDIRECT(H55&amp;"_"&amp;G55),$A65,H$8)=0,"",INDEX(INDIRECT(H55&amp;"_"&amp;G55),$A65,H$8))</f>
        <v>#N/A</v>
      </c>
      <c r="I65" s="4" t="e">
        <f ca="1">IF(INDEX(INDIRECT(H55&amp;"_"&amp;G55),$A65,I$8)=0,"",INDEX(INDIRECT(H55&amp;"_"&amp;G55),$A65,I$8))</f>
        <v>#N/A</v>
      </c>
      <c r="J65" s="4" t="e">
        <f ca="1">IF(INDEX(INDIRECT(H55&amp;"_"&amp;G55),$A65,J$8)=0,"",INDEX(INDIRECT(H55&amp;"_"&amp;G55),$A65,J$8))</f>
        <v>#N/A</v>
      </c>
      <c r="K65" s="4"/>
      <c r="N65" s="4" t="str">
        <f ca="1">IF(INDEX(INDIRECT(S55&amp;"_"&amp;R55),$A65,N$8)=0,"",INDEX(INDIRECT(S55&amp;"_"&amp;R55),$A65,N$8))</f>
        <v>WENLOCK</v>
      </c>
      <c r="O65" s="4" t="str">
        <f ca="1">IF(INDEX(INDIRECT(S55&amp;"_"&amp;R55),$A65,O$8)=0,"",INDEX(INDIRECT(S55&amp;"_"&amp;R55),$A65,O$8))</f>
        <v/>
      </c>
      <c r="P65" s="4" t="str">
        <f ca="1">IF(INDEX(INDIRECT(S55&amp;"_"&amp;R55),$A65,P$8)=0,"",INDEX(INDIRECT(S55&amp;"_"&amp;R55),$A65,P$8))</f>
        <v/>
      </c>
      <c r="Q65" s="4" t="str">
        <f ca="1">IF(INDEX(INDIRECT(S55&amp;"_"&amp;R55),$A65,Q$8)=0,"",INDEX(INDIRECT(S55&amp;"_"&amp;R55),$A65,Q$8))</f>
        <v/>
      </c>
      <c r="R65" s="4" t="str">
        <f ca="1">IF(INDEX(INDIRECT(S55&amp;"_"&amp;R55),$A65,R$8)=0,"",INDEX(INDIRECT(S55&amp;"_"&amp;R55),$A65,R$8))</f>
        <v/>
      </c>
      <c r="S65" s="4" t="str">
        <f ca="1">IF(INDEX(INDIRECT(S55&amp;"_"&amp;R55),$A65,S$8)=0,"",INDEX(INDIRECT(S55&amp;"_"&amp;R55),$A65,S$8))</f>
        <v/>
      </c>
      <c r="T65" s="4" t="str">
        <f ca="1">IF(INDEX(INDIRECT(S55&amp;"_"&amp;R55),$A65,T$8)=0,"",INDEX(INDIRECT(S55&amp;"_"&amp;R55),$A65,T$8))</f>
        <v/>
      </c>
      <c r="U65" s="10" t="str">
        <f ca="1">IF(INDEX(INDIRECT(S55&amp;"_"&amp;R55),$A65,U$8)=0,"",INDEX(INDIRECT(S55&amp;"_"&amp;R55),$A65,U$8))</f>
        <v/>
      </c>
      <c r="Y65" s="4" t="e">
        <f ca="1">IF(INDEX(INDIRECT(AD55&amp;"_"&amp;AC55),$A65,Y$8)=0,"",INDEX(INDIRECT(AD55&amp;"_"&amp;AC55),$A65,Y$8))</f>
        <v>#N/A</v>
      </c>
      <c r="Z65" s="4" t="e">
        <f ca="1">IF(INDEX(INDIRECT(AD55&amp;"_"&amp;AC55),$A65,Z$8)=0,"",INDEX(INDIRECT(AD55&amp;"_"&amp;AC55),$A65,Z$8))</f>
        <v>#N/A</v>
      </c>
      <c r="AA65" s="4" t="e">
        <f ca="1">IF(INDEX(INDIRECT(AD55&amp;"_"&amp;AC55),$A65,AA$8)=0,"",INDEX(INDIRECT(AD55&amp;"_"&amp;AC55),$A65,AA$8))</f>
        <v>#N/A</v>
      </c>
      <c r="AB65" s="4" t="e">
        <f ca="1">IF(INDEX(INDIRECT(AD55&amp;"_"&amp;AC55),$A65,AB$8)=0,"",INDEX(INDIRECT(AD55&amp;"_"&amp;AC55),$A65,AB$8))</f>
        <v>#N/A</v>
      </c>
      <c r="AC65" s="4" t="e">
        <f ca="1">IF(INDEX(INDIRECT(AD55&amp;"_"&amp;AC55),$A65,AC$8)=0,"",INDEX(INDIRECT(AD55&amp;"_"&amp;AC55),$A65,AC$8))</f>
        <v>#N/A</v>
      </c>
      <c r="AD65" s="4" t="e">
        <f ca="1">IF(INDEX(INDIRECT(AD55&amp;"_"&amp;AC55),$A65,AD$8)=0,"",INDEX(INDIRECT(AD55&amp;"_"&amp;AC55),$A65,AD$8))</f>
        <v>#N/A</v>
      </c>
      <c r="AE65" s="4" t="e">
        <f ca="1">IF(INDEX(INDIRECT(AD55&amp;"_"&amp;AC55),$A65,AE$8)=0,"",INDEX(INDIRECT(AD55&amp;"_"&amp;AC55),$A65,AE$8))</f>
        <v>#N/A</v>
      </c>
      <c r="AF65" s="4" t="e">
        <f ca="1">IF(INDEX(INDIRECT(AD55&amp;"_"&amp;AC55),$A65,AF$8)=0,"",INDEX(INDIRECT(AD55&amp;"_"&amp;AC55),$A65,AF$8))</f>
        <v>#N/A</v>
      </c>
    </row>
    <row r="66" spans="1:32" ht="39.950000000000003" customHeight="1" x14ac:dyDescent="0.25">
      <c r="A66">
        <v>6</v>
      </c>
      <c r="C66" s="4" t="e">
        <f ca="1">IF(INDEX(INDIRECT(H55&amp;"_"&amp;G55),$A66,C$8)=0,"",INDEX(INDIRECT(H55&amp;"_"&amp;G55),$A66,C$8))</f>
        <v>#N/A</v>
      </c>
      <c r="D66" s="4" t="e">
        <f ca="1">IF(INDEX(INDIRECT(H55&amp;"_"&amp;G55),$A66,D$8)=0,"",INDEX(INDIRECT(H55&amp;"_"&amp;G55),$A66,D$8))</f>
        <v>#N/A</v>
      </c>
      <c r="E66" s="4" t="e">
        <f ca="1">IF(INDEX(INDIRECT(H55&amp;"_"&amp;G55),$A66,E$8)=0,"",INDEX(INDIRECT(H55&amp;"_"&amp;G55),$A66,E$8))</f>
        <v>#N/A</v>
      </c>
      <c r="F66" s="4" t="e">
        <f ca="1">IF(INDEX(INDIRECT(H55&amp;"_"&amp;G55),$A66,F$8)=0,"",INDEX(INDIRECT(H55&amp;"_"&amp;G55),$A66,F$8))</f>
        <v>#N/A</v>
      </c>
      <c r="G66" s="4" t="e">
        <f ca="1">IF(INDEX(INDIRECT(H55&amp;"_"&amp;G55),$A66,G$8)=0,"",INDEX(INDIRECT(H55&amp;"_"&amp;G55),$A66,G$8))</f>
        <v>#N/A</v>
      </c>
      <c r="H66" s="4" t="e">
        <f ca="1">IF(INDEX(INDIRECT(H55&amp;"_"&amp;G55),$A66,H$8)=0,"",INDEX(INDIRECT(H55&amp;"_"&amp;G55),$A66,H$8))</f>
        <v>#N/A</v>
      </c>
      <c r="I66" s="4" t="e">
        <f ca="1">IF(INDEX(INDIRECT(H55&amp;"_"&amp;G55),$A66,I$8)=0,"",INDEX(INDIRECT(H55&amp;"_"&amp;G55),$A66,I$8))</f>
        <v>#N/A</v>
      </c>
      <c r="J66" s="4" t="e">
        <f ca="1">IF(INDEX(INDIRECT(H55&amp;"_"&amp;G55),$A66,J$8)=0,"",INDEX(INDIRECT(H55&amp;"_"&amp;G55),$A66,J$8))</f>
        <v>#N/A</v>
      </c>
      <c r="K66" s="4"/>
      <c r="N66" s="4" t="str">
        <f ca="1">IF(INDEX(INDIRECT(S55&amp;"_"&amp;R55),$A66,N$8)=0,"",INDEX(INDIRECT(S55&amp;"_"&amp;R55),$A66,N$8))</f>
        <v>OSWESTRY</v>
      </c>
      <c r="O66" s="4" t="str">
        <f ca="1">IF(INDEX(INDIRECT(S55&amp;"_"&amp;R55),$A66,O$8)=0,"",INDEX(INDIRECT(S55&amp;"_"&amp;R55),$A66,O$8))</f>
        <v/>
      </c>
      <c r="P66" s="4" t="str">
        <f ca="1">IF(INDEX(INDIRECT(S55&amp;"_"&amp;R55),$A66,P$8)=0,"",INDEX(INDIRECT(S55&amp;"_"&amp;R55),$A66,P$8))</f>
        <v/>
      </c>
      <c r="Q66" s="4" t="str">
        <f ca="1">IF(INDEX(INDIRECT(S55&amp;"_"&amp;R55),$A66,Q$8)=0,"",INDEX(INDIRECT(S55&amp;"_"&amp;R55),$A66,Q$8))</f>
        <v/>
      </c>
      <c r="R66" s="4" t="str">
        <f ca="1">IF(INDEX(INDIRECT(S55&amp;"_"&amp;R55),$A66,R$8)=0,"",INDEX(INDIRECT(S55&amp;"_"&amp;R55),$A66,R$8))</f>
        <v/>
      </c>
      <c r="S66" s="4" t="str">
        <f ca="1">IF(INDEX(INDIRECT(S55&amp;"_"&amp;R55),$A66,S$8)=0,"",INDEX(INDIRECT(S55&amp;"_"&amp;R55),$A66,S$8))</f>
        <v/>
      </c>
      <c r="T66" s="4" t="str">
        <f ca="1">IF(INDEX(INDIRECT(S55&amp;"_"&amp;R55),$A66,T$8)=0,"",INDEX(INDIRECT(S55&amp;"_"&amp;R55),$A66,T$8))</f>
        <v/>
      </c>
      <c r="U66" s="10" t="str">
        <f ca="1">IF(INDEX(INDIRECT(S55&amp;"_"&amp;R55),$A66,U$8)=0,"",INDEX(INDIRECT(S55&amp;"_"&amp;R55),$A66,U$8))</f>
        <v/>
      </c>
      <c r="Y66" s="4" t="e">
        <f ca="1">IF(INDEX(INDIRECT(AD55&amp;"_"&amp;AC55),$A66,Y$8)=0,"",INDEX(INDIRECT(AD55&amp;"_"&amp;AC55),$A66,Y$8))</f>
        <v>#N/A</v>
      </c>
      <c r="Z66" s="4" t="e">
        <f ca="1">IF(INDEX(INDIRECT(AD55&amp;"_"&amp;AC55),$A66,Z$8)=0,"",INDEX(INDIRECT(AD55&amp;"_"&amp;AC55),$A66,Z$8))</f>
        <v>#N/A</v>
      </c>
      <c r="AA66" s="4" t="e">
        <f ca="1">IF(INDEX(INDIRECT(AD55&amp;"_"&amp;AC55),$A66,AA$8)=0,"",INDEX(INDIRECT(AD55&amp;"_"&amp;AC55),$A66,AA$8))</f>
        <v>#N/A</v>
      </c>
      <c r="AB66" s="4" t="e">
        <f ca="1">IF(INDEX(INDIRECT(AD55&amp;"_"&amp;AC55),$A66,AB$8)=0,"",INDEX(INDIRECT(AD55&amp;"_"&amp;AC55),$A66,AB$8))</f>
        <v>#N/A</v>
      </c>
      <c r="AC66" s="4" t="e">
        <f ca="1">IF(INDEX(INDIRECT(AD55&amp;"_"&amp;AC55),$A66,AC$8)=0,"",INDEX(INDIRECT(AD55&amp;"_"&amp;AC55),$A66,AC$8))</f>
        <v>#N/A</v>
      </c>
      <c r="AD66" s="4" t="e">
        <f ca="1">IF(INDEX(INDIRECT(AD55&amp;"_"&amp;AC55),$A66,AD$8)=0,"",INDEX(INDIRECT(AD55&amp;"_"&amp;AC55),$A66,AD$8))</f>
        <v>#N/A</v>
      </c>
      <c r="AE66" s="4" t="e">
        <f ca="1">IF(INDEX(INDIRECT(AD55&amp;"_"&amp;AC55),$A66,AE$8)=0,"",INDEX(INDIRECT(AD55&amp;"_"&amp;AC55),$A66,AE$8))</f>
        <v>#N/A</v>
      </c>
      <c r="AF66" s="4" t="e">
        <f ca="1">IF(INDEX(INDIRECT(AD55&amp;"_"&amp;AC55),$A66,AF$8)=0,"",INDEX(INDIRECT(AD55&amp;"_"&amp;AC55),$A66,AF$8))</f>
        <v>#N/A</v>
      </c>
    </row>
    <row r="67" spans="1:32" ht="39.950000000000003" customHeight="1" x14ac:dyDescent="0.25">
      <c r="A67">
        <v>7</v>
      </c>
      <c r="C67" s="4" t="e">
        <f ca="1">IF(INDEX(INDIRECT(H55&amp;"_"&amp;G55),$A67,C$8)=0,"",INDEX(INDIRECT(H55&amp;"_"&amp;G55),$A67,C$8))</f>
        <v>#N/A</v>
      </c>
      <c r="D67" s="4" t="e">
        <f ca="1">IF(INDEX(INDIRECT(H55&amp;"_"&amp;G55),$A67,D$8)=0,"",INDEX(INDIRECT(H55&amp;"_"&amp;G55),$A67,D$8))</f>
        <v>#N/A</v>
      </c>
      <c r="E67" s="4" t="e">
        <f ca="1">IF(INDEX(INDIRECT(H55&amp;"_"&amp;G55),$A67,E$8)=0,"",INDEX(INDIRECT(H55&amp;"_"&amp;G55),$A67,E$8))</f>
        <v>#N/A</v>
      </c>
      <c r="F67" s="4" t="e">
        <f ca="1">IF(INDEX(INDIRECT(H55&amp;"_"&amp;G55),$A67,F$8)=0,"",INDEX(INDIRECT(H55&amp;"_"&amp;G55),$A67,F$8))</f>
        <v>#N/A</v>
      </c>
      <c r="G67" s="4" t="e">
        <f ca="1">IF(INDEX(INDIRECT(H55&amp;"_"&amp;G55),$A67,G$8)=0,"",INDEX(INDIRECT(H55&amp;"_"&amp;G55),$A67,G$8))</f>
        <v>#N/A</v>
      </c>
      <c r="H67" s="4" t="e">
        <f ca="1">IF(INDEX(INDIRECT(H55&amp;"_"&amp;G55),$A67,H$8)=0,"",INDEX(INDIRECT(H55&amp;"_"&amp;G55),$A67,H$8))</f>
        <v>#N/A</v>
      </c>
      <c r="I67" s="4" t="e">
        <f ca="1">IF(INDEX(INDIRECT(H55&amp;"_"&amp;G55),$A67,I$8)=0,"",INDEX(INDIRECT(H55&amp;"_"&amp;G55),$A67,I$8))</f>
        <v>#N/A</v>
      </c>
      <c r="J67" s="4" t="e">
        <f ca="1">IF(INDEX(INDIRECT(H55&amp;"_"&amp;G55),$A67,J$8)=0,"",INDEX(INDIRECT(H55&amp;"_"&amp;G55),$A67,J$8))</f>
        <v>#N/A</v>
      </c>
      <c r="K67" s="4"/>
      <c r="N67" s="4" t="str">
        <f ca="1">IF(INDEX(INDIRECT(S55&amp;"_"&amp;R55),$A67,N$8)=0,"",INDEX(INDIRECT(S55&amp;"_"&amp;R55),$A67,N$8))</f>
        <v>SHREWSBURY</v>
      </c>
      <c r="O67" s="4" t="str">
        <f ca="1">IF(INDEX(INDIRECT(S55&amp;"_"&amp;R55),$A67,O$8)=0,"",INDEX(INDIRECT(S55&amp;"_"&amp;R55),$A67,O$8))</f>
        <v/>
      </c>
      <c r="P67" s="4" t="str">
        <f ca="1">IF(INDEX(INDIRECT(S55&amp;"_"&amp;R55),$A67,P$8)=0,"",INDEX(INDIRECT(S55&amp;"_"&amp;R55),$A67,P$8))</f>
        <v/>
      </c>
      <c r="Q67" s="4" t="str">
        <f ca="1">IF(INDEX(INDIRECT(S55&amp;"_"&amp;R55),$A67,Q$8)=0,"",INDEX(INDIRECT(S55&amp;"_"&amp;R55),$A67,Q$8))</f>
        <v/>
      </c>
      <c r="R67" s="4" t="str">
        <f ca="1">IF(INDEX(INDIRECT(S55&amp;"_"&amp;R55),$A67,R$8)=0,"",INDEX(INDIRECT(S55&amp;"_"&amp;R55),$A67,R$8))</f>
        <v/>
      </c>
      <c r="S67" s="4" t="str">
        <f ca="1">IF(INDEX(INDIRECT(S55&amp;"_"&amp;R55),$A67,S$8)=0,"",INDEX(INDIRECT(S55&amp;"_"&amp;R55),$A67,S$8))</f>
        <v/>
      </c>
      <c r="T67" s="4" t="str">
        <f ca="1">IF(INDEX(INDIRECT(S55&amp;"_"&amp;R55),$A67,T$8)=0,"",INDEX(INDIRECT(S55&amp;"_"&amp;R55),$A67,T$8))</f>
        <v/>
      </c>
      <c r="U67" s="10" t="str">
        <f ca="1">IF(INDEX(INDIRECT(S55&amp;"_"&amp;R55),$A67,U$8)=0,"",INDEX(INDIRECT(S55&amp;"_"&amp;R55),$A67,U$8))</f>
        <v/>
      </c>
      <c r="Y67" s="4" t="e">
        <f ca="1">IF(INDEX(INDIRECT(AD55&amp;"_"&amp;AC55),$A67,Y$8)=0,"",INDEX(INDIRECT(AD55&amp;"_"&amp;AC55),$A67,Y$8))</f>
        <v>#N/A</v>
      </c>
      <c r="Z67" s="4" t="e">
        <f ca="1">IF(INDEX(INDIRECT(AD55&amp;"_"&amp;AC55),$A67,Z$8)=0,"",INDEX(INDIRECT(AD55&amp;"_"&amp;AC55),$A67,Z$8))</f>
        <v>#N/A</v>
      </c>
      <c r="AA67" s="4" t="e">
        <f ca="1">IF(INDEX(INDIRECT(AD55&amp;"_"&amp;AC55),$A67,AA$8)=0,"",INDEX(INDIRECT(AD55&amp;"_"&amp;AC55),$A67,AA$8))</f>
        <v>#N/A</v>
      </c>
      <c r="AB67" s="4" t="e">
        <f ca="1">IF(INDEX(INDIRECT(AD55&amp;"_"&amp;AC55),$A67,AB$8)=0,"",INDEX(INDIRECT(AD55&amp;"_"&amp;AC55),$A67,AB$8))</f>
        <v>#N/A</v>
      </c>
      <c r="AC67" s="4" t="e">
        <f ca="1">IF(INDEX(INDIRECT(AD55&amp;"_"&amp;AC55),$A67,AC$8)=0,"",INDEX(INDIRECT(AD55&amp;"_"&amp;AC55),$A67,AC$8))</f>
        <v>#N/A</v>
      </c>
      <c r="AD67" s="4" t="e">
        <f ca="1">IF(INDEX(INDIRECT(AD55&amp;"_"&amp;AC55),$A67,AD$8)=0,"",INDEX(INDIRECT(AD55&amp;"_"&amp;AC55),$A67,AD$8))</f>
        <v>#N/A</v>
      </c>
      <c r="AE67" s="4" t="e">
        <f ca="1">IF(INDEX(INDIRECT(AD55&amp;"_"&amp;AC55),$A67,AE$8)=0,"",INDEX(INDIRECT(AD55&amp;"_"&amp;AC55),$A67,AE$8))</f>
        <v>#N/A</v>
      </c>
      <c r="AF67" s="4" t="e">
        <f ca="1">IF(INDEX(INDIRECT(AD55&amp;"_"&amp;AC55),$A67,AF$8)=0,"",INDEX(INDIRECT(AD55&amp;"_"&amp;AC55),$A67,AF$8))</f>
        <v>#N/A</v>
      </c>
    </row>
    <row r="68" spans="1:32" ht="39.950000000000003" customHeight="1" x14ac:dyDescent="0.25">
      <c r="A68">
        <v>8</v>
      </c>
      <c r="C68" s="4" t="e">
        <f ca="1">IF(INDEX(INDIRECT(H55&amp;"_"&amp;G55),$A68,C$8)=0,"",INDEX(INDIRECT(H55&amp;"_"&amp;G55),$A68,C$8))</f>
        <v>#N/A</v>
      </c>
      <c r="D68" s="4" t="e">
        <f ca="1">IF(INDEX(INDIRECT(H55&amp;"_"&amp;G55),$A68,D$8)=0,"",INDEX(INDIRECT(H55&amp;"_"&amp;G55),$A68,D$8))</f>
        <v>#N/A</v>
      </c>
      <c r="E68" s="4" t="e">
        <f ca="1">IF(INDEX(INDIRECT(H55&amp;"_"&amp;G55),$A68,E$8)=0,"",INDEX(INDIRECT(H55&amp;"_"&amp;G55),$A68,E$8))</f>
        <v>#N/A</v>
      </c>
      <c r="F68" s="4" t="e">
        <f ca="1">IF(INDEX(INDIRECT(H55&amp;"_"&amp;G55),$A68,F$8)=0,"",INDEX(INDIRECT(H55&amp;"_"&amp;G55),$A68,F$8))</f>
        <v>#N/A</v>
      </c>
      <c r="G68" s="4" t="e">
        <f ca="1">IF(INDEX(INDIRECT(H55&amp;"_"&amp;G55),$A68,G$8)=0,"",INDEX(INDIRECT(H55&amp;"_"&amp;G55),$A68,G$8))</f>
        <v>#N/A</v>
      </c>
      <c r="H68" s="4" t="e">
        <f ca="1">IF(INDEX(INDIRECT(H55&amp;"_"&amp;G55),$A68,H$8)=0,"",INDEX(INDIRECT(H55&amp;"_"&amp;G55),$A68,H$8))</f>
        <v>#N/A</v>
      </c>
      <c r="I68" s="4" t="e">
        <f ca="1">IF(INDEX(INDIRECT(H55&amp;"_"&amp;G55),$A68,I$8)=0,"",INDEX(INDIRECT(H55&amp;"_"&amp;G55),$A68,I$8))</f>
        <v>#N/A</v>
      </c>
      <c r="J68" s="4" t="e">
        <f ca="1">IF(INDEX(INDIRECT(H55&amp;"_"&amp;G55),$A68,J$8)=0,"",INDEX(INDIRECT(H55&amp;"_"&amp;G55),$A68,J$8))</f>
        <v>#N/A</v>
      </c>
      <c r="K68" s="4"/>
      <c r="N68" s="4" t="str">
        <f ca="1">IF(INDEX(INDIRECT(S55&amp;"_"&amp;R55),$A68,N$8)=0,"",INDEX(INDIRECT(S55&amp;"_"&amp;R55),$A68,N$8))</f>
        <v>TELFORD</v>
      </c>
      <c r="O68" s="4" t="str">
        <f ca="1">IF(INDEX(INDIRECT(S55&amp;"_"&amp;R55),$A68,O$8)=0,"",INDEX(INDIRECT(S55&amp;"_"&amp;R55),$A68,O$8))</f>
        <v/>
      </c>
      <c r="P68" s="4" t="str">
        <f ca="1">IF(INDEX(INDIRECT(S55&amp;"_"&amp;R55),$A68,P$8)=0,"",INDEX(INDIRECT(S55&amp;"_"&amp;R55),$A68,P$8))</f>
        <v/>
      </c>
      <c r="Q68" s="4" t="str">
        <f ca="1">IF(INDEX(INDIRECT(S55&amp;"_"&amp;R55),$A68,Q$8)=0,"",INDEX(INDIRECT(S55&amp;"_"&amp;R55),$A68,Q$8))</f>
        <v/>
      </c>
      <c r="R68" s="4" t="str">
        <f ca="1">IF(INDEX(INDIRECT(S55&amp;"_"&amp;R55),$A68,R$8)=0,"",INDEX(INDIRECT(S55&amp;"_"&amp;R55),$A68,R$8))</f>
        <v/>
      </c>
      <c r="S68" s="4" t="str">
        <f ca="1">IF(INDEX(INDIRECT(S55&amp;"_"&amp;R55),$A68,S$8)=0,"",INDEX(INDIRECT(S55&amp;"_"&amp;R55),$A68,S$8))</f>
        <v/>
      </c>
      <c r="T68" s="4" t="str">
        <f ca="1">IF(INDEX(INDIRECT(S55&amp;"_"&amp;R55),$A68,T$8)=0,"",INDEX(INDIRECT(S55&amp;"_"&amp;R55),$A68,T$8))</f>
        <v/>
      </c>
      <c r="U68" s="10" t="str">
        <f ca="1">IF(INDEX(INDIRECT(S55&amp;"_"&amp;R55),$A68,U$8)=0,"",INDEX(INDIRECT(S55&amp;"_"&amp;R55),$A68,U$8))</f>
        <v/>
      </c>
      <c r="V68" s="99"/>
      <c r="W68" s="99"/>
      <c r="X68" s="99"/>
      <c r="Y68" s="4" t="e">
        <f ca="1">IF(INDEX(INDIRECT(AD55&amp;"_"&amp;AC55),$A68,Y$8)=0,"",INDEX(INDIRECT(AD55&amp;"_"&amp;AC55),$A68,Y$8))</f>
        <v>#N/A</v>
      </c>
      <c r="Z68" s="4" t="e">
        <f ca="1">IF(INDEX(INDIRECT(AD55&amp;"_"&amp;AC55),$A68,Z$8)=0,"",INDEX(INDIRECT(AD55&amp;"_"&amp;AC55),$A68,Z$8))</f>
        <v>#N/A</v>
      </c>
      <c r="AA68" s="4" t="e">
        <f ca="1">IF(INDEX(INDIRECT(AD55&amp;"_"&amp;AC55),$A68,AA$8)=0,"",INDEX(INDIRECT(AD55&amp;"_"&amp;AC55),$A68,AA$8))</f>
        <v>#N/A</v>
      </c>
      <c r="AB68" s="4" t="e">
        <f ca="1">IF(INDEX(INDIRECT(AD55&amp;"_"&amp;AC55),$A68,AB$8)=0,"",INDEX(INDIRECT(AD55&amp;"_"&amp;AC55),$A68,AB$8))</f>
        <v>#N/A</v>
      </c>
      <c r="AC68" s="4" t="e">
        <f ca="1">IF(INDEX(INDIRECT(AD55&amp;"_"&amp;AC55),$A68,AC$8)=0,"",INDEX(INDIRECT(AD55&amp;"_"&amp;AC55),$A68,AC$8))</f>
        <v>#N/A</v>
      </c>
      <c r="AD68" s="4" t="e">
        <f ca="1">IF(INDEX(INDIRECT(AD55&amp;"_"&amp;AC55),$A68,AD$8)=0,"",INDEX(INDIRECT(AD55&amp;"_"&amp;AC55),$A68,AD$8))</f>
        <v>#N/A</v>
      </c>
      <c r="AE68" s="4" t="e">
        <f ca="1">IF(INDEX(INDIRECT(AD55&amp;"_"&amp;AC55),$A68,AE$8)=0,"",INDEX(INDIRECT(AD55&amp;"_"&amp;AC55),$A68,AE$8))</f>
        <v>#N/A</v>
      </c>
      <c r="AF68" s="4" t="e">
        <f ca="1">IF(INDEX(INDIRECT(AD55&amp;"_"&amp;AC55),$A68,AF$8)=0,"",INDEX(INDIRECT(AD55&amp;"_"&amp;AC55),$A68,AF$8))</f>
        <v>#N/A</v>
      </c>
    </row>
    <row r="69" spans="1:32" ht="39.950000000000003" customHeight="1" x14ac:dyDescent="0.25">
      <c r="A69">
        <v>9</v>
      </c>
      <c r="C69" s="4" t="e">
        <f ca="1">IF(INDEX(INDIRECT(H55&amp;"_"&amp;G55),$A69,C$8)=0,"",INDEX(INDIRECT(H55&amp;"_"&amp;G55),$A69,C$8))</f>
        <v>#N/A</v>
      </c>
      <c r="D69" s="4" t="e">
        <f ca="1">IF(INDEX(INDIRECT(H55&amp;"_"&amp;G55),$A69,D$8)=0,"",INDEX(INDIRECT(H55&amp;"_"&amp;G55),$A69,D$8))</f>
        <v>#N/A</v>
      </c>
      <c r="E69" s="4" t="e">
        <f ca="1">IF(INDEX(INDIRECT(H55&amp;"_"&amp;G55),$A69,E$8)=0,"",INDEX(INDIRECT(H55&amp;"_"&amp;G55),$A69,E$8))</f>
        <v>#N/A</v>
      </c>
      <c r="F69" s="4" t="e">
        <f ca="1">IF(INDEX(INDIRECT(H55&amp;"_"&amp;G55),$A69,F$8)=0,"",INDEX(INDIRECT(H55&amp;"_"&amp;G55),$A69,F$8))</f>
        <v>#N/A</v>
      </c>
      <c r="G69" s="4" t="e">
        <f ca="1">IF(INDEX(INDIRECT(H55&amp;"_"&amp;G55),$A69,G$8)=0,"",INDEX(INDIRECT(H55&amp;"_"&amp;G55),$A69,G$8))</f>
        <v>#N/A</v>
      </c>
      <c r="H69" s="4" t="e">
        <f ca="1">IF(INDEX(INDIRECT(H55&amp;"_"&amp;G55),$A69,H$8)=0,"",INDEX(INDIRECT(H55&amp;"_"&amp;G55),$A69,H$8))</f>
        <v>#N/A</v>
      </c>
      <c r="I69" s="4" t="e">
        <f ca="1">IF(INDEX(INDIRECT(H55&amp;"_"&amp;G55),$A69,I$8)=0,"",INDEX(INDIRECT(H55&amp;"_"&amp;G55),$A69,I$8))</f>
        <v>#N/A</v>
      </c>
      <c r="J69" s="4" t="e">
        <f ca="1">IF(INDEX(INDIRECT(H55&amp;"_"&amp;G55),$A69,J$8)=0,"",INDEX(INDIRECT(H55&amp;"_"&amp;G55),$A69,J$8))</f>
        <v>#N/A</v>
      </c>
      <c r="K69" s="4"/>
      <c r="N69" s="4" t="str">
        <f ca="1">IF(INDEX(INDIRECT(S55&amp;"_"&amp;R55),$A69,N$8)=0,"",INDEX(INDIRECT(S55&amp;"_"&amp;R55),$A69,N$8))</f>
        <v>WENLOCK</v>
      </c>
      <c r="O69" s="4" t="str">
        <f ca="1">IF(INDEX(INDIRECT(S55&amp;"_"&amp;R55),$A69,O$8)=0,"",INDEX(INDIRECT(S55&amp;"_"&amp;R55),$A69,O$8))</f>
        <v/>
      </c>
      <c r="P69" s="4" t="str">
        <f ca="1">IF(INDEX(INDIRECT(S55&amp;"_"&amp;R55),$A69,P$8)=0,"",INDEX(INDIRECT(S55&amp;"_"&amp;R55),$A69,P$8))</f>
        <v/>
      </c>
      <c r="Q69" s="4" t="str">
        <f ca="1">IF(INDEX(INDIRECT(S55&amp;"_"&amp;R55),$A69,Q$8)=0,"",INDEX(INDIRECT(S55&amp;"_"&amp;R55),$A69,Q$8))</f>
        <v/>
      </c>
      <c r="R69" s="4" t="str">
        <f ca="1">IF(INDEX(INDIRECT(S55&amp;"_"&amp;R55),$A69,R$8)=0,"",INDEX(INDIRECT(S55&amp;"_"&amp;R55),$A69,R$8))</f>
        <v/>
      </c>
      <c r="S69" s="4" t="str">
        <f ca="1">IF(INDEX(INDIRECT(S55&amp;"_"&amp;R55),$A69,S$8)=0,"",INDEX(INDIRECT(S55&amp;"_"&amp;R55),$A69,S$8))</f>
        <v/>
      </c>
      <c r="T69" s="4" t="str">
        <f ca="1">IF(INDEX(INDIRECT(S55&amp;"_"&amp;R55),$A69,T$8)=0,"",INDEX(INDIRECT(S55&amp;"_"&amp;R55),$A69,T$8))</f>
        <v/>
      </c>
      <c r="U69" s="10" t="str">
        <f ca="1">IF(INDEX(INDIRECT(S55&amp;"_"&amp;R55),$A69,U$8)=0,"",INDEX(INDIRECT(S55&amp;"_"&amp;R55),$A69,U$8))</f>
        <v/>
      </c>
      <c r="V69" s="99"/>
      <c r="W69" s="99"/>
      <c r="X69" s="99"/>
      <c r="Y69" s="4" t="e">
        <f ca="1">IF(INDEX(INDIRECT(AD55&amp;"_"&amp;AC55),$A69,Y$8)=0,"",INDEX(INDIRECT(AD55&amp;"_"&amp;AC55),$A69,Y$8))</f>
        <v>#N/A</v>
      </c>
      <c r="Z69" s="4" t="e">
        <f ca="1">IF(INDEX(INDIRECT(AD55&amp;"_"&amp;AC55),$A69,Z$8)=0,"",INDEX(INDIRECT(AD55&amp;"_"&amp;AC55),$A69,Z$8))</f>
        <v>#N/A</v>
      </c>
      <c r="AA69" s="4" t="e">
        <f ca="1">IF(INDEX(INDIRECT(AD55&amp;"_"&amp;AC55),$A69,AA$8)=0,"",INDEX(INDIRECT(AD55&amp;"_"&amp;AC55),$A69,AA$8))</f>
        <v>#N/A</v>
      </c>
      <c r="AB69" s="4" t="e">
        <f ca="1">IF(INDEX(INDIRECT(AD55&amp;"_"&amp;AC55),$A69,AB$8)=0,"",INDEX(INDIRECT(AD55&amp;"_"&amp;AC55),$A69,AB$8))</f>
        <v>#N/A</v>
      </c>
      <c r="AC69" s="4" t="e">
        <f ca="1">IF(INDEX(INDIRECT(AD55&amp;"_"&amp;AC55),$A69,AC$8)=0,"",INDEX(INDIRECT(AD55&amp;"_"&amp;AC55),$A69,AC$8))</f>
        <v>#N/A</v>
      </c>
      <c r="AD69" s="4" t="e">
        <f ca="1">IF(INDEX(INDIRECT(AD55&amp;"_"&amp;AC55),$A69,AD$8)=0,"",INDEX(INDIRECT(AD55&amp;"_"&amp;AC55),$A69,AD$8))</f>
        <v>#N/A</v>
      </c>
      <c r="AE69" s="4" t="e">
        <f ca="1">IF(INDEX(INDIRECT(AD55&amp;"_"&amp;AC55),$A69,AE$8)=0,"",INDEX(INDIRECT(AD55&amp;"_"&amp;AC55),$A69,AE$8))</f>
        <v>#N/A</v>
      </c>
      <c r="AF69" s="4" t="e">
        <f ca="1">IF(INDEX(INDIRECT(AD55&amp;"_"&amp;AC55),$A69,AF$8)=0,"",INDEX(INDIRECT(AD55&amp;"_"&amp;AC55),$A69,AF$8))</f>
        <v>#N/A</v>
      </c>
    </row>
    <row r="70" spans="1:32" ht="15" customHeight="1" x14ac:dyDescent="0.25">
      <c r="A70">
        <v>10</v>
      </c>
      <c r="C70" s="4" t="e">
        <f ca="1">IF(INDEX(INDIRECT(H55&amp;"_"&amp;G55),$A70,C$8)=0,"",INDEX(INDIRECT(H55&amp;"_"&amp;G55),$A70,C$8))</f>
        <v>#N/A</v>
      </c>
      <c r="D70" s="4" t="e">
        <f ca="1">IF(INDEX(INDIRECT(H55&amp;"_"&amp;G55),$A70,D$8)=0,"",INDEX(INDIRECT(H55&amp;"_"&amp;G55),$A70,D$8))</f>
        <v>#N/A</v>
      </c>
      <c r="E70" s="4" t="e">
        <f ca="1">IF(INDEX(INDIRECT(H55&amp;"_"&amp;G55),$A70,E$8)=0,"",INDEX(INDIRECT(H55&amp;"_"&amp;G55),$A70,E$8))</f>
        <v>#N/A</v>
      </c>
      <c r="F70" s="4" t="e">
        <f ca="1">IF(INDEX(INDIRECT(H55&amp;"_"&amp;G55),$A70,F$8)=0,"",INDEX(INDIRECT(H55&amp;"_"&amp;G55),$A70,F$8))</f>
        <v>#N/A</v>
      </c>
      <c r="G70" s="4" t="e">
        <f ca="1">IF(INDEX(INDIRECT(H55&amp;"_"&amp;G55),$A70,G$8)=0,"",INDEX(INDIRECT(H55&amp;"_"&amp;G55),$A70,G$8))</f>
        <v>#N/A</v>
      </c>
      <c r="H70" s="4" t="e">
        <f ca="1">IF(INDEX(INDIRECT(H55&amp;"_"&amp;G55),$A70,H$8)=0,"",INDEX(INDIRECT(H55&amp;"_"&amp;G55),$A70,H$8))</f>
        <v>#N/A</v>
      </c>
      <c r="I70" s="4" t="e">
        <f ca="1">IF(INDEX(INDIRECT(H55&amp;"_"&amp;G55),$A70,I$8)=0,"",INDEX(INDIRECT(H55&amp;"_"&amp;G55),$A70,I$8))</f>
        <v>#N/A</v>
      </c>
      <c r="J70" s="4" t="e">
        <f ca="1">IF(INDEX(INDIRECT(H55&amp;"_"&amp;G55),$A70,J$8)=0,"",INDEX(INDIRECT(H55&amp;"_"&amp;G55),$A70,J$8))</f>
        <v>#N/A</v>
      </c>
      <c r="K70" s="4"/>
      <c r="N70" s="4" t="str">
        <f ca="1">IF(INDEX(INDIRECT(S55&amp;"_"&amp;R55),$A70,N$8)=0,"",INDEX(INDIRECT(S55&amp;"_"&amp;R55),$A70,N$8))</f>
        <v/>
      </c>
      <c r="O70" s="4" t="str">
        <f ca="1">IF(INDEX(INDIRECT(S55&amp;"_"&amp;R55),$A70,O$8)=0,"",INDEX(INDIRECT(S55&amp;"_"&amp;R55),$A70,O$8))</f>
        <v/>
      </c>
      <c r="P70" s="4" t="str">
        <f ca="1">IF(INDEX(INDIRECT(S55&amp;"_"&amp;R55),$A70,P$8)=0,"",INDEX(INDIRECT(S55&amp;"_"&amp;R55),$A70,P$8))</f>
        <v/>
      </c>
      <c r="Q70" s="4" t="str">
        <f ca="1">IF(INDEX(INDIRECT(S55&amp;"_"&amp;R55),$A70,Q$8)=0,"",INDEX(INDIRECT(S55&amp;"_"&amp;R55),$A70,Q$8))</f>
        <v/>
      </c>
      <c r="R70" s="4" t="str">
        <f ca="1">IF(INDEX(INDIRECT(S55&amp;"_"&amp;R55),$A70,R$8)=0,"",INDEX(INDIRECT(S55&amp;"_"&amp;R55),$A70,R$8))</f>
        <v/>
      </c>
      <c r="S70" s="4" t="str">
        <f ca="1">IF(INDEX(INDIRECT(S55&amp;"_"&amp;R55),$A70,S$8)=0,"",INDEX(INDIRECT(S55&amp;"_"&amp;R55),$A70,S$8))</f>
        <v/>
      </c>
      <c r="T70" s="4" t="str">
        <f ca="1">IF(INDEX(INDIRECT(S55&amp;"_"&amp;R55),$A70,T$8)=0,"",INDEX(INDIRECT(S55&amp;"_"&amp;R55),$A70,T$8))</f>
        <v/>
      </c>
      <c r="U70" s="10" t="str">
        <f ca="1">IF(INDEX(INDIRECT(S55&amp;"_"&amp;R55),$A70,U$8)=0,"",INDEX(INDIRECT(S55&amp;"_"&amp;R55),$A70,U$8))</f>
        <v/>
      </c>
      <c r="V70" s="99"/>
      <c r="W70" s="99"/>
      <c r="X70" s="99"/>
      <c r="Y70" s="4" t="e">
        <f ca="1">IF(INDEX(INDIRECT(AD55&amp;"_"&amp;AC55),$A70,Y$8)=0,"",INDEX(INDIRECT(AD55&amp;"_"&amp;AC55),$A70,Y$8))</f>
        <v>#N/A</v>
      </c>
      <c r="Z70" s="4" t="e">
        <f ca="1">IF(INDEX(INDIRECT(AD55&amp;"_"&amp;AC55),$A70,Z$8)=0,"",INDEX(INDIRECT(AD55&amp;"_"&amp;AC55),$A70,Z$8))</f>
        <v>#N/A</v>
      </c>
      <c r="AA70" s="4" t="e">
        <f ca="1">IF(INDEX(INDIRECT(AD55&amp;"_"&amp;AC55),$A70,AA$8)=0,"",INDEX(INDIRECT(AD55&amp;"_"&amp;AC55),$A70,AA$8))</f>
        <v>#N/A</v>
      </c>
      <c r="AB70" s="4" t="e">
        <f ca="1">IF(INDEX(INDIRECT(AD55&amp;"_"&amp;AC55),$A70,AB$8)=0,"",INDEX(INDIRECT(AD55&amp;"_"&amp;AC55),$A70,AB$8))</f>
        <v>#N/A</v>
      </c>
      <c r="AC70" s="4" t="e">
        <f ca="1">IF(INDEX(INDIRECT(AD55&amp;"_"&amp;AC55),$A70,AC$8)=0,"",INDEX(INDIRECT(AD55&amp;"_"&amp;AC55),$A70,AC$8))</f>
        <v>#N/A</v>
      </c>
      <c r="AD70" s="4" t="e">
        <f ca="1">IF(INDEX(INDIRECT(AD55&amp;"_"&amp;AC55),$A70,AD$8)=0,"",INDEX(INDIRECT(AD55&amp;"_"&amp;AC55),$A70,AD$8))</f>
        <v>#N/A</v>
      </c>
      <c r="AE70" s="4" t="e">
        <f ca="1">IF(INDEX(INDIRECT(AD55&amp;"_"&amp;AC55),$A70,AE$8)=0,"",INDEX(INDIRECT(AD55&amp;"_"&amp;AC55),$A70,AE$8))</f>
        <v>#N/A</v>
      </c>
      <c r="AF70" s="4" t="e">
        <f ca="1">IF(INDEX(INDIRECT(AD55&amp;"_"&amp;AC55),$A70,AF$8)=0,"",INDEX(INDIRECT(AD55&amp;"_"&amp;AC55),$A70,AF$8))</f>
        <v>#N/A</v>
      </c>
    </row>
    <row r="71" spans="1:32" ht="15" customHeight="1" x14ac:dyDescent="0.25">
      <c r="A71">
        <v>11</v>
      </c>
      <c r="C71" s="4" t="e">
        <f ca="1">IF(INDEX(INDIRECT(H55&amp;"_"&amp;G55),$A71,C$8)=0,"",INDEX(INDIRECT(H55&amp;"_"&amp;G55),$A71,C$8))</f>
        <v>#N/A</v>
      </c>
      <c r="D71" s="4"/>
      <c r="E71" s="4"/>
      <c r="F71" s="4"/>
      <c r="G71" s="4"/>
      <c r="H71" s="4" t="e">
        <f ca="1">IF(INDEX(INDIRECT(H55&amp;"_"&amp;G55),$A71,H$8)=0,"",INDEX(INDIRECT(H55&amp;"_"&amp;G55),$A71,H$8))</f>
        <v>#N/A</v>
      </c>
      <c r="I71" s="4" t="e">
        <f ca="1">IF(INDEX(INDIRECT(H55&amp;"_"&amp;G55),$A71,I$8)=0,"",INDEX(INDIRECT(H55&amp;"_"&amp;G55),$A71,I$8))</f>
        <v>#N/A</v>
      </c>
      <c r="J71" s="4" t="e">
        <f ca="1">IF(INDEX(INDIRECT(H55&amp;"_"&amp;G55),$A71,J$8)=0,"",INDEX(INDIRECT(H55&amp;"_"&amp;G55),$A71,J$8))</f>
        <v>#N/A</v>
      </c>
      <c r="K71" s="4"/>
      <c r="N71" s="4" t="str">
        <f ca="1">IF(INDEX(INDIRECT(S55&amp;"_"&amp;R55),$A71,N$8)=0,"",INDEX(INDIRECT(S55&amp;"_"&amp;R55),$A71,N$8))</f>
        <v>SCORE FROM FIRST TO EIGHTH – NOT A AND B.</v>
      </c>
      <c r="O71" s="4"/>
      <c r="P71" s="4"/>
      <c r="Q71" s="4"/>
      <c r="R71" s="4"/>
      <c r="S71" s="4" t="str">
        <f ca="1">IF(INDEX(INDIRECT(S55&amp;"_"&amp;R55),$A71,S$8)=0,"",INDEX(INDIRECT(S55&amp;"_"&amp;R55),$A71,S$8))</f>
        <v/>
      </c>
      <c r="T71" s="4" t="str">
        <f ca="1">IF(INDEX(INDIRECT(S55&amp;"_"&amp;R55),$A71,T$8)=0,"",INDEX(INDIRECT(S55&amp;"_"&amp;R55),$A71,T$8))</f>
        <v/>
      </c>
      <c r="U71" s="10" t="str">
        <f ca="1">IF(INDEX(INDIRECT(S55&amp;"_"&amp;R55),$A71,U$8)=0,"",INDEX(INDIRECT(S55&amp;"_"&amp;R55),$A71,U$8))</f>
        <v/>
      </c>
      <c r="Y71" s="4" t="e">
        <f ca="1">IF(INDEX(INDIRECT(AD55&amp;"_"&amp;AC55),$A71,Y$8)=0,"",INDEX(INDIRECT(AD55&amp;"_"&amp;AC55),$A71,Y$8))</f>
        <v>#N/A</v>
      </c>
      <c r="Z71" s="4"/>
      <c r="AA71" s="4"/>
      <c r="AB71" s="4"/>
      <c r="AC71" s="4"/>
      <c r="AD71" s="4" t="e">
        <f ca="1">IF(INDEX(INDIRECT(AD55&amp;"_"&amp;AC55),$A71,AD$8)=0,"",INDEX(INDIRECT(AD55&amp;"_"&amp;AC55),$A71,AD$8))</f>
        <v>#N/A</v>
      </c>
      <c r="AE71" s="4" t="e">
        <f ca="1">IF(INDEX(INDIRECT(AD55&amp;"_"&amp;AC55),$A71,AE$8)=0,"",INDEX(INDIRECT(AD55&amp;"_"&amp;AC55),$A71,AE$8))</f>
        <v>#N/A</v>
      </c>
      <c r="AF71" s="4" t="e">
        <f ca="1">IF(INDEX(INDIRECT(AD55&amp;"_"&amp;AC55),$A71,AF$8)=0,"",INDEX(INDIRECT(AD55&amp;"_"&amp;AC55),$A71,AF$8))</f>
        <v>#N/A</v>
      </c>
    </row>
    <row r="72" spans="1:32" ht="19.5" x14ac:dyDescent="0.25">
      <c r="C72" s="4"/>
      <c r="D72" s="4"/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10"/>
      <c r="Y72" s="4"/>
      <c r="Z72" s="4"/>
      <c r="AA72" s="4"/>
      <c r="AB72" s="4"/>
      <c r="AC72" s="4"/>
      <c r="AD72" s="4"/>
      <c r="AE72" s="4"/>
      <c r="AF72" s="4"/>
    </row>
    <row r="73" spans="1:32" ht="19.5" x14ac:dyDescent="0.25">
      <c r="C73" s="4"/>
      <c r="D73" s="4"/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10"/>
      <c r="Y73" s="4"/>
      <c r="Z73" s="4"/>
      <c r="AA73" s="4"/>
      <c r="AB73" s="4"/>
      <c r="AC73" s="4"/>
      <c r="AD73" s="4"/>
      <c r="AE73" s="4"/>
      <c r="AF73" s="4"/>
    </row>
    <row r="74" spans="1:32" ht="19.5" x14ac:dyDescent="0.25">
      <c r="C74" s="4"/>
      <c r="D74" s="4"/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10"/>
      <c r="Y74" s="4"/>
      <c r="Z74" s="4"/>
      <c r="AA74" s="4"/>
      <c r="AB74" s="4"/>
      <c r="AC74" s="4"/>
      <c r="AD74" s="4"/>
      <c r="AE74" s="4"/>
      <c r="AF74" s="4"/>
    </row>
    <row r="75" spans="1:32" ht="19.5" x14ac:dyDescent="0.25">
      <c r="C75" s="4"/>
      <c r="D75" s="4"/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10"/>
      <c r="Y75" s="4"/>
      <c r="Z75" s="4"/>
      <c r="AA75" s="4"/>
      <c r="AB75" s="4"/>
      <c r="AC75" s="4"/>
      <c r="AD75" s="4"/>
      <c r="AE75" s="4"/>
      <c r="AF75" s="4"/>
    </row>
    <row r="76" spans="1:32" ht="19.5" hidden="1" x14ac:dyDescent="0.25">
      <c r="C76" s="4"/>
      <c r="D76" s="4"/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10"/>
      <c r="Y76" s="4"/>
      <c r="Z76" s="4"/>
      <c r="AA76" s="4"/>
      <c r="AB76" s="4"/>
      <c r="AC76" s="4"/>
      <c r="AD76" s="4"/>
      <c r="AE76" s="4"/>
      <c r="AF76" s="4"/>
    </row>
    <row r="77" spans="1:32" ht="19.5" hidden="1" x14ac:dyDescent="0.25">
      <c r="C77" s="4"/>
      <c r="N77" s="4"/>
      <c r="Y77" s="4"/>
    </row>
    <row r="78" spans="1:32" hidden="1" x14ac:dyDescent="0.25">
      <c r="A78">
        <v>4</v>
      </c>
      <c r="C78" s="99" t="e">
        <f>INDEX($C$2:$C$5,MATCH($A78,$J$2:$J$5,0))</f>
        <v>#N/A</v>
      </c>
      <c r="D78" s="99" t="e">
        <f>INDEX($D$2:$D$5,MATCH($A78,$J$2:$J$5,0))</f>
        <v>#N/A</v>
      </c>
      <c r="E78" s="99" t="e">
        <f>INDEX($E$2:$E$5,MATCH($A78,$J$2:$J$5,0))</f>
        <v>#N/A</v>
      </c>
      <c r="F78" s="99" t="e">
        <f>INDEX(All_events,MATCH(E78,Events_list,0),MATCH(D78 &amp;" "&amp;C78,Age_list,0))</f>
        <v>#N/A</v>
      </c>
      <c r="G78" t="e">
        <f t="shared" ref="G78" si="19">INDEX(Type,MATCH(F78,Field_events,0))</f>
        <v>#N/A</v>
      </c>
      <c r="H78" t="e">
        <f>IF(D78="U11",D78,"Other")</f>
        <v>#N/A</v>
      </c>
      <c r="N78" s="99" t="str">
        <f>INDEX($C$2:$C$5,MATCH($A78,$M$2:$M$5,0))</f>
        <v>Boys</v>
      </c>
      <c r="O78" s="99" t="str">
        <f>INDEX($D$2:$D$5,MATCH($A78,$M$2:$M$5,0))</f>
        <v>U13</v>
      </c>
      <c r="P78" s="99" t="str">
        <f>INDEX($E$2:$E$5,MATCH($A78,$M$2:$M$5,0))</f>
        <v>Field Event 2</v>
      </c>
      <c r="Q78" s="99" t="str">
        <f>INDEX(All_events,MATCH(P78,Events_list,0),MATCH(O78 &amp;" "&amp;N78,Age_list,0))</f>
        <v>STANDING TRIPLE JUMP</v>
      </c>
      <c r="R78" t="str">
        <f t="shared" ref="R78" si="20">INDEX(Type,MATCH(Q78,Field_events,0))</f>
        <v>3Trials</v>
      </c>
      <c r="S78" t="str">
        <f>IF(O78="U11",O78,"Other")</f>
        <v>Other</v>
      </c>
      <c r="V78" s="99"/>
      <c r="W78" s="99"/>
      <c r="Y78" s="99" t="e">
        <f>INDEX($C$2:$C$5,MATCH($A78,$P$2:$P$5,0))</f>
        <v>#N/A</v>
      </c>
      <c r="Z78" s="99" t="e">
        <f>INDEX($D$2:$D$5,MATCH($A78,$P$2:$P$5,0))</f>
        <v>#N/A</v>
      </c>
      <c r="AA78" s="99" t="e">
        <f>INDEX($E$2:$E$5,MATCH($A78,$P$2:$P$5,0))</f>
        <v>#N/A</v>
      </c>
      <c r="AB78" s="99" t="e">
        <f>INDEX(All_events,MATCH(AA78,Events_list,0),MATCH(Z78 &amp;" "&amp;Y78,Age_list,0))</f>
        <v>#N/A</v>
      </c>
      <c r="AC78" t="e">
        <f t="shared" ref="AC78" si="21">INDEX(Type,MATCH(AB78,Field_events,0))</f>
        <v>#N/A</v>
      </c>
      <c r="AD78" t="e">
        <f>IF(Z78="U11",Z78,"Other")</f>
        <v>#N/A</v>
      </c>
    </row>
    <row r="80" spans="1:32" ht="15" customHeight="1" x14ac:dyDescent="0.25">
      <c r="C80" s="3" t="str">
        <f>"SHROPSHIRE SPORTSHALL LEAGUE FIELD RESULT CARD "&amp;'Clubs and events'!$C$1</f>
        <v>SHROPSHIRE SPORTSHALL LEAGUE FIELD RESULT CARD 2023/2024</v>
      </c>
      <c r="N80" s="3" t="str">
        <f>"SHROPSHIRE SPORTSHALL LEAGUE FIELD RESULT CARD "&amp;'Clubs and events'!$C$1</f>
        <v>SHROPSHIRE SPORTSHALL LEAGUE FIELD RESULT CARD 2023/2024</v>
      </c>
      <c r="Y80" s="3" t="str">
        <f>"SHROPSHIRE SPORTSHALL LEAGUE FIELD RESULT CARD "&amp;'Clubs and events'!$C$1</f>
        <v>SHROPSHIRE SPORTSHALL LEAGUE FIELD RESULT CARD 2023/2024</v>
      </c>
    </row>
    <row r="81" spans="1:32" ht="15" customHeight="1" x14ac:dyDescent="0.25">
      <c r="C81" s="38" t="str">
        <f xml:space="preserve">  "CLUB: " &amp; Match_Host&amp; "  VENUE: " &amp;Match_Venue &amp;    "  DATE: " &amp;TEXT(Match_Date,"dd/mm/yyyy")</f>
        <v>CLUB: Telford AC  VENUE: Wenlock  DATE: 19/11/2023</v>
      </c>
      <c r="G81" s="126" t="s">
        <v>425</v>
      </c>
      <c r="N81" s="38" t="str">
        <f xml:space="preserve">  "CLUB: " &amp; Match_Host&amp; "  VENUE: " &amp;Match_Venue &amp;    "  DATE: " &amp;TEXT(Match_Date,"dd/mm/yyyy")</f>
        <v>CLUB: Telford AC  VENUE: Wenlock  DATE: 19/11/2023</v>
      </c>
      <c r="S81" s="126" t="s">
        <v>425</v>
      </c>
      <c r="Y81" s="38" t="str">
        <f xml:space="preserve">  "CLUB: " &amp; Match_Host&amp; "  VENUE: " &amp;Match_Venue &amp;    "  DATE: " &amp;TEXT(Match_Date,"dd/mm/yyyy")</f>
        <v>CLUB: Telford AC  VENUE: Wenlock  DATE: 19/11/2023</v>
      </c>
      <c r="AC81" s="126" t="s">
        <v>425</v>
      </c>
    </row>
    <row r="82" spans="1:32" ht="15" customHeight="1" x14ac:dyDescent="0.25">
      <c r="C82" s="4" t="e">
        <f>"EVENT: " &amp;D78&amp; " " &amp;C78 &amp; " " &amp; F78</f>
        <v>#N/A</v>
      </c>
      <c r="G82" s="125" t="s">
        <v>426</v>
      </c>
      <c r="N82" s="4" t="str">
        <f>"EVENT: " &amp;O78&amp; " " &amp;N78 &amp; " " &amp; Q78</f>
        <v>EVENT: U13 Boys STANDING TRIPLE JUMP</v>
      </c>
      <c r="S82" s="125" t="s">
        <v>426</v>
      </c>
      <c r="Y82" s="4" t="e">
        <f>"EVENT: " &amp;Z78&amp; " " &amp;Y78 &amp; " " &amp; AB78</f>
        <v>#N/A</v>
      </c>
      <c r="AC82" s="125" t="s">
        <v>426</v>
      </c>
    </row>
    <row r="84" spans="1:32" ht="48" customHeight="1" x14ac:dyDescent="0.25">
      <c r="A84">
        <v>1</v>
      </c>
      <c r="C84" s="4" t="e">
        <f ca="1">IF(INDEX(INDIRECT(H78&amp;"_"&amp;G78),$A84,C$8)=0,"",INDEX(INDIRECT(H78&amp;"_"&amp;G78),$A84,C$8))</f>
        <v>#N/A</v>
      </c>
      <c r="D84" s="4" t="e">
        <f ca="1">IF(INDEX(INDIRECT(H78&amp;"_"&amp;G78),$A84,D$8)=0,"",INDEX(INDIRECT(H78&amp;"_"&amp;G78),$A84,D$8))</f>
        <v>#N/A</v>
      </c>
      <c r="E84" s="4" t="e">
        <f ca="1">IF(INDEX(INDIRECT(H78&amp;"_"&amp;G78),$A84,E$8)=0,"",INDEX(INDIRECT(H78&amp;"_"&amp;G78),$A84,E$8))</f>
        <v>#N/A</v>
      </c>
      <c r="F84" s="4" t="e">
        <f ca="1">IF(INDEX(INDIRECT(H78&amp;"_"&amp;G78),$A84,F$8)=0,"",INDEX(INDIRECT(H78&amp;"_"&amp;G78),$A84,F$8))</f>
        <v>#N/A</v>
      </c>
      <c r="G84" s="4" t="e">
        <f ca="1">IF(INDEX(INDIRECT(H78&amp;"_"&amp;G78),$A84,G$8)=0,"",INDEX(INDIRECT(H78&amp;"_"&amp;G78),$A84,G$8))</f>
        <v>#N/A</v>
      </c>
      <c r="H84" s="4" t="e">
        <f ca="1">IF(INDEX(INDIRECT(H78&amp;"_"&amp;G78),$A84,H$8)=0,"",INDEX(INDIRECT(H78&amp;"_"&amp;G78),$A84,H$8))</f>
        <v>#N/A</v>
      </c>
      <c r="I84" s="4" t="e">
        <f ca="1">IF(INDEX(INDIRECT(H78&amp;"_"&amp;G78),$A84,I$8)=0,"",INDEX(INDIRECT(H78&amp;"_"&amp;G78),$A84,I$8))</f>
        <v>#N/A</v>
      </c>
      <c r="J84" s="4" t="e">
        <f ca="1">IF(INDEX(INDIRECT(H78&amp;"_"&amp;G78),$A84,J$8)=0,"",INDEX(INDIRECT(H78&amp;"_"&amp;G78),$A84,J$8))</f>
        <v>#N/A</v>
      </c>
      <c r="K84" s="4"/>
      <c r="N84" s="4" t="str">
        <f ca="1">IF(INDEX(INDIRECT(S78&amp;"_"&amp;R78),$A84,N$8)=0,"",INDEX(INDIRECT(S78&amp;"_"&amp;R78),$A84,N$8))</f>
        <v>CLUB</v>
      </c>
      <c r="O84" s="4" t="str">
        <f ca="1">IF(INDEX(INDIRECT(S78&amp;"_"&amp;R78),$A84,O$8)=0,"",INDEX(INDIRECT(S78&amp;"_"&amp;R78),$A84,O$8))</f>
        <v>NAME</v>
      </c>
      <c r="P84" s="10" t="str">
        <f ca="1">IF(INDEX(INDIRECT(S78&amp;"_"&amp;R78),$A84,P$8)=0,"",INDEX(INDIRECT(S78&amp;"_"&amp;R78),$A84,P$8))</f>
        <v>1st TRIAL</v>
      </c>
      <c r="Q84" s="10" t="str">
        <f ca="1">IF(INDEX(INDIRECT(S78&amp;"_"&amp;R78),$A84,Q$8)=0,"",INDEX(INDIRECT(S78&amp;"_"&amp;R78),$A84,Q$8))</f>
        <v>2nd TRIAL</v>
      </c>
      <c r="R84" s="10" t="str">
        <f ca="1">IF(INDEX(INDIRECT(S78&amp;"_"&amp;R78),$A84,R$8)=0,"",INDEX(INDIRECT(S78&amp;"_"&amp;R78),$A84,R$8))</f>
        <v>3rd TRIAL</v>
      </c>
      <c r="S84" s="10" t="str">
        <f ca="1">IF(INDEX(INDIRECT(S78&amp;"_"&amp;R78),$A84,S$8)=0,"",INDEX(INDIRECT(S78&amp;"_"&amp;R78),$A84,S$8))</f>
        <v>BEST OF TRIALS</v>
      </c>
      <c r="T84" s="10" t="str">
        <f ca="1">IF(INDEX(INDIRECT(S78&amp;"_"&amp;R78),$A84,T$8)=0,"",INDEX(INDIRECT(S78&amp;"_"&amp;R78),$A84,T$8))</f>
        <v>FINAL POSITION</v>
      </c>
      <c r="U84" s="10" t="str">
        <f ca="1">IF(INDEX(INDIRECT(S78&amp;"_"&amp;R78),$A84,U$8)=0,"",INDEX(INDIRECT(S78&amp;"_"&amp;R78),$A84,U$8))</f>
        <v>POINTS (8 to 1)</v>
      </c>
      <c r="V84" s="99"/>
      <c r="W84" s="99"/>
      <c r="Y84" s="4" t="e">
        <f ca="1">IF(INDEX(INDIRECT(AD78&amp;"_"&amp;AC78),$A84,Y$8)=0,"",INDEX(INDIRECT(AD78&amp;"_"&amp;AC78),$A84,Y$8))</f>
        <v>#N/A</v>
      </c>
      <c r="Z84" s="4" t="e">
        <f ca="1">IF(INDEX(INDIRECT(AD78&amp;"_"&amp;AC78),$A84,Z$8)=0,"",INDEX(INDIRECT(AD78&amp;"_"&amp;AC78),$A84,Z$8))</f>
        <v>#N/A</v>
      </c>
      <c r="AA84" s="4" t="e">
        <f ca="1">IF(INDEX(INDIRECT(AD78&amp;"_"&amp;AC78),$A84,AA$8)=0,"",INDEX(INDIRECT(AD78&amp;"_"&amp;AC78),$A84,AA$8))</f>
        <v>#N/A</v>
      </c>
      <c r="AB84" s="4" t="e">
        <f ca="1">IF(INDEX(INDIRECT(AD78&amp;"_"&amp;AC78),$A84,AB$8)=0,"",INDEX(INDIRECT(AD78&amp;"_"&amp;AC78),$A84,AB$8))</f>
        <v>#N/A</v>
      </c>
      <c r="AC84" s="4" t="e">
        <f ca="1">IF(INDEX(INDIRECT(AD78&amp;"_"&amp;AC78),$A84,AC$8)=0,"",INDEX(INDIRECT(AD78&amp;"_"&amp;AC78),$A84,AC$8))</f>
        <v>#N/A</v>
      </c>
      <c r="AD84" s="4" t="e">
        <f ca="1">IF(INDEX(INDIRECT(AD78&amp;"_"&amp;AC78),$A84,AD$8)=0,"",INDEX(INDIRECT(AD78&amp;"_"&amp;AC78),$A84,AD$8))</f>
        <v>#N/A</v>
      </c>
      <c r="AE84" s="4" t="e">
        <f ca="1">IF(INDEX(INDIRECT(AD78&amp;"_"&amp;AC78),$A84,AE$8)=0,"",INDEX(INDIRECT(AD78&amp;"_"&amp;AC78),$A84,AE$8))</f>
        <v>#N/A</v>
      </c>
      <c r="AF84" s="4" t="e">
        <f ca="1">IF(INDEX(INDIRECT(AD78&amp;"_"&amp;AC78),$A84,AF$8)=0,"",INDEX(INDIRECT(AD78&amp;"_"&amp;AC78),$A84,AF$8))</f>
        <v>#N/A</v>
      </c>
    </row>
    <row r="85" spans="1:32" ht="39.950000000000003" customHeight="1" x14ac:dyDescent="0.25">
      <c r="A85">
        <v>2</v>
      </c>
      <c r="C85" s="4" t="e">
        <f ca="1">IF(INDEX(INDIRECT(H78&amp;"_"&amp;G78),$A85,C$8)=0,"",INDEX(INDIRECT(H78&amp;"_"&amp;G78),$A85,C$8))</f>
        <v>#N/A</v>
      </c>
      <c r="D85" s="4" t="e">
        <f ca="1">IF(INDEX(INDIRECT(H78&amp;"_"&amp;G78),$A85,D$8)=0,"",INDEX(INDIRECT(H78&amp;"_"&amp;G78),$A85,D$8))</f>
        <v>#N/A</v>
      </c>
      <c r="E85" s="4" t="e">
        <f ca="1">IF(INDEX(INDIRECT(H78&amp;"_"&amp;G78),$A85,E$8)=0,"",INDEX(INDIRECT(H78&amp;"_"&amp;G78),$A85,E$8))</f>
        <v>#N/A</v>
      </c>
      <c r="F85" s="4" t="e">
        <f ca="1">IF(INDEX(INDIRECT(H78&amp;"_"&amp;G78),$A85,F$8)=0,"",INDEX(INDIRECT(H78&amp;"_"&amp;G78),$A85,F$8))</f>
        <v>#N/A</v>
      </c>
      <c r="G85" s="4" t="e">
        <f ca="1">IF(INDEX(INDIRECT(H78&amp;"_"&amp;G78),$A85,G$8)=0,"",INDEX(INDIRECT(H78&amp;"_"&amp;G78),$A85,G$8))</f>
        <v>#N/A</v>
      </c>
      <c r="H85" s="4" t="e">
        <f ca="1">IF(INDEX(INDIRECT(H78&amp;"_"&amp;G78),$A85,H$8)=0,"",INDEX(INDIRECT(H78&amp;"_"&amp;G78),$A85,H$8))</f>
        <v>#N/A</v>
      </c>
      <c r="I85" s="4" t="e">
        <f ca="1">IF(INDEX(INDIRECT(H78&amp;"_"&amp;G78),$A85,I$8)=0,"",INDEX(INDIRECT(H78&amp;"_"&amp;G78),$A85,I$8))</f>
        <v>#N/A</v>
      </c>
      <c r="J85" s="4" t="e">
        <f ca="1">IF(INDEX(INDIRECT(H78&amp;"_"&amp;G78),$A85,J$8)=0,"",INDEX(INDIRECT(H78&amp;"_"&amp;G78),$A85,J$8))</f>
        <v>#N/A</v>
      </c>
      <c r="K85" s="4"/>
      <c r="N85" s="4" t="str">
        <f ca="1">IF(INDEX(INDIRECT(S78&amp;"_"&amp;R78),$A85,N$8)=0,"",INDEX(INDIRECT(S78&amp;"_"&amp;R78),$A85,N$8))</f>
        <v>OSWESTRY</v>
      </c>
      <c r="O85" s="4" t="str">
        <f ca="1">IF(INDEX(INDIRECT(S78&amp;"_"&amp;R78),$A85,O$8)=0,"",INDEX(INDIRECT(S78&amp;"_"&amp;R78),$A85,O$8))</f>
        <v/>
      </c>
      <c r="P85" s="4" t="str">
        <f ca="1">IF(INDEX(INDIRECT(S78&amp;"_"&amp;R78),$A85,P$8)=0,"",INDEX(INDIRECT(S78&amp;"_"&amp;R78),$A85,P$8))</f>
        <v/>
      </c>
      <c r="Q85" s="4" t="str">
        <f ca="1">IF(INDEX(INDIRECT(S78&amp;"_"&amp;R78),$A85,Q$8)=0,"",INDEX(INDIRECT(S78&amp;"_"&amp;R78),$A85,Q$8))</f>
        <v/>
      </c>
      <c r="R85" s="4" t="str">
        <f ca="1">IF(INDEX(INDIRECT(S78&amp;"_"&amp;R78),$A85,R$8)=0,"",INDEX(INDIRECT(S78&amp;"_"&amp;R78),$A85,R$8))</f>
        <v/>
      </c>
      <c r="S85" s="4" t="str">
        <f ca="1">IF(INDEX(INDIRECT(S78&amp;"_"&amp;R78),$A85,S$8)=0,"",INDEX(INDIRECT(S78&amp;"_"&amp;R78),$A85,S$8))</f>
        <v/>
      </c>
      <c r="T85" s="4" t="str">
        <f ca="1">IF(INDEX(INDIRECT(S78&amp;"_"&amp;R78),$A85,T$8)=0,"",INDEX(INDIRECT(S78&amp;"_"&amp;R78),$A85,T$8))</f>
        <v/>
      </c>
      <c r="U85" s="10" t="str">
        <f ca="1">IF(INDEX(INDIRECT(S78&amp;"_"&amp;R78),$A85,U$8)=0,"",INDEX(INDIRECT(S78&amp;"_"&amp;R78),$A85,U$8))</f>
        <v/>
      </c>
      <c r="V85" s="99"/>
      <c r="W85" s="99"/>
      <c r="Y85" s="4" t="e">
        <f ca="1">IF(INDEX(INDIRECT(AD78&amp;"_"&amp;AC78),$A85,Y$8)=0,"",INDEX(INDIRECT(AD78&amp;"_"&amp;AC78),$A85,Y$8))</f>
        <v>#N/A</v>
      </c>
      <c r="Z85" s="4" t="e">
        <f ca="1">IF(INDEX(INDIRECT(AD78&amp;"_"&amp;AC78),$A85,Z$8)=0,"",INDEX(INDIRECT(AD78&amp;"_"&amp;AC78),$A85,Z$8))</f>
        <v>#N/A</v>
      </c>
      <c r="AA85" s="4" t="e">
        <f ca="1">IF(INDEX(INDIRECT(AD78&amp;"_"&amp;AC78),$A85,AA$8)=0,"",INDEX(INDIRECT(AD78&amp;"_"&amp;AC78),$A85,AA$8))</f>
        <v>#N/A</v>
      </c>
      <c r="AB85" s="4" t="e">
        <f ca="1">IF(INDEX(INDIRECT(AD78&amp;"_"&amp;AC78),$A85,AB$8)=0,"",INDEX(INDIRECT(AD78&amp;"_"&amp;AC78),$A85,AB$8))</f>
        <v>#N/A</v>
      </c>
      <c r="AC85" s="4" t="e">
        <f ca="1">IF(INDEX(INDIRECT(AD78&amp;"_"&amp;AC78),$A85,AC$8)=0,"",INDEX(INDIRECT(AD78&amp;"_"&amp;AC78),$A85,AC$8))</f>
        <v>#N/A</v>
      </c>
      <c r="AD85" s="4" t="e">
        <f ca="1">IF(INDEX(INDIRECT(AD78&amp;"_"&amp;AC78),$A85,AD$8)=0,"",INDEX(INDIRECT(AD78&amp;"_"&amp;AC78),$A85,AD$8))</f>
        <v>#N/A</v>
      </c>
      <c r="AE85" s="4" t="e">
        <f ca="1">IF(INDEX(INDIRECT(AD78&amp;"_"&amp;AC78),$A85,AE$8)=0,"",INDEX(INDIRECT(AD78&amp;"_"&amp;AC78),$A85,AE$8))</f>
        <v>#N/A</v>
      </c>
      <c r="AF85" s="4" t="e">
        <f ca="1">IF(INDEX(INDIRECT(AD78&amp;"_"&amp;AC78),$A85,AF$8)=0,"",INDEX(INDIRECT(AD78&amp;"_"&amp;AC78),$A85,AF$8))</f>
        <v>#N/A</v>
      </c>
    </row>
    <row r="86" spans="1:32" ht="39.950000000000003" customHeight="1" x14ac:dyDescent="0.25">
      <c r="A86">
        <v>3</v>
      </c>
      <c r="C86" s="4" t="e">
        <f ca="1">IF(INDEX(INDIRECT(H78&amp;"_"&amp;G78),$A86,C$8)=0,"",INDEX(INDIRECT(H78&amp;"_"&amp;G78),$A86,C$8))</f>
        <v>#N/A</v>
      </c>
      <c r="D86" s="4" t="e">
        <f ca="1">IF(INDEX(INDIRECT(H78&amp;"_"&amp;G78),$A86,D$8)=0,"",INDEX(INDIRECT(H78&amp;"_"&amp;G78),$A86,D$8))</f>
        <v>#N/A</v>
      </c>
      <c r="E86" s="4" t="e">
        <f ca="1">IF(INDEX(INDIRECT(H78&amp;"_"&amp;G78),$A86,E$8)=0,"",INDEX(INDIRECT(H78&amp;"_"&amp;G78),$A86,E$8))</f>
        <v>#N/A</v>
      </c>
      <c r="F86" s="4" t="e">
        <f ca="1">IF(INDEX(INDIRECT(H78&amp;"_"&amp;G78),$A86,F$8)=0,"",INDEX(INDIRECT(H78&amp;"_"&amp;G78),$A86,F$8))</f>
        <v>#N/A</v>
      </c>
      <c r="G86" s="4" t="e">
        <f ca="1">IF(INDEX(INDIRECT(H78&amp;"_"&amp;G78),$A86,G$8)=0,"",INDEX(INDIRECT(H78&amp;"_"&amp;G78),$A86,G$8))</f>
        <v>#N/A</v>
      </c>
      <c r="H86" s="4" t="e">
        <f ca="1">IF(INDEX(INDIRECT(H78&amp;"_"&amp;G78),$A86,H$8)=0,"",INDEX(INDIRECT(H78&amp;"_"&amp;G78),$A86,H$8))</f>
        <v>#N/A</v>
      </c>
      <c r="I86" s="4" t="e">
        <f ca="1">IF(INDEX(INDIRECT(H78&amp;"_"&amp;G78),$A86,I$8)=0,"",INDEX(INDIRECT(H78&amp;"_"&amp;G78),$A86,I$8))</f>
        <v>#N/A</v>
      </c>
      <c r="J86" s="4" t="e">
        <f ca="1">IF(INDEX(INDIRECT(H78&amp;"_"&amp;G78),$A86,J$8)=0,"",INDEX(INDIRECT(H78&amp;"_"&amp;G78),$A86,J$8))</f>
        <v>#N/A</v>
      </c>
      <c r="K86" s="4"/>
      <c r="N86" s="4" t="str">
        <f ca="1">IF(INDEX(INDIRECT(S78&amp;"_"&amp;R78),$A86,N$8)=0,"",INDEX(INDIRECT(S78&amp;"_"&amp;R78),$A86,N$8))</f>
        <v>SHREWSBURY</v>
      </c>
      <c r="O86" s="4" t="str">
        <f ca="1">IF(INDEX(INDIRECT(S78&amp;"_"&amp;R78),$A86,O$8)=0,"",INDEX(INDIRECT(S78&amp;"_"&amp;R78),$A86,O$8))</f>
        <v/>
      </c>
      <c r="P86" s="4" t="str">
        <f ca="1">IF(INDEX(INDIRECT(S78&amp;"_"&amp;R78),$A86,P$8)=0,"",INDEX(INDIRECT(S78&amp;"_"&amp;R78),$A86,P$8))</f>
        <v/>
      </c>
      <c r="Q86" s="4" t="str">
        <f ca="1">IF(INDEX(INDIRECT(S78&amp;"_"&amp;R78),$A86,Q$8)=0,"",INDEX(INDIRECT(S78&amp;"_"&amp;R78),$A86,Q$8))</f>
        <v/>
      </c>
      <c r="R86" s="4" t="str">
        <f ca="1">IF(INDEX(INDIRECT(S78&amp;"_"&amp;R78),$A86,R$8)=0,"",INDEX(INDIRECT(S78&amp;"_"&amp;R78),$A86,R$8))</f>
        <v/>
      </c>
      <c r="S86" s="4" t="str">
        <f ca="1">IF(INDEX(INDIRECT(S78&amp;"_"&amp;R78),$A86,S$8)=0,"",INDEX(INDIRECT(S78&amp;"_"&amp;R78),$A86,S$8))</f>
        <v/>
      </c>
      <c r="T86" s="4" t="str">
        <f ca="1">IF(INDEX(INDIRECT(S78&amp;"_"&amp;R78),$A86,T$8)=0,"",INDEX(INDIRECT(S78&amp;"_"&amp;R78),$A86,T$8))</f>
        <v/>
      </c>
      <c r="U86" s="10" t="str">
        <f ca="1">IF(INDEX(INDIRECT(S78&amp;"_"&amp;R78),$A86,U$8)=0,"",INDEX(INDIRECT(S78&amp;"_"&amp;R78),$A86,U$8))</f>
        <v/>
      </c>
      <c r="V86" s="99"/>
      <c r="W86" s="99"/>
      <c r="Y86" s="4" t="e">
        <f ca="1">IF(INDEX(INDIRECT(AD78&amp;"_"&amp;AC78),$A86,Y$8)=0,"",INDEX(INDIRECT(AD78&amp;"_"&amp;AC78),$A86,Y$8))</f>
        <v>#N/A</v>
      </c>
      <c r="Z86" s="4" t="e">
        <f ca="1">IF(INDEX(INDIRECT(AD78&amp;"_"&amp;AC78),$A86,Z$8)=0,"",INDEX(INDIRECT(AD78&amp;"_"&amp;AC78),$A86,Z$8))</f>
        <v>#N/A</v>
      </c>
      <c r="AA86" s="4" t="e">
        <f ca="1">IF(INDEX(INDIRECT(AD78&amp;"_"&amp;AC78),$A86,AA$8)=0,"",INDEX(INDIRECT(AD78&amp;"_"&amp;AC78),$A86,AA$8))</f>
        <v>#N/A</v>
      </c>
      <c r="AB86" s="4" t="e">
        <f ca="1">IF(INDEX(INDIRECT(AD78&amp;"_"&amp;AC78),$A86,AB$8)=0,"",INDEX(INDIRECT(AD78&amp;"_"&amp;AC78),$A86,AB$8))</f>
        <v>#N/A</v>
      </c>
      <c r="AC86" s="4" t="e">
        <f ca="1">IF(INDEX(INDIRECT(AD78&amp;"_"&amp;AC78),$A86,AC$8)=0,"",INDEX(INDIRECT(AD78&amp;"_"&amp;AC78),$A86,AC$8))</f>
        <v>#N/A</v>
      </c>
      <c r="AD86" s="4" t="e">
        <f ca="1">IF(INDEX(INDIRECT(AD78&amp;"_"&amp;AC78),$A86,AD$8)=0,"",INDEX(INDIRECT(AD78&amp;"_"&amp;AC78),$A86,AD$8))</f>
        <v>#N/A</v>
      </c>
      <c r="AE86" s="4" t="e">
        <f ca="1">IF(INDEX(INDIRECT(AD78&amp;"_"&amp;AC78),$A86,AE$8)=0,"",INDEX(INDIRECT(AD78&amp;"_"&amp;AC78),$A86,AE$8))</f>
        <v>#N/A</v>
      </c>
      <c r="AF86" s="4" t="e">
        <f ca="1">IF(INDEX(INDIRECT(AD78&amp;"_"&amp;AC78),$A86,AF$8)=0,"",INDEX(INDIRECT(AD78&amp;"_"&amp;AC78),$A86,AF$8))</f>
        <v>#N/A</v>
      </c>
    </row>
    <row r="87" spans="1:32" ht="39.950000000000003" customHeight="1" x14ac:dyDescent="0.25">
      <c r="A87">
        <v>4</v>
      </c>
      <c r="C87" s="4" t="e">
        <f ca="1">IF(INDEX(INDIRECT(H78&amp;"_"&amp;G78),$A87,C$8)=0,"",INDEX(INDIRECT(H78&amp;"_"&amp;G78),$A87,C$8))</f>
        <v>#N/A</v>
      </c>
      <c r="D87" s="4" t="e">
        <f ca="1">IF(INDEX(INDIRECT(H78&amp;"_"&amp;G78),$A87,D$8)=0,"",INDEX(INDIRECT(H78&amp;"_"&amp;G78),$A87,D$8))</f>
        <v>#N/A</v>
      </c>
      <c r="E87" s="4" t="e">
        <f ca="1">IF(INDEX(INDIRECT(H78&amp;"_"&amp;G78),$A87,E$8)=0,"",INDEX(INDIRECT(H78&amp;"_"&amp;G78),$A87,E$8))</f>
        <v>#N/A</v>
      </c>
      <c r="F87" s="4" t="e">
        <f ca="1">IF(INDEX(INDIRECT(H78&amp;"_"&amp;G78),$A87,F$8)=0,"",INDEX(INDIRECT(H78&amp;"_"&amp;G78),$A87,F$8))</f>
        <v>#N/A</v>
      </c>
      <c r="G87" s="4" t="e">
        <f ca="1">IF(INDEX(INDIRECT(H78&amp;"_"&amp;G78),$A87,G$8)=0,"",INDEX(INDIRECT(H78&amp;"_"&amp;G78),$A87,G$8))</f>
        <v>#N/A</v>
      </c>
      <c r="H87" s="4" t="e">
        <f ca="1">IF(INDEX(INDIRECT(H78&amp;"_"&amp;G78),$A87,H$8)=0,"",INDEX(INDIRECT(H78&amp;"_"&amp;G78),$A87,H$8))</f>
        <v>#N/A</v>
      </c>
      <c r="I87" s="4" t="e">
        <f ca="1">IF(INDEX(INDIRECT(H78&amp;"_"&amp;G78),$A87,I$8)=0,"",INDEX(INDIRECT(H78&amp;"_"&amp;G78),$A87,I$8))</f>
        <v>#N/A</v>
      </c>
      <c r="J87" s="4" t="e">
        <f ca="1">IF(INDEX(INDIRECT(H78&amp;"_"&amp;G78),$A87,J$8)=0,"",INDEX(INDIRECT(H78&amp;"_"&amp;G78),$A87,J$8))</f>
        <v>#N/A</v>
      </c>
      <c r="K87" s="4"/>
      <c r="N87" s="4" t="str">
        <f ca="1">IF(INDEX(INDIRECT(S78&amp;"_"&amp;R78),$A87,N$8)=0,"",INDEX(INDIRECT(S78&amp;"_"&amp;R78),$A87,N$8))</f>
        <v>TELFORD</v>
      </c>
      <c r="O87" s="4" t="str">
        <f ca="1">IF(INDEX(INDIRECT(S78&amp;"_"&amp;R78),$A87,O$8)=0,"",INDEX(INDIRECT(S78&amp;"_"&amp;R78),$A87,O$8))</f>
        <v/>
      </c>
      <c r="P87" s="4" t="str">
        <f ca="1">IF(INDEX(INDIRECT(S78&amp;"_"&amp;R78),$A87,P$8)=0,"",INDEX(INDIRECT(S78&amp;"_"&amp;R78),$A87,P$8))</f>
        <v/>
      </c>
      <c r="Q87" s="4" t="str">
        <f ca="1">IF(INDEX(INDIRECT(S78&amp;"_"&amp;R78),$A87,Q$8)=0,"",INDEX(INDIRECT(S78&amp;"_"&amp;R78),$A87,Q$8))</f>
        <v/>
      </c>
      <c r="R87" s="4" t="str">
        <f ca="1">IF(INDEX(INDIRECT(S78&amp;"_"&amp;R78),$A87,R$8)=0,"",INDEX(INDIRECT(S78&amp;"_"&amp;R78),$A87,R$8))</f>
        <v/>
      </c>
      <c r="S87" s="4" t="str">
        <f ca="1">IF(INDEX(INDIRECT(S78&amp;"_"&amp;R78),$A87,S$8)=0,"",INDEX(INDIRECT(S78&amp;"_"&amp;R78),$A87,S$8))</f>
        <v/>
      </c>
      <c r="T87" s="4" t="str">
        <f ca="1">IF(INDEX(INDIRECT(S78&amp;"_"&amp;R78),$A87,T$8)=0,"",INDEX(INDIRECT(S78&amp;"_"&amp;R78),$A87,T$8))</f>
        <v/>
      </c>
      <c r="U87" s="10" t="str">
        <f ca="1">IF(INDEX(INDIRECT(S78&amp;"_"&amp;R78),$A87,U$8)=0,"",INDEX(INDIRECT(S78&amp;"_"&amp;R78),$A87,U$8))</f>
        <v/>
      </c>
      <c r="Y87" s="4" t="e">
        <f ca="1">IF(INDEX(INDIRECT(AD78&amp;"_"&amp;AC78),$A87,Y$8)=0,"",INDEX(INDIRECT(AD78&amp;"_"&amp;AC78),$A87,Y$8))</f>
        <v>#N/A</v>
      </c>
      <c r="Z87" s="4" t="e">
        <f ca="1">IF(INDEX(INDIRECT(AD78&amp;"_"&amp;AC78),$A87,Z$8)=0,"",INDEX(INDIRECT(AD78&amp;"_"&amp;AC78),$A87,Z$8))</f>
        <v>#N/A</v>
      </c>
      <c r="AA87" s="4" t="e">
        <f ca="1">IF(INDEX(INDIRECT(AD78&amp;"_"&amp;AC78),$A87,AA$8)=0,"",INDEX(INDIRECT(AD78&amp;"_"&amp;AC78),$A87,AA$8))</f>
        <v>#N/A</v>
      </c>
      <c r="AB87" s="4" t="e">
        <f ca="1">IF(INDEX(INDIRECT(AD78&amp;"_"&amp;AC78),$A87,AB$8)=0,"",INDEX(INDIRECT(AD78&amp;"_"&amp;AC78),$A87,AB$8))</f>
        <v>#N/A</v>
      </c>
      <c r="AC87" s="4" t="e">
        <f ca="1">IF(INDEX(INDIRECT(AD78&amp;"_"&amp;AC78),$A87,AC$8)=0,"",INDEX(INDIRECT(AD78&amp;"_"&amp;AC78),$A87,AC$8))</f>
        <v>#N/A</v>
      </c>
      <c r="AD87" s="4" t="e">
        <f ca="1">IF(INDEX(INDIRECT(AD78&amp;"_"&amp;AC78),$A87,AD$8)=0,"",INDEX(INDIRECT(AD78&amp;"_"&amp;AC78),$A87,AD$8))</f>
        <v>#N/A</v>
      </c>
      <c r="AE87" s="4" t="e">
        <f ca="1">IF(INDEX(INDIRECT(AD78&amp;"_"&amp;AC78),$A87,AE$8)=0,"",INDEX(INDIRECT(AD78&amp;"_"&amp;AC78),$A87,AE$8))</f>
        <v>#N/A</v>
      </c>
      <c r="AF87" s="4" t="e">
        <f ca="1">IF(INDEX(INDIRECT(AD78&amp;"_"&amp;AC78),$A87,AF$8)=0,"",INDEX(INDIRECT(AD78&amp;"_"&amp;AC78),$A87,AF$8))</f>
        <v>#N/A</v>
      </c>
    </row>
    <row r="88" spans="1:32" ht="39.950000000000003" customHeight="1" x14ac:dyDescent="0.25">
      <c r="A88">
        <v>5</v>
      </c>
      <c r="C88" s="4" t="e">
        <f ca="1">IF(INDEX(INDIRECT(H78&amp;"_"&amp;G78),$A88,C$8)=0,"",INDEX(INDIRECT(H78&amp;"_"&amp;G78),$A88,C$8))</f>
        <v>#N/A</v>
      </c>
      <c r="D88" s="4" t="e">
        <f ca="1">IF(INDEX(INDIRECT(H78&amp;"_"&amp;G78),$A88,D$8)=0,"",INDEX(INDIRECT(H78&amp;"_"&amp;G78),$A88,D$8))</f>
        <v>#N/A</v>
      </c>
      <c r="E88" s="4" t="e">
        <f ca="1">IF(INDEX(INDIRECT(H78&amp;"_"&amp;G78),$A88,E$8)=0,"",INDEX(INDIRECT(H78&amp;"_"&amp;G78),$A88,E$8))</f>
        <v>#N/A</v>
      </c>
      <c r="F88" s="4" t="e">
        <f ca="1">IF(INDEX(INDIRECT(H78&amp;"_"&amp;G78),$A88,F$8)=0,"",INDEX(INDIRECT(H78&amp;"_"&amp;G78),$A88,F$8))</f>
        <v>#N/A</v>
      </c>
      <c r="G88" s="4" t="e">
        <f ca="1">IF(INDEX(INDIRECT(H78&amp;"_"&amp;G78),$A88,G$8)=0,"",INDEX(INDIRECT(H78&amp;"_"&amp;G78),$A88,G$8))</f>
        <v>#N/A</v>
      </c>
      <c r="H88" s="4" t="e">
        <f ca="1">IF(INDEX(INDIRECT(H78&amp;"_"&amp;G78),$A88,H$8)=0,"",INDEX(INDIRECT(H78&amp;"_"&amp;G78),$A88,H$8))</f>
        <v>#N/A</v>
      </c>
      <c r="I88" s="4" t="e">
        <f ca="1">IF(INDEX(INDIRECT(H78&amp;"_"&amp;G78),$A88,I$8)=0,"",INDEX(INDIRECT(H78&amp;"_"&amp;G78),$A88,I$8))</f>
        <v>#N/A</v>
      </c>
      <c r="J88" s="4" t="e">
        <f ca="1">IF(INDEX(INDIRECT(H78&amp;"_"&amp;G78),$A88,J$8)=0,"",INDEX(INDIRECT(H78&amp;"_"&amp;G78),$A88,J$8))</f>
        <v>#N/A</v>
      </c>
      <c r="K88" s="4"/>
      <c r="N88" s="4" t="str">
        <f ca="1">IF(INDEX(INDIRECT(S78&amp;"_"&amp;R78),$A88,N$8)=0,"",INDEX(INDIRECT(S78&amp;"_"&amp;R78),$A88,N$8))</f>
        <v>WENLOCK</v>
      </c>
      <c r="O88" s="4" t="str">
        <f ca="1">IF(INDEX(INDIRECT(S78&amp;"_"&amp;R78),$A88,O$8)=0,"",INDEX(INDIRECT(S78&amp;"_"&amp;R78),$A88,O$8))</f>
        <v/>
      </c>
      <c r="P88" s="4" t="str">
        <f ca="1">IF(INDEX(INDIRECT(S78&amp;"_"&amp;R78),$A88,P$8)=0,"",INDEX(INDIRECT(S78&amp;"_"&amp;R78),$A88,P$8))</f>
        <v/>
      </c>
      <c r="Q88" s="4" t="str">
        <f ca="1">IF(INDEX(INDIRECT(S78&amp;"_"&amp;R78),$A88,Q$8)=0,"",INDEX(INDIRECT(S78&amp;"_"&amp;R78),$A88,Q$8))</f>
        <v/>
      </c>
      <c r="R88" s="4" t="str">
        <f ca="1">IF(INDEX(INDIRECT(S78&amp;"_"&amp;R78),$A88,R$8)=0,"",INDEX(INDIRECT(S78&amp;"_"&amp;R78),$A88,R$8))</f>
        <v/>
      </c>
      <c r="S88" s="4" t="str">
        <f ca="1">IF(INDEX(INDIRECT(S78&amp;"_"&amp;R78),$A88,S$8)=0,"",INDEX(INDIRECT(S78&amp;"_"&amp;R78),$A88,S$8))</f>
        <v/>
      </c>
      <c r="T88" s="4" t="str">
        <f ca="1">IF(INDEX(INDIRECT(S78&amp;"_"&amp;R78),$A88,T$8)=0,"",INDEX(INDIRECT(S78&amp;"_"&amp;R78),$A88,T$8))</f>
        <v/>
      </c>
      <c r="U88" s="10" t="str">
        <f ca="1">IF(INDEX(INDIRECT(S78&amp;"_"&amp;R78),$A88,U$8)=0,"",INDEX(INDIRECT(S78&amp;"_"&amp;R78),$A88,U$8))</f>
        <v/>
      </c>
      <c r="Y88" s="4" t="e">
        <f ca="1">IF(INDEX(INDIRECT(AD78&amp;"_"&amp;AC78),$A88,Y$8)=0,"",INDEX(INDIRECT(AD78&amp;"_"&amp;AC78),$A88,Y$8))</f>
        <v>#N/A</v>
      </c>
      <c r="Z88" s="4" t="e">
        <f ca="1">IF(INDEX(INDIRECT(AD78&amp;"_"&amp;AC78),$A88,Z$8)=0,"",INDEX(INDIRECT(AD78&amp;"_"&amp;AC78),$A88,Z$8))</f>
        <v>#N/A</v>
      </c>
      <c r="AA88" s="4" t="e">
        <f ca="1">IF(INDEX(INDIRECT(AD78&amp;"_"&amp;AC78),$A88,AA$8)=0,"",INDEX(INDIRECT(AD78&amp;"_"&amp;AC78),$A88,AA$8))</f>
        <v>#N/A</v>
      </c>
      <c r="AB88" s="4" t="e">
        <f ca="1">IF(INDEX(INDIRECT(AD78&amp;"_"&amp;AC78),$A88,AB$8)=0,"",INDEX(INDIRECT(AD78&amp;"_"&amp;AC78),$A88,AB$8))</f>
        <v>#N/A</v>
      </c>
      <c r="AC88" s="4" t="e">
        <f ca="1">IF(INDEX(INDIRECT(AD78&amp;"_"&amp;AC78),$A88,AC$8)=0,"",INDEX(INDIRECT(AD78&amp;"_"&amp;AC78),$A88,AC$8))</f>
        <v>#N/A</v>
      </c>
      <c r="AD88" s="4" t="e">
        <f ca="1">IF(INDEX(INDIRECT(AD78&amp;"_"&amp;AC78),$A88,AD$8)=0,"",INDEX(INDIRECT(AD78&amp;"_"&amp;AC78),$A88,AD$8))</f>
        <v>#N/A</v>
      </c>
      <c r="AE88" s="4" t="e">
        <f ca="1">IF(INDEX(INDIRECT(AD78&amp;"_"&amp;AC78),$A88,AE$8)=0,"",INDEX(INDIRECT(AD78&amp;"_"&amp;AC78),$A88,AE$8))</f>
        <v>#N/A</v>
      </c>
      <c r="AF88" s="4" t="e">
        <f ca="1">IF(INDEX(INDIRECT(AD78&amp;"_"&amp;AC78),$A88,AF$8)=0,"",INDEX(INDIRECT(AD78&amp;"_"&amp;AC78),$A88,AF$8))</f>
        <v>#N/A</v>
      </c>
    </row>
    <row r="89" spans="1:32" ht="39.950000000000003" customHeight="1" x14ac:dyDescent="0.25">
      <c r="A89">
        <v>6</v>
      </c>
      <c r="C89" s="4" t="e">
        <f ca="1">IF(INDEX(INDIRECT(H78&amp;"_"&amp;G78),$A89,C$8)=0,"",INDEX(INDIRECT(H78&amp;"_"&amp;G78),$A89,C$8))</f>
        <v>#N/A</v>
      </c>
      <c r="D89" s="4" t="e">
        <f ca="1">IF(INDEX(INDIRECT(H78&amp;"_"&amp;G78),$A89,D$8)=0,"",INDEX(INDIRECT(H78&amp;"_"&amp;G78),$A89,D$8))</f>
        <v>#N/A</v>
      </c>
      <c r="E89" s="4" t="e">
        <f ca="1">IF(INDEX(INDIRECT(H78&amp;"_"&amp;G78),$A89,E$8)=0,"",INDEX(INDIRECT(H78&amp;"_"&amp;G78),$A89,E$8))</f>
        <v>#N/A</v>
      </c>
      <c r="F89" s="4" t="e">
        <f ca="1">IF(INDEX(INDIRECT(H78&amp;"_"&amp;G78),$A89,F$8)=0,"",INDEX(INDIRECT(H78&amp;"_"&amp;G78),$A89,F$8))</f>
        <v>#N/A</v>
      </c>
      <c r="G89" s="4" t="e">
        <f ca="1">IF(INDEX(INDIRECT(H78&amp;"_"&amp;G78),$A89,G$8)=0,"",INDEX(INDIRECT(H78&amp;"_"&amp;G78),$A89,G$8))</f>
        <v>#N/A</v>
      </c>
      <c r="H89" s="4" t="e">
        <f ca="1">IF(INDEX(INDIRECT(H78&amp;"_"&amp;G78),$A89,H$8)=0,"",INDEX(INDIRECT(H78&amp;"_"&amp;G78),$A89,H$8))</f>
        <v>#N/A</v>
      </c>
      <c r="I89" s="4" t="e">
        <f ca="1">IF(INDEX(INDIRECT(H78&amp;"_"&amp;G78),$A89,I$8)=0,"",INDEX(INDIRECT(H78&amp;"_"&amp;G78),$A89,I$8))</f>
        <v>#N/A</v>
      </c>
      <c r="J89" s="4" t="e">
        <f ca="1">IF(INDEX(INDIRECT(H78&amp;"_"&amp;G78),$A89,J$8)=0,"",INDEX(INDIRECT(H78&amp;"_"&amp;G78),$A89,J$8))</f>
        <v>#N/A</v>
      </c>
      <c r="K89" s="4"/>
      <c r="N89" s="4" t="str">
        <f ca="1">IF(INDEX(INDIRECT(S78&amp;"_"&amp;R78),$A89,N$8)=0,"",INDEX(INDIRECT(S78&amp;"_"&amp;R78),$A89,N$8))</f>
        <v>OSWESTRY</v>
      </c>
      <c r="O89" s="4" t="str">
        <f ca="1">IF(INDEX(INDIRECT(S78&amp;"_"&amp;R78),$A89,O$8)=0,"",INDEX(INDIRECT(S78&amp;"_"&amp;R78),$A89,O$8))</f>
        <v/>
      </c>
      <c r="P89" s="4" t="str">
        <f ca="1">IF(INDEX(INDIRECT(S78&amp;"_"&amp;R78),$A89,P$8)=0,"",INDEX(INDIRECT(S78&amp;"_"&amp;R78),$A89,P$8))</f>
        <v/>
      </c>
      <c r="Q89" s="4" t="str">
        <f ca="1">IF(INDEX(INDIRECT(S78&amp;"_"&amp;R78),$A89,Q$8)=0,"",INDEX(INDIRECT(S78&amp;"_"&amp;R78),$A89,Q$8))</f>
        <v/>
      </c>
      <c r="R89" s="4" t="str">
        <f ca="1">IF(INDEX(INDIRECT(S78&amp;"_"&amp;R78),$A89,R$8)=0,"",INDEX(INDIRECT(S78&amp;"_"&amp;R78),$A89,R$8))</f>
        <v/>
      </c>
      <c r="S89" s="4" t="str">
        <f ca="1">IF(INDEX(INDIRECT(S78&amp;"_"&amp;R78),$A89,S$8)=0,"",INDEX(INDIRECT(S78&amp;"_"&amp;R78),$A89,S$8))</f>
        <v/>
      </c>
      <c r="T89" s="4" t="str">
        <f ca="1">IF(INDEX(INDIRECT(S78&amp;"_"&amp;R78),$A89,T$8)=0,"",INDEX(INDIRECT(S78&amp;"_"&amp;R78),$A89,T$8))</f>
        <v/>
      </c>
      <c r="U89" s="10" t="str">
        <f ca="1">IF(INDEX(INDIRECT(S78&amp;"_"&amp;R78),$A89,U$8)=0,"",INDEX(INDIRECT(S78&amp;"_"&amp;R78),$A89,U$8))</f>
        <v/>
      </c>
      <c r="Y89" s="4" t="e">
        <f ca="1">IF(INDEX(INDIRECT(AD78&amp;"_"&amp;AC78),$A89,Y$8)=0,"",INDEX(INDIRECT(AD78&amp;"_"&amp;AC78),$A89,Y$8))</f>
        <v>#N/A</v>
      </c>
      <c r="Z89" s="4" t="e">
        <f ca="1">IF(INDEX(INDIRECT(AD78&amp;"_"&amp;AC78),$A89,Z$8)=0,"",INDEX(INDIRECT(AD78&amp;"_"&amp;AC78),$A89,Z$8))</f>
        <v>#N/A</v>
      </c>
      <c r="AA89" s="4" t="e">
        <f ca="1">IF(INDEX(INDIRECT(AD78&amp;"_"&amp;AC78),$A89,AA$8)=0,"",INDEX(INDIRECT(AD78&amp;"_"&amp;AC78),$A89,AA$8))</f>
        <v>#N/A</v>
      </c>
      <c r="AB89" s="4" t="e">
        <f ca="1">IF(INDEX(INDIRECT(AD78&amp;"_"&amp;AC78),$A89,AB$8)=0,"",INDEX(INDIRECT(AD78&amp;"_"&amp;AC78),$A89,AB$8))</f>
        <v>#N/A</v>
      </c>
      <c r="AC89" s="4" t="e">
        <f ca="1">IF(INDEX(INDIRECT(AD78&amp;"_"&amp;AC78),$A89,AC$8)=0,"",INDEX(INDIRECT(AD78&amp;"_"&amp;AC78),$A89,AC$8))</f>
        <v>#N/A</v>
      </c>
      <c r="AD89" s="4" t="e">
        <f ca="1">IF(INDEX(INDIRECT(AD78&amp;"_"&amp;AC78),$A89,AD$8)=0,"",INDEX(INDIRECT(AD78&amp;"_"&amp;AC78),$A89,AD$8))</f>
        <v>#N/A</v>
      </c>
      <c r="AE89" s="4" t="e">
        <f ca="1">IF(INDEX(INDIRECT(AD78&amp;"_"&amp;AC78),$A89,AE$8)=0,"",INDEX(INDIRECT(AD78&amp;"_"&amp;AC78),$A89,AE$8))</f>
        <v>#N/A</v>
      </c>
      <c r="AF89" s="4" t="e">
        <f ca="1">IF(INDEX(INDIRECT(AD78&amp;"_"&amp;AC78),$A89,AF$8)=0,"",INDEX(INDIRECT(AD78&amp;"_"&amp;AC78),$A89,AF$8))</f>
        <v>#N/A</v>
      </c>
    </row>
    <row r="90" spans="1:32" ht="39.950000000000003" customHeight="1" x14ac:dyDescent="0.25">
      <c r="A90">
        <v>7</v>
      </c>
      <c r="C90" s="4" t="e">
        <f ca="1">IF(INDEX(INDIRECT(H78&amp;"_"&amp;G78),$A90,C$8)=0,"",INDEX(INDIRECT(H78&amp;"_"&amp;G78),$A90,C$8))</f>
        <v>#N/A</v>
      </c>
      <c r="D90" s="4" t="e">
        <f ca="1">IF(INDEX(INDIRECT(H78&amp;"_"&amp;G78),$A90,D$8)=0,"",INDEX(INDIRECT(H78&amp;"_"&amp;G78),$A90,D$8))</f>
        <v>#N/A</v>
      </c>
      <c r="E90" s="4" t="e">
        <f ca="1">IF(INDEX(INDIRECT(H78&amp;"_"&amp;G78),$A90,E$8)=0,"",INDEX(INDIRECT(H78&amp;"_"&amp;G78),$A90,E$8))</f>
        <v>#N/A</v>
      </c>
      <c r="F90" s="4" t="e">
        <f ca="1">IF(INDEX(INDIRECT(H78&amp;"_"&amp;G78),$A90,F$8)=0,"",INDEX(INDIRECT(H78&amp;"_"&amp;G78),$A90,F$8))</f>
        <v>#N/A</v>
      </c>
      <c r="G90" s="4" t="e">
        <f ca="1">IF(INDEX(INDIRECT(H78&amp;"_"&amp;G78),$A90,G$8)=0,"",INDEX(INDIRECT(H78&amp;"_"&amp;G78),$A90,G$8))</f>
        <v>#N/A</v>
      </c>
      <c r="H90" s="4" t="e">
        <f ca="1">IF(INDEX(INDIRECT(H78&amp;"_"&amp;G78),$A90,H$8)=0,"",INDEX(INDIRECT(H78&amp;"_"&amp;G78),$A90,H$8))</f>
        <v>#N/A</v>
      </c>
      <c r="I90" s="4" t="e">
        <f ca="1">IF(INDEX(INDIRECT(H78&amp;"_"&amp;G78),$A90,I$8)=0,"",INDEX(INDIRECT(H78&amp;"_"&amp;G78),$A90,I$8))</f>
        <v>#N/A</v>
      </c>
      <c r="J90" s="4" t="e">
        <f ca="1">IF(INDEX(INDIRECT(H78&amp;"_"&amp;G78),$A90,J$8)=0,"",INDEX(INDIRECT(H78&amp;"_"&amp;G78),$A90,J$8))</f>
        <v>#N/A</v>
      </c>
      <c r="K90" s="4"/>
      <c r="N90" s="4" t="str">
        <f ca="1">IF(INDEX(INDIRECT(S78&amp;"_"&amp;R78),$A90,N$8)=0,"",INDEX(INDIRECT(S78&amp;"_"&amp;R78),$A90,N$8))</f>
        <v>SHREWSBURY</v>
      </c>
      <c r="O90" s="4" t="str">
        <f ca="1">IF(INDEX(INDIRECT(S78&amp;"_"&amp;R78),$A90,O$8)=0,"",INDEX(INDIRECT(S78&amp;"_"&amp;R78),$A90,O$8))</f>
        <v/>
      </c>
      <c r="P90" s="4" t="str">
        <f ca="1">IF(INDEX(INDIRECT(S78&amp;"_"&amp;R78),$A90,P$8)=0,"",INDEX(INDIRECT(S78&amp;"_"&amp;R78),$A90,P$8))</f>
        <v/>
      </c>
      <c r="Q90" s="4" t="str">
        <f ca="1">IF(INDEX(INDIRECT(S78&amp;"_"&amp;R78),$A90,Q$8)=0,"",INDEX(INDIRECT(S78&amp;"_"&amp;R78),$A90,Q$8))</f>
        <v/>
      </c>
      <c r="R90" s="4" t="str">
        <f ca="1">IF(INDEX(INDIRECT(S78&amp;"_"&amp;R78),$A90,R$8)=0,"",INDEX(INDIRECT(S78&amp;"_"&amp;R78),$A90,R$8))</f>
        <v/>
      </c>
      <c r="S90" s="4" t="str">
        <f ca="1">IF(INDEX(INDIRECT(S78&amp;"_"&amp;R78),$A90,S$8)=0,"",INDEX(INDIRECT(S78&amp;"_"&amp;R78),$A90,S$8))</f>
        <v/>
      </c>
      <c r="T90" s="4" t="str">
        <f ca="1">IF(INDEX(INDIRECT(S78&amp;"_"&amp;R78),$A90,T$8)=0,"",INDEX(INDIRECT(S78&amp;"_"&amp;R78),$A90,T$8))</f>
        <v/>
      </c>
      <c r="U90" s="10" t="str">
        <f ca="1">IF(INDEX(INDIRECT(S78&amp;"_"&amp;R78),$A90,U$8)=0,"",INDEX(INDIRECT(S78&amp;"_"&amp;R78),$A90,U$8))</f>
        <v/>
      </c>
      <c r="Y90" s="4" t="e">
        <f ca="1">IF(INDEX(INDIRECT(AD78&amp;"_"&amp;AC78),$A90,Y$8)=0,"",INDEX(INDIRECT(AD78&amp;"_"&amp;AC78),$A90,Y$8))</f>
        <v>#N/A</v>
      </c>
      <c r="Z90" s="4" t="e">
        <f ca="1">IF(INDEX(INDIRECT(AD78&amp;"_"&amp;AC78),$A90,Z$8)=0,"",INDEX(INDIRECT(AD78&amp;"_"&amp;AC78),$A90,Z$8))</f>
        <v>#N/A</v>
      </c>
      <c r="AA90" s="4" t="e">
        <f ca="1">IF(INDEX(INDIRECT(AD78&amp;"_"&amp;AC78),$A90,AA$8)=0,"",INDEX(INDIRECT(AD78&amp;"_"&amp;AC78),$A90,AA$8))</f>
        <v>#N/A</v>
      </c>
      <c r="AB90" s="4" t="e">
        <f ca="1">IF(INDEX(INDIRECT(AD78&amp;"_"&amp;AC78),$A90,AB$8)=0,"",INDEX(INDIRECT(AD78&amp;"_"&amp;AC78),$A90,AB$8))</f>
        <v>#N/A</v>
      </c>
      <c r="AC90" s="4" t="e">
        <f ca="1">IF(INDEX(INDIRECT(AD78&amp;"_"&amp;AC78),$A90,AC$8)=0,"",INDEX(INDIRECT(AD78&amp;"_"&amp;AC78),$A90,AC$8))</f>
        <v>#N/A</v>
      </c>
      <c r="AD90" s="4" t="e">
        <f ca="1">IF(INDEX(INDIRECT(AD78&amp;"_"&amp;AC78),$A90,AD$8)=0,"",INDEX(INDIRECT(AD78&amp;"_"&amp;AC78),$A90,AD$8))</f>
        <v>#N/A</v>
      </c>
      <c r="AE90" s="4" t="e">
        <f ca="1">IF(INDEX(INDIRECT(AD78&amp;"_"&amp;AC78),$A90,AE$8)=0,"",INDEX(INDIRECT(AD78&amp;"_"&amp;AC78),$A90,AE$8))</f>
        <v>#N/A</v>
      </c>
      <c r="AF90" s="4" t="e">
        <f ca="1">IF(INDEX(INDIRECT(AD78&amp;"_"&amp;AC78),$A90,AF$8)=0,"",INDEX(INDIRECT(AD78&amp;"_"&amp;AC78),$A90,AF$8))</f>
        <v>#N/A</v>
      </c>
    </row>
    <row r="91" spans="1:32" ht="39.950000000000003" customHeight="1" x14ac:dyDescent="0.25">
      <c r="A91">
        <v>8</v>
      </c>
      <c r="C91" s="4" t="e">
        <f ca="1">IF(INDEX(INDIRECT(H78&amp;"_"&amp;G78),$A91,C$8)=0,"",INDEX(INDIRECT(H78&amp;"_"&amp;G78),$A91,C$8))</f>
        <v>#N/A</v>
      </c>
      <c r="D91" s="4" t="e">
        <f ca="1">IF(INDEX(INDIRECT(H78&amp;"_"&amp;G78),$A91,D$8)=0,"",INDEX(INDIRECT(H78&amp;"_"&amp;G78),$A91,D$8))</f>
        <v>#N/A</v>
      </c>
      <c r="E91" s="4" t="e">
        <f ca="1">IF(INDEX(INDIRECT(H78&amp;"_"&amp;G78),$A91,E$8)=0,"",INDEX(INDIRECT(H78&amp;"_"&amp;G78),$A91,E$8))</f>
        <v>#N/A</v>
      </c>
      <c r="F91" s="4" t="e">
        <f ca="1">IF(INDEX(INDIRECT(H78&amp;"_"&amp;G78),$A91,F$8)=0,"",INDEX(INDIRECT(H78&amp;"_"&amp;G78),$A91,F$8))</f>
        <v>#N/A</v>
      </c>
      <c r="G91" s="4" t="e">
        <f ca="1">IF(INDEX(INDIRECT(H78&amp;"_"&amp;G78),$A91,G$8)=0,"",INDEX(INDIRECT(H78&amp;"_"&amp;G78),$A91,G$8))</f>
        <v>#N/A</v>
      </c>
      <c r="H91" s="4" t="e">
        <f ca="1">IF(INDEX(INDIRECT(H78&amp;"_"&amp;G78),$A91,H$8)=0,"",INDEX(INDIRECT(H78&amp;"_"&amp;G78),$A91,H$8))</f>
        <v>#N/A</v>
      </c>
      <c r="I91" s="4" t="e">
        <f ca="1">IF(INDEX(INDIRECT(H78&amp;"_"&amp;G78),$A91,I$8)=0,"",INDEX(INDIRECT(H78&amp;"_"&amp;G78),$A91,I$8))</f>
        <v>#N/A</v>
      </c>
      <c r="J91" s="4" t="e">
        <f ca="1">IF(INDEX(INDIRECT(H78&amp;"_"&amp;G78),$A91,J$8)=0,"",INDEX(INDIRECT(H78&amp;"_"&amp;G78),$A91,J$8))</f>
        <v>#N/A</v>
      </c>
      <c r="K91" s="4"/>
      <c r="N91" s="4" t="str">
        <f ca="1">IF(INDEX(INDIRECT(S78&amp;"_"&amp;R78),$A91,N$8)=0,"",INDEX(INDIRECT(S78&amp;"_"&amp;R78),$A91,N$8))</f>
        <v>TELFORD</v>
      </c>
      <c r="O91" s="4" t="str">
        <f ca="1">IF(INDEX(INDIRECT(S78&amp;"_"&amp;R78),$A91,O$8)=0,"",INDEX(INDIRECT(S78&amp;"_"&amp;R78),$A91,O$8))</f>
        <v/>
      </c>
      <c r="P91" s="4" t="str">
        <f ca="1">IF(INDEX(INDIRECT(S78&amp;"_"&amp;R78),$A91,P$8)=0,"",INDEX(INDIRECT(S78&amp;"_"&amp;R78),$A91,P$8))</f>
        <v/>
      </c>
      <c r="Q91" s="4" t="str">
        <f ca="1">IF(INDEX(INDIRECT(S78&amp;"_"&amp;R78),$A91,Q$8)=0,"",INDEX(INDIRECT(S78&amp;"_"&amp;R78),$A91,Q$8))</f>
        <v/>
      </c>
      <c r="R91" s="4" t="str">
        <f ca="1">IF(INDEX(INDIRECT(S78&amp;"_"&amp;R78),$A91,R$8)=0,"",INDEX(INDIRECT(S78&amp;"_"&amp;R78),$A91,R$8))</f>
        <v/>
      </c>
      <c r="S91" s="4" t="str">
        <f ca="1">IF(INDEX(INDIRECT(S78&amp;"_"&amp;R78),$A91,S$8)=0,"",INDEX(INDIRECT(S78&amp;"_"&amp;R78),$A91,S$8))</f>
        <v/>
      </c>
      <c r="T91" s="4" t="str">
        <f ca="1">IF(INDEX(INDIRECT(S78&amp;"_"&amp;R78),$A91,T$8)=0,"",INDEX(INDIRECT(S78&amp;"_"&amp;R78),$A91,T$8))</f>
        <v/>
      </c>
      <c r="U91" s="10" t="str">
        <f ca="1">IF(INDEX(INDIRECT(S78&amp;"_"&amp;R78),$A91,U$8)=0,"",INDEX(INDIRECT(S78&amp;"_"&amp;R78),$A91,U$8))</f>
        <v/>
      </c>
      <c r="V91" s="99"/>
      <c r="W91" s="99"/>
      <c r="X91" s="99"/>
      <c r="Y91" s="4" t="e">
        <f ca="1">IF(INDEX(INDIRECT(AD78&amp;"_"&amp;AC78),$A91,Y$8)=0,"",INDEX(INDIRECT(AD78&amp;"_"&amp;AC78),$A91,Y$8))</f>
        <v>#N/A</v>
      </c>
      <c r="Z91" s="4" t="e">
        <f ca="1">IF(INDEX(INDIRECT(AD78&amp;"_"&amp;AC78),$A91,Z$8)=0,"",INDEX(INDIRECT(AD78&amp;"_"&amp;AC78),$A91,Z$8))</f>
        <v>#N/A</v>
      </c>
      <c r="AA91" s="4" t="e">
        <f ca="1">IF(INDEX(INDIRECT(AD78&amp;"_"&amp;AC78),$A91,AA$8)=0,"",INDEX(INDIRECT(AD78&amp;"_"&amp;AC78),$A91,AA$8))</f>
        <v>#N/A</v>
      </c>
      <c r="AB91" s="4" t="e">
        <f ca="1">IF(INDEX(INDIRECT(AD78&amp;"_"&amp;AC78),$A91,AB$8)=0,"",INDEX(INDIRECT(AD78&amp;"_"&amp;AC78),$A91,AB$8))</f>
        <v>#N/A</v>
      </c>
      <c r="AC91" s="4" t="e">
        <f ca="1">IF(INDEX(INDIRECT(AD78&amp;"_"&amp;AC78),$A91,AC$8)=0,"",INDEX(INDIRECT(AD78&amp;"_"&amp;AC78),$A91,AC$8))</f>
        <v>#N/A</v>
      </c>
      <c r="AD91" s="4" t="e">
        <f ca="1">IF(INDEX(INDIRECT(AD78&amp;"_"&amp;AC78),$A91,AD$8)=0,"",INDEX(INDIRECT(AD78&amp;"_"&amp;AC78),$A91,AD$8))</f>
        <v>#N/A</v>
      </c>
      <c r="AE91" s="4" t="e">
        <f ca="1">IF(INDEX(INDIRECT(AD78&amp;"_"&amp;AC78),$A91,AE$8)=0,"",INDEX(INDIRECT(AD78&amp;"_"&amp;AC78),$A91,AE$8))</f>
        <v>#N/A</v>
      </c>
      <c r="AF91" s="4" t="e">
        <f ca="1">IF(INDEX(INDIRECT(AD78&amp;"_"&amp;AC78),$A91,AF$8)=0,"",INDEX(INDIRECT(AD78&amp;"_"&amp;AC78),$A91,AF$8))</f>
        <v>#N/A</v>
      </c>
    </row>
    <row r="92" spans="1:32" ht="39.950000000000003" customHeight="1" x14ac:dyDescent="0.25">
      <c r="A92">
        <v>9</v>
      </c>
      <c r="C92" s="4" t="e">
        <f ca="1">IF(INDEX(INDIRECT(H78&amp;"_"&amp;G78),$A92,C$8)=0,"",INDEX(INDIRECT(H78&amp;"_"&amp;G78),$A92,C$8))</f>
        <v>#N/A</v>
      </c>
      <c r="D92" s="4" t="e">
        <f ca="1">IF(INDEX(INDIRECT(H78&amp;"_"&amp;G78),$A92,D$8)=0,"",INDEX(INDIRECT(H78&amp;"_"&amp;G78),$A92,D$8))</f>
        <v>#N/A</v>
      </c>
      <c r="E92" s="4" t="e">
        <f ca="1">IF(INDEX(INDIRECT(H78&amp;"_"&amp;G78),$A92,E$8)=0,"",INDEX(INDIRECT(H78&amp;"_"&amp;G78),$A92,E$8))</f>
        <v>#N/A</v>
      </c>
      <c r="F92" s="4" t="e">
        <f ca="1">IF(INDEX(INDIRECT(H78&amp;"_"&amp;G78),$A92,F$8)=0,"",INDEX(INDIRECT(H78&amp;"_"&amp;G78),$A92,F$8))</f>
        <v>#N/A</v>
      </c>
      <c r="G92" s="4" t="e">
        <f ca="1">IF(INDEX(INDIRECT(H78&amp;"_"&amp;G78),$A92,G$8)=0,"",INDEX(INDIRECT(H78&amp;"_"&amp;G78),$A92,G$8))</f>
        <v>#N/A</v>
      </c>
      <c r="H92" s="4" t="e">
        <f ca="1">IF(INDEX(INDIRECT(H78&amp;"_"&amp;G78),$A92,H$8)=0,"",INDEX(INDIRECT(H78&amp;"_"&amp;G78),$A92,H$8))</f>
        <v>#N/A</v>
      </c>
      <c r="I92" s="4" t="e">
        <f ca="1">IF(INDEX(INDIRECT(H78&amp;"_"&amp;G78),$A92,I$8)=0,"",INDEX(INDIRECT(H78&amp;"_"&amp;G78),$A92,I$8))</f>
        <v>#N/A</v>
      </c>
      <c r="J92" s="4" t="e">
        <f ca="1">IF(INDEX(INDIRECT(H78&amp;"_"&amp;G78),$A92,J$8)=0,"",INDEX(INDIRECT(H78&amp;"_"&amp;G78),$A92,J$8))</f>
        <v>#N/A</v>
      </c>
      <c r="K92" s="4"/>
      <c r="N92" s="4" t="str">
        <f ca="1">IF(INDEX(INDIRECT(S78&amp;"_"&amp;R78),$A92,N$8)=0,"",INDEX(INDIRECT(S78&amp;"_"&amp;R78),$A92,N$8))</f>
        <v>WENLOCK</v>
      </c>
      <c r="O92" s="4" t="str">
        <f ca="1">IF(INDEX(INDIRECT(S78&amp;"_"&amp;R78),$A92,O$8)=0,"",INDEX(INDIRECT(S78&amp;"_"&amp;R78),$A92,O$8))</f>
        <v/>
      </c>
      <c r="P92" s="4" t="str">
        <f ca="1">IF(INDEX(INDIRECT(S78&amp;"_"&amp;R78),$A92,P$8)=0,"",INDEX(INDIRECT(S78&amp;"_"&amp;R78),$A92,P$8))</f>
        <v/>
      </c>
      <c r="Q92" s="4" t="str">
        <f ca="1">IF(INDEX(INDIRECT(S78&amp;"_"&amp;R78),$A92,Q$8)=0,"",INDEX(INDIRECT(S78&amp;"_"&amp;R78),$A92,Q$8))</f>
        <v/>
      </c>
      <c r="R92" s="4" t="str">
        <f ca="1">IF(INDEX(INDIRECT(S78&amp;"_"&amp;R78),$A92,R$8)=0,"",INDEX(INDIRECT(S78&amp;"_"&amp;R78),$A92,R$8))</f>
        <v/>
      </c>
      <c r="S92" s="4" t="str">
        <f ca="1">IF(INDEX(INDIRECT(S78&amp;"_"&amp;R78),$A92,S$8)=0,"",INDEX(INDIRECT(S78&amp;"_"&amp;R78),$A92,S$8))</f>
        <v/>
      </c>
      <c r="T92" s="4" t="str">
        <f ca="1">IF(INDEX(INDIRECT(S78&amp;"_"&amp;R78),$A92,T$8)=0,"",INDEX(INDIRECT(S78&amp;"_"&amp;R78),$A92,T$8))</f>
        <v/>
      </c>
      <c r="U92" s="10" t="str">
        <f ca="1">IF(INDEX(INDIRECT(S78&amp;"_"&amp;R78),$A92,U$8)=0,"",INDEX(INDIRECT(S78&amp;"_"&amp;R78),$A92,U$8))</f>
        <v/>
      </c>
      <c r="V92" s="99"/>
      <c r="W92" s="99"/>
      <c r="X92" s="99"/>
      <c r="Y92" s="4" t="e">
        <f ca="1">IF(INDEX(INDIRECT(AD78&amp;"_"&amp;AC78),$A92,Y$8)=0,"",INDEX(INDIRECT(AD78&amp;"_"&amp;AC78),$A92,Y$8))</f>
        <v>#N/A</v>
      </c>
      <c r="Z92" s="4" t="e">
        <f ca="1">IF(INDEX(INDIRECT(AD78&amp;"_"&amp;AC78),$A92,Z$8)=0,"",INDEX(INDIRECT(AD78&amp;"_"&amp;AC78),$A92,Z$8))</f>
        <v>#N/A</v>
      </c>
      <c r="AA92" s="4" t="e">
        <f ca="1">IF(INDEX(INDIRECT(AD78&amp;"_"&amp;AC78),$A92,AA$8)=0,"",INDEX(INDIRECT(AD78&amp;"_"&amp;AC78),$A92,AA$8))</f>
        <v>#N/A</v>
      </c>
      <c r="AB92" s="4" t="e">
        <f ca="1">IF(INDEX(INDIRECT(AD78&amp;"_"&amp;AC78),$A92,AB$8)=0,"",INDEX(INDIRECT(AD78&amp;"_"&amp;AC78),$A92,AB$8))</f>
        <v>#N/A</v>
      </c>
      <c r="AC92" s="4" t="e">
        <f ca="1">IF(INDEX(INDIRECT(AD78&amp;"_"&amp;AC78),$A92,AC$8)=0,"",INDEX(INDIRECT(AD78&amp;"_"&amp;AC78),$A92,AC$8))</f>
        <v>#N/A</v>
      </c>
      <c r="AD92" s="4" t="e">
        <f ca="1">IF(INDEX(INDIRECT(AD78&amp;"_"&amp;AC78),$A92,AD$8)=0,"",INDEX(INDIRECT(AD78&amp;"_"&amp;AC78),$A92,AD$8))</f>
        <v>#N/A</v>
      </c>
      <c r="AE92" s="4" t="e">
        <f ca="1">IF(INDEX(INDIRECT(AD78&amp;"_"&amp;AC78),$A92,AE$8)=0,"",INDEX(INDIRECT(AD78&amp;"_"&amp;AC78),$A92,AE$8))</f>
        <v>#N/A</v>
      </c>
      <c r="AF92" s="4" t="e">
        <f ca="1">IF(INDEX(INDIRECT(AD78&amp;"_"&amp;AC78),$A92,AF$8)=0,"",INDEX(INDIRECT(AD78&amp;"_"&amp;AC78),$A92,AF$8))</f>
        <v>#N/A</v>
      </c>
    </row>
    <row r="93" spans="1:32" ht="15" customHeight="1" x14ac:dyDescent="0.25">
      <c r="A93">
        <v>10</v>
      </c>
      <c r="C93" s="4" t="e">
        <f ca="1">IF(INDEX(INDIRECT(H78&amp;"_"&amp;G78),$A93,C$8)=0,"",INDEX(INDIRECT(H78&amp;"_"&amp;G78),$A93,C$8))</f>
        <v>#N/A</v>
      </c>
      <c r="D93" s="4" t="e">
        <f ca="1">IF(INDEX(INDIRECT(H78&amp;"_"&amp;G78),$A93,D$8)=0,"",INDEX(INDIRECT(H78&amp;"_"&amp;G78),$A93,D$8))</f>
        <v>#N/A</v>
      </c>
      <c r="E93" s="4" t="e">
        <f ca="1">IF(INDEX(INDIRECT(H78&amp;"_"&amp;G78),$A93,E$8)=0,"",INDEX(INDIRECT(H78&amp;"_"&amp;G78),$A93,E$8))</f>
        <v>#N/A</v>
      </c>
      <c r="F93" s="4" t="e">
        <f ca="1">IF(INDEX(INDIRECT(H78&amp;"_"&amp;G78),$A93,F$8)=0,"",INDEX(INDIRECT(H78&amp;"_"&amp;G78),$A93,F$8))</f>
        <v>#N/A</v>
      </c>
      <c r="G93" s="4" t="e">
        <f ca="1">IF(INDEX(INDIRECT(H78&amp;"_"&amp;G78),$A93,G$8)=0,"",INDEX(INDIRECT(H78&amp;"_"&amp;G78),$A93,G$8))</f>
        <v>#N/A</v>
      </c>
      <c r="H93" s="4" t="e">
        <f ca="1">IF(INDEX(INDIRECT(H78&amp;"_"&amp;G78),$A93,H$8)=0,"",INDEX(INDIRECT(H78&amp;"_"&amp;G78),$A93,H$8))</f>
        <v>#N/A</v>
      </c>
      <c r="I93" s="4" t="e">
        <f ca="1">IF(INDEX(INDIRECT(H78&amp;"_"&amp;G78),$A93,I$8)=0,"",INDEX(INDIRECT(H78&amp;"_"&amp;G78),$A93,I$8))</f>
        <v>#N/A</v>
      </c>
      <c r="J93" s="4" t="e">
        <f ca="1">IF(INDEX(INDIRECT(H78&amp;"_"&amp;G78),$A93,J$8)=0,"",INDEX(INDIRECT(H78&amp;"_"&amp;G78),$A93,J$8))</f>
        <v>#N/A</v>
      </c>
      <c r="K93" s="4"/>
      <c r="N93" s="4" t="str">
        <f ca="1">IF(INDEX(INDIRECT(S78&amp;"_"&amp;R78),$A93,N$8)=0,"",INDEX(INDIRECT(S78&amp;"_"&amp;R78),$A93,N$8))</f>
        <v/>
      </c>
      <c r="O93" s="4" t="str">
        <f ca="1">IF(INDEX(INDIRECT(S78&amp;"_"&amp;R78),$A93,O$8)=0,"",INDEX(INDIRECT(S78&amp;"_"&amp;R78),$A93,O$8))</f>
        <v/>
      </c>
      <c r="P93" s="4" t="str">
        <f ca="1">IF(INDEX(INDIRECT(S78&amp;"_"&amp;R78),$A93,P$8)=0,"",INDEX(INDIRECT(S78&amp;"_"&amp;R78),$A93,P$8))</f>
        <v/>
      </c>
      <c r="Q93" s="4" t="str">
        <f ca="1">IF(INDEX(INDIRECT(S78&amp;"_"&amp;R78),$A93,Q$8)=0,"",INDEX(INDIRECT(S78&amp;"_"&amp;R78),$A93,Q$8))</f>
        <v/>
      </c>
      <c r="R93" s="4" t="str">
        <f ca="1">IF(INDEX(INDIRECT(S78&amp;"_"&amp;R78),$A93,R$8)=0,"",INDEX(INDIRECT(S78&amp;"_"&amp;R78),$A93,R$8))</f>
        <v/>
      </c>
      <c r="S93" s="4" t="str">
        <f ca="1">IF(INDEX(INDIRECT(S78&amp;"_"&amp;R78),$A93,S$8)=0,"",INDEX(INDIRECT(S78&amp;"_"&amp;R78),$A93,S$8))</f>
        <v/>
      </c>
      <c r="T93" s="4" t="str">
        <f ca="1">IF(INDEX(INDIRECT(S78&amp;"_"&amp;R78),$A93,T$8)=0,"",INDEX(INDIRECT(S78&amp;"_"&amp;R78),$A93,T$8))</f>
        <v/>
      </c>
      <c r="U93" s="10" t="str">
        <f ca="1">IF(INDEX(INDIRECT(S78&amp;"_"&amp;R78),$A93,U$8)=0,"",INDEX(INDIRECT(S78&amp;"_"&amp;R78),$A93,U$8))</f>
        <v/>
      </c>
      <c r="V93" s="99"/>
      <c r="W93" s="99"/>
      <c r="X93" s="99"/>
      <c r="Y93" s="4" t="e">
        <f ca="1">IF(INDEX(INDIRECT(AD78&amp;"_"&amp;AC78),$A93,Y$8)=0,"",INDEX(INDIRECT(AD78&amp;"_"&amp;AC78),$A93,Y$8))</f>
        <v>#N/A</v>
      </c>
      <c r="Z93" s="4" t="e">
        <f ca="1">IF(INDEX(INDIRECT(AD78&amp;"_"&amp;AC78),$A93,Z$8)=0,"",INDEX(INDIRECT(AD78&amp;"_"&amp;AC78),$A93,Z$8))</f>
        <v>#N/A</v>
      </c>
      <c r="AA93" s="4" t="e">
        <f ca="1">IF(INDEX(INDIRECT(AD78&amp;"_"&amp;AC78),$A93,AA$8)=0,"",INDEX(INDIRECT(AD78&amp;"_"&amp;AC78),$A93,AA$8))</f>
        <v>#N/A</v>
      </c>
      <c r="AB93" s="4" t="e">
        <f ca="1">IF(INDEX(INDIRECT(AD78&amp;"_"&amp;AC78),$A93,AB$8)=0,"",INDEX(INDIRECT(AD78&amp;"_"&amp;AC78),$A93,AB$8))</f>
        <v>#N/A</v>
      </c>
      <c r="AC93" s="4" t="e">
        <f ca="1">IF(INDEX(INDIRECT(AD78&amp;"_"&amp;AC78),$A93,AC$8)=0,"",INDEX(INDIRECT(AD78&amp;"_"&amp;AC78),$A93,AC$8))</f>
        <v>#N/A</v>
      </c>
      <c r="AD93" s="4" t="e">
        <f ca="1">IF(INDEX(INDIRECT(AD78&amp;"_"&amp;AC78),$A93,AD$8)=0,"",INDEX(INDIRECT(AD78&amp;"_"&amp;AC78),$A93,AD$8))</f>
        <v>#N/A</v>
      </c>
      <c r="AE93" s="4" t="e">
        <f ca="1">IF(INDEX(INDIRECT(AD78&amp;"_"&amp;AC78),$A93,AE$8)=0,"",INDEX(INDIRECT(AD78&amp;"_"&amp;AC78),$A93,AE$8))</f>
        <v>#N/A</v>
      </c>
      <c r="AF93" s="4" t="e">
        <f ca="1">IF(INDEX(INDIRECT(AD78&amp;"_"&amp;AC78),$A93,AF$8)=0,"",INDEX(INDIRECT(AD78&amp;"_"&amp;AC78),$A93,AF$8))</f>
        <v>#N/A</v>
      </c>
    </row>
    <row r="94" spans="1:32" ht="15" customHeight="1" x14ac:dyDescent="0.25">
      <c r="A94">
        <v>11</v>
      </c>
      <c r="C94" s="4" t="e">
        <f ca="1">IF(INDEX(INDIRECT(H78&amp;"_"&amp;G78),$A94,C$8)=0,"",INDEX(INDIRECT(H78&amp;"_"&amp;G78),$A94,C$8))</f>
        <v>#N/A</v>
      </c>
      <c r="D94" s="4"/>
      <c r="E94" s="4"/>
      <c r="F94" s="4"/>
      <c r="G94" s="4"/>
      <c r="H94" s="4"/>
      <c r="I94" s="4"/>
      <c r="J94" s="4"/>
      <c r="K94" s="4"/>
      <c r="N94" s="4" t="str">
        <f ca="1">IF(INDEX(INDIRECT(S78&amp;"_"&amp;R78),$A94,N$8)=0,"",INDEX(INDIRECT(S78&amp;"_"&amp;R78),$A94,N$8))</f>
        <v>SCORE FROM FIRST TO EIGHTH – NOT A AND B.</v>
      </c>
      <c r="O94" s="4"/>
      <c r="P94" s="4"/>
      <c r="Q94" s="4"/>
      <c r="R94" s="4"/>
      <c r="S94" s="4"/>
      <c r="T94" s="4"/>
      <c r="U94" s="10"/>
      <c r="Y94" s="4" t="e">
        <f ca="1">IF(INDEX(INDIRECT(AD78&amp;"_"&amp;AC78),$A94,Y$8)=0,"",INDEX(INDIRECT(AD78&amp;"_"&amp;AC78),$A94,Y$8))</f>
        <v>#N/A</v>
      </c>
      <c r="Z94" s="4"/>
      <c r="AA94" s="4"/>
      <c r="AB94" s="4"/>
      <c r="AC94" s="4"/>
      <c r="AD94" s="4"/>
      <c r="AE94" s="4"/>
      <c r="AF94" s="4"/>
    </row>
    <row r="95" spans="1:32" ht="15" customHeight="1" x14ac:dyDescent="0.25">
      <c r="C95" s="4"/>
      <c r="D95" s="4"/>
      <c r="E95" s="4"/>
      <c r="F95" s="4"/>
      <c r="G95" s="4"/>
      <c r="H95" s="4"/>
      <c r="I95" s="4"/>
      <c r="J95" s="4"/>
      <c r="K95" s="4"/>
    </row>
    <row r="96" spans="1:32" ht="19.5" x14ac:dyDescent="0.25">
      <c r="C96" s="4"/>
      <c r="D96" s="4"/>
      <c r="E96" s="4"/>
      <c r="F96" s="4"/>
      <c r="G96" s="4"/>
      <c r="H96" s="4"/>
      <c r="I96" s="4"/>
      <c r="J96" s="4"/>
      <c r="K96" s="4"/>
    </row>
    <row r="97" spans="3:11" ht="19.5" x14ac:dyDescent="0.25">
      <c r="C97" s="4"/>
      <c r="D97" s="4"/>
      <c r="E97" s="4"/>
      <c r="F97" s="4"/>
      <c r="G97" s="4"/>
      <c r="H97" s="4"/>
      <c r="I97" s="4"/>
      <c r="J97" s="4"/>
      <c r="K97" s="4"/>
    </row>
    <row r="98" spans="3:11" ht="19.5" x14ac:dyDescent="0.25">
      <c r="C98" s="4"/>
      <c r="D98" s="4"/>
      <c r="E98" s="4"/>
      <c r="F98" s="4"/>
      <c r="G98" s="4"/>
      <c r="H98" s="4"/>
      <c r="I98" s="4"/>
      <c r="J98" s="4"/>
      <c r="K98" s="4"/>
    </row>
    <row r="99" spans="3:11" ht="19.5" x14ac:dyDescent="0.25">
      <c r="C99" s="4"/>
      <c r="D99" s="4"/>
      <c r="E99" s="4"/>
      <c r="F99" s="4"/>
      <c r="G99" s="4"/>
      <c r="H99" s="4"/>
      <c r="I99" s="4"/>
      <c r="J99" s="4"/>
      <c r="K99" s="4"/>
    </row>
    <row r="101" spans="3:11" ht="24.75" x14ac:dyDescent="0.25">
      <c r="C101" s="3"/>
    </row>
    <row r="102" spans="3:11" ht="22.5" x14ac:dyDescent="0.25">
      <c r="C102" s="38"/>
    </row>
    <row r="103" spans="3:11" ht="19.5" x14ac:dyDescent="0.25">
      <c r="C103" s="4"/>
    </row>
    <row r="104" spans="3:11" ht="19.5" x14ac:dyDescent="0.25">
      <c r="C104" s="10"/>
      <c r="D104" s="10"/>
      <c r="E104" s="10"/>
      <c r="F104" s="10"/>
      <c r="G104" s="10"/>
    </row>
    <row r="105" spans="3:11" ht="15" customHeight="1" x14ac:dyDescent="0.25">
      <c r="C105" s="10"/>
      <c r="D105" s="10"/>
      <c r="E105" s="10"/>
      <c r="F105" s="10"/>
      <c r="G105" s="10"/>
    </row>
    <row r="106" spans="3:11" ht="15" customHeight="1" x14ac:dyDescent="0.25">
      <c r="C106" s="10"/>
      <c r="D106" s="10"/>
      <c r="E106" s="10"/>
      <c r="F106" s="10"/>
      <c r="G106" s="10"/>
    </row>
    <row r="107" spans="3:11" ht="15" customHeight="1" x14ac:dyDescent="0.25">
      <c r="C107" s="10"/>
      <c r="D107" s="10"/>
      <c r="E107" s="10"/>
      <c r="F107" s="10"/>
      <c r="G107" s="10"/>
    </row>
    <row r="108" spans="3:11" ht="15" customHeight="1" x14ac:dyDescent="0.25">
      <c r="C108" s="10"/>
      <c r="D108" s="10"/>
      <c r="E108" s="10"/>
      <c r="F108" s="10"/>
      <c r="G108" s="10"/>
    </row>
    <row r="109" spans="3:11" ht="15" customHeight="1" x14ac:dyDescent="0.25">
      <c r="C109" s="10"/>
      <c r="D109" s="10"/>
      <c r="E109" s="10"/>
      <c r="F109" s="10"/>
      <c r="G109" s="10"/>
    </row>
    <row r="110" spans="3:11" ht="15" customHeight="1" x14ac:dyDescent="0.25">
      <c r="C110" s="10"/>
      <c r="D110" s="10"/>
      <c r="E110" s="10"/>
      <c r="F110" s="10"/>
      <c r="G110" s="10"/>
    </row>
    <row r="111" spans="3:11" ht="15" customHeight="1" x14ac:dyDescent="0.25">
      <c r="C111" s="10"/>
      <c r="D111" s="10"/>
      <c r="E111" s="10"/>
      <c r="F111" s="10"/>
      <c r="G111" s="10"/>
    </row>
    <row r="112" spans="3:11" ht="15" customHeight="1" x14ac:dyDescent="0.25">
      <c r="C112" s="10"/>
      <c r="D112" s="10"/>
      <c r="E112" s="10"/>
      <c r="F112" s="10"/>
      <c r="G112" s="10"/>
    </row>
    <row r="113" spans="3:7" ht="15" customHeight="1" x14ac:dyDescent="0.25">
      <c r="C113" s="10"/>
      <c r="D113" s="10"/>
      <c r="E113" s="10"/>
      <c r="F113" s="10"/>
      <c r="G113" s="10"/>
    </row>
    <row r="114" spans="3:7" ht="15" customHeight="1" x14ac:dyDescent="0.25">
      <c r="C114" s="10"/>
      <c r="D114" s="10"/>
      <c r="E114" s="10"/>
      <c r="F114" s="10"/>
      <c r="G114" s="10"/>
    </row>
    <row r="115" spans="3:7" ht="15" customHeight="1" x14ac:dyDescent="0.25">
      <c r="C115" s="10"/>
      <c r="D115" s="10"/>
      <c r="E115" s="10"/>
      <c r="F115" s="10"/>
      <c r="G115" s="10"/>
    </row>
    <row r="116" spans="3:7" ht="15" customHeight="1" x14ac:dyDescent="0.25">
      <c r="C116" s="10"/>
      <c r="D116" s="10"/>
      <c r="E116" s="10"/>
      <c r="F116" s="10"/>
      <c r="G116" s="10"/>
    </row>
    <row r="117" spans="3:7" ht="15" customHeight="1" x14ac:dyDescent="0.25">
      <c r="C117" s="10"/>
      <c r="D117" s="10"/>
      <c r="E117" s="10"/>
      <c r="F117" s="10"/>
      <c r="G117" s="10"/>
    </row>
    <row r="118" spans="3:7" ht="15" customHeight="1" x14ac:dyDescent="0.25">
      <c r="C118" s="10"/>
      <c r="D118" s="10"/>
      <c r="E118" s="10"/>
      <c r="F118" s="10"/>
      <c r="G118" s="10"/>
    </row>
    <row r="119" spans="3:7" ht="15" customHeight="1" x14ac:dyDescent="0.25">
      <c r="C119" s="10"/>
      <c r="D119" s="10"/>
      <c r="E119" s="10"/>
      <c r="F119" s="10"/>
      <c r="G119" s="10"/>
    </row>
    <row r="120" spans="3:7" ht="15" customHeight="1" x14ac:dyDescent="0.25">
      <c r="C120" s="10"/>
      <c r="D120" s="10"/>
      <c r="E120" s="10"/>
      <c r="F120" s="10"/>
      <c r="G120" s="10"/>
    </row>
    <row r="121" spans="3:7" ht="19.5" x14ac:dyDescent="0.25">
      <c r="C121" s="8"/>
    </row>
    <row r="122" spans="3:7" ht="19.5" x14ac:dyDescent="0.25">
      <c r="C122" s="8"/>
    </row>
    <row r="124" spans="3:7" ht="24.75" x14ac:dyDescent="0.25">
      <c r="C124" s="3"/>
    </row>
    <row r="125" spans="3:7" ht="22.5" x14ac:dyDescent="0.25">
      <c r="C125" s="38"/>
    </row>
    <row r="126" spans="3:7" ht="19.5" x14ac:dyDescent="0.25">
      <c r="C126" s="4"/>
    </row>
    <row r="127" spans="3:7" ht="19.5" x14ac:dyDescent="0.25">
      <c r="C127" s="10"/>
      <c r="D127" s="10"/>
      <c r="E127" s="10"/>
      <c r="F127" s="10"/>
      <c r="G127" s="10"/>
    </row>
    <row r="128" spans="3:7" ht="15" customHeight="1" x14ac:dyDescent="0.25">
      <c r="C128" s="10"/>
      <c r="D128" s="10"/>
      <c r="E128" s="10"/>
      <c r="F128" s="10"/>
      <c r="G128" s="10"/>
    </row>
    <row r="129" spans="3:7" ht="15" customHeight="1" x14ac:dyDescent="0.25">
      <c r="C129" s="10"/>
      <c r="D129" s="10"/>
      <c r="E129" s="10"/>
      <c r="F129" s="10"/>
      <c r="G129" s="10"/>
    </row>
    <row r="130" spans="3:7" ht="15" customHeight="1" x14ac:dyDescent="0.25">
      <c r="C130" s="10"/>
      <c r="D130" s="10"/>
      <c r="E130" s="10"/>
      <c r="F130" s="10"/>
      <c r="G130" s="10"/>
    </row>
    <row r="131" spans="3:7" ht="15" customHeight="1" x14ac:dyDescent="0.25">
      <c r="C131" s="10"/>
      <c r="D131" s="10"/>
      <c r="E131" s="10"/>
      <c r="F131" s="10"/>
      <c r="G131" s="10"/>
    </row>
    <row r="132" spans="3:7" ht="15" customHeight="1" x14ac:dyDescent="0.25">
      <c r="C132" s="10"/>
      <c r="D132" s="10"/>
      <c r="E132" s="10"/>
      <c r="F132" s="10"/>
      <c r="G132" s="10"/>
    </row>
    <row r="133" spans="3:7" ht="15" customHeight="1" x14ac:dyDescent="0.25">
      <c r="C133" s="10"/>
      <c r="D133" s="10"/>
      <c r="E133" s="10"/>
      <c r="F133" s="10"/>
      <c r="G133" s="10"/>
    </row>
    <row r="134" spans="3:7" ht="15" customHeight="1" x14ac:dyDescent="0.25">
      <c r="C134" s="10"/>
      <c r="D134" s="10"/>
      <c r="E134" s="10"/>
      <c r="F134" s="10"/>
      <c r="G134" s="10"/>
    </row>
    <row r="135" spans="3:7" ht="15" customHeight="1" x14ac:dyDescent="0.25">
      <c r="C135" s="10"/>
      <c r="D135" s="10"/>
      <c r="E135" s="10"/>
      <c r="F135" s="10"/>
      <c r="G135" s="10"/>
    </row>
    <row r="136" spans="3:7" ht="15" customHeight="1" x14ac:dyDescent="0.25">
      <c r="C136" s="10"/>
      <c r="D136" s="10"/>
      <c r="E136" s="10"/>
      <c r="F136" s="10"/>
      <c r="G136" s="10"/>
    </row>
    <row r="137" spans="3:7" ht="15" customHeight="1" x14ac:dyDescent="0.25">
      <c r="C137" s="10"/>
      <c r="D137" s="10"/>
      <c r="E137" s="10"/>
      <c r="F137" s="10"/>
      <c r="G137" s="10"/>
    </row>
    <row r="138" spans="3:7" ht="15" customHeight="1" x14ac:dyDescent="0.25">
      <c r="C138" s="10"/>
      <c r="D138" s="10"/>
      <c r="E138" s="10"/>
      <c r="F138" s="10"/>
      <c r="G138" s="10"/>
    </row>
    <row r="139" spans="3:7" ht="15" customHeight="1" x14ac:dyDescent="0.25">
      <c r="C139" s="10"/>
      <c r="D139" s="10"/>
      <c r="E139" s="10"/>
      <c r="F139" s="10"/>
      <c r="G139" s="10"/>
    </row>
    <row r="140" spans="3:7" ht="15" customHeight="1" x14ac:dyDescent="0.25">
      <c r="C140" s="10"/>
      <c r="D140" s="10"/>
      <c r="E140" s="10"/>
      <c r="F140" s="10"/>
      <c r="G140" s="10"/>
    </row>
    <row r="141" spans="3:7" ht="15" customHeight="1" x14ac:dyDescent="0.25">
      <c r="C141" s="10"/>
      <c r="D141" s="10"/>
      <c r="E141" s="10"/>
      <c r="F141" s="10"/>
      <c r="G141" s="10"/>
    </row>
    <row r="142" spans="3:7" ht="15" customHeight="1" x14ac:dyDescent="0.25">
      <c r="C142" s="10"/>
      <c r="D142" s="10"/>
      <c r="E142" s="10"/>
      <c r="F142" s="10"/>
      <c r="G142" s="10"/>
    </row>
    <row r="143" spans="3:7" ht="15" customHeight="1" x14ac:dyDescent="0.25">
      <c r="C143" s="10"/>
      <c r="D143" s="10"/>
      <c r="E143" s="10"/>
      <c r="F143" s="10"/>
      <c r="G143" s="10"/>
    </row>
    <row r="144" spans="3:7" ht="19.5" x14ac:dyDescent="0.25">
      <c r="C144" s="8"/>
    </row>
    <row r="145" spans="3:7" ht="19.5" x14ac:dyDescent="0.25">
      <c r="C145" s="8"/>
    </row>
    <row r="149" spans="3:7" ht="24.75" x14ac:dyDescent="0.25">
      <c r="C149" s="3"/>
    </row>
    <row r="150" spans="3:7" ht="22.5" x14ac:dyDescent="0.25">
      <c r="C150" s="38"/>
    </row>
    <row r="151" spans="3:7" ht="19.5" x14ac:dyDescent="0.25">
      <c r="C151" s="4"/>
    </row>
    <row r="152" spans="3:7" ht="19.5" x14ac:dyDescent="0.25">
      <c r="C152" s="10"/>
      <c r="D152" s="10"/>
      <c r="E152" s="10"/>
      <c r="F152" s="10"/>
      <c r="G152" s="10"/>
    </row>
    <row r="153" spans="3:7" ht="15" customHeight="1" x14ac:dyDescent="0.25">
      <c r="C153" s="10"/>
      <c r="D153" s="10"/>
      <c r="E153" s="10"/>
      <c r="F153" s="10"/>
      <c r="G153" s="10"/>
    </row>
    <row r="154" spans="3:7" ht="15" customHeight="1" x14ac:dyDescent="0.25">
      <c r="C154" s="10"/>
      <c r="D154" s="10"/>
      <c r="E154" s="10"/>
      <c r="F154" s="10"/>
      <c r="G154" s="10"/>
    </row>
    <row r="155" spans="3:7" ht="15" customHeight="1" x14ac:dyDescent="0.25">
      <c r="C155" s="10"/>
      <c r="D155" s="10"/>
      <c r="E155" s="10"/>
      <c r="F155" s="10"/>
      <c r="G155" s="10"/>
    </row>
    <row r="156" spans="3:7" ht="15" customHeight="1" x14ac:dyDescent="0.25">
      <c r="C156" s="10"/>
      <c r="D156" s="10"/>
      <c r="E156" s="10"/>
      <c r="F156" s="10"/>
      <c r="G156" s="10"/>
    </row>
    <row r="157" spans="3:7" ht="15" customHeight="1" x14ac:dyDescent="0.25">
      <c r="C157" s="10"/>
      <c r="D157" s="10"/>
      <c r="E157" s="10"/>
      <c r="F157" s="10"/>
      <c r="G157" s="10"/>
    </row>
    <row r="158" spans="3:7" ht="15" customHeight="1" x14ac:dyDescent="0.25">
      <c r="C158" s="10"/>
      <c r="D158" s="10"/>
      <c r="E158" s="10"/>
      <c r="F158" s="10"/>
      <c r="G158" s="10"/>
    </row>
    <row r="159" spans="3:7" ht="15" customHeight="1" x14ac:dyDescent="0.25">
      <c r="C159" s="10"/>
      <c r="D159" s="10"/>
      <c r="E159" s="10"/>
      <c r="F159" s="10"/>
      <c r="G159" s="10"/>
    </row>
    <row r="160" spans="3:7" ht="15" customHeight="1" x14ac:dyDescent="0.25">
      <c r="C160" s="10"/>
      <c r="D160" s="10"/>
      <c r="E160" s="10"/>
      <c r="F160" s="10"/>
      <c r="G160" s="10"/>
    </row>
    <row r="161" spans="3:7" ht="15" customHeight="1" x14ac:dyDescent="0.25">
      <c r="C161" s="10"/>
      <c r="D161" s="10"/>
      <c r="E161" s="10"/>
      <c r="F161" s="10"/>
      <c r="G161" s="10"/>
    </row>
    <row r="162" spans="3:7" ht="15" customHeight="1" x14ac:dyDescent="0.25">
      <c r="C162" s="10"/>
      <c r="D162" s="10"/>
      <c r="E162" s="10"/>
      <c r="F162" s="10"/>
      <c r="G162" s="10"/>
    </row>
    <row r="163" spans="3:7" ht="15" customHeight="1" x14ac:dyDescent="0.25">
      <c r="C163" s="10"/>
      <c r="D163" s="10"/>
      <c r="E163" s="10"/>
      <c r="F163" s="10"/>
      <c r="G163" s="10"/>
    </row>
    <row r="164" spans="3:7" ht="15" customHeight="1" x14ac:dyDescent="0.25">
      <c r="C164" s="10"/>
      <c r="D164" s="10"/>
      <c r="E164" s="10"/>
      <c r="F164" s="10"/>
      <c r="G164" s="10"/>
    </row>
    <row r="165" spans="3:7" ht="15" customHeight="1" x14ac:dyDescent="0.25">
      <c r="C165" s="10"/>
      <c r="D165" s="10"/>
      <c r="E165" s="10"/>
      <c r="F165" s="10"/>
      <c r="G165" s="10"/>
    </row>
    <row r="166" spans="3:7" ht="15" customHeight="1" x14ac:dyDescent="0.25">
      <c r="C166" s="10"/>
      <c r="D166" s="10"/>
      <c r="E166" s="10"/>
      <c r="F166" s="10"/>
      <c r="G166" s="10"/>
    </row>
    <row r="167" spans="3:7" ht="15" customHeight="1" x14ac:dyDescent="0.25">
      <c r="C167" s="10"/>
      <c r="D167" s="10"/>
      <c r="E167" s="10"/>
      <c r="F167" s="10"/>
      <c r="G167" s="10"/>
    </row>
    <row r="168" spans="3:7" ht="15" customHeight="1" x14ac:dyDescent="0.25">
      <c r="C168" s="10"/>
      <c r="D168" s="10"/>
      <c r="E168" s="10"/>
      <c r="F168" s="10"/>
      <c r="G168" s="10"/>
    </row>
    <row r="169" spans="3:7" ht="19.5" x14ac:dyDescent="0.25">
      <c r="C169" s="8"/>
    </row>
  </sheetData>
  <conditionalFormatting sqref="C14:J22">
    <cfRule type="expression" dxfId="59" priority="26">
      <formula>LEN(C$14)&gt;0</formula>
    </cfRule>
  </conditionalFormatting>
  <conditionalFormatting sqref="C37:J37">
    <cfRule type="expression" dxfId="58" priority="25">
      <formula>LEN(C$37)&gt;0</formula>
    </cfRule>
  </conditionalFormatting>
  <conditionalFormatting sqref="C38:J45">
    <cfRule type="expression" dxfId="57" priority="9">
      <formula>LEN(C$14)&gt;0</formula>
    </cfRule>
  </conditionalFormatting>
  <conditionalFormatting sqref="C61:J61">
    <cfRule type="expression" dxfId="56" priority="24">
      <formula>LEN(C$61)&gt;0</formula>
    </cfRule>
  </conditionalFormatting>
  <conditionalFormatting sqref="C62:J69">
    <cfRule type="expression" dxfId="55" priority="6">
      <formula>LEN(C$14)&gt;0</formula>
    </cfRule>
  </conditionalFormatting>
  <conditionalFormatting sqref="C84:J84">
    <cfRule type="expression" dxfId="54" priority="23">
      <formula>LEN(C$84)&gt;0</formula>
    </cfRule>
  </conditionalFormatting>
  <conditionalFormatting sqref="C85:J92">
    <cfRule type="expression" dxfId="53" priority="3">
      <formula>LEN(C$14)&gt;0</formula>
    </cfRule>
  </conditionalFormatting>
  <conditionalFormatting sqref="N37:O37 S37:U37">
    <cfRule type="expression" dxfId="52" priority="21">
      <formula>LEN(N$37)&gt;0</formula>
    </cfRule>
  </conditionalFormatting>
  <conditionalFormatting sqref="N61:O61 S61:U61">
    <cfRule type="expression" dxfId="51" priority="14">
      <formula>LEN(N$37)&gt;0</formula>
    </cfRule>
  </conditionalFormatting>
  <conditionalFormatting sqref="N84:O84 S84:U84">
    <cfRule type="expression" dxfId="50" priority="13">
      <formula>LEN(N$37)&gt;0</formula>
    </cfRule>
  </conditionalFormatting>
  <conditionalFormatting sqref="N14:U22">
    <cfRule type="expression" dxfId="49" priority="22">
      <formula>LEN(N$14)&gt;0</formula>
    </cfRule>
  </conditionalFormatting>
  <conditionalFormatting sqref="N38:U45">
    <cfRule type="expression" dxfId="48" priority="8">
      <formula>LEN(N$14)&gt;0</formula>
    </cfRule>
  </conditionalFormatting>
  <conditionalFormatting sqref="N62:U69">
    <cfRule type="expression" dxfId="47" priority="5">
      <formula>LEN(N$14)&gt;0</formula>
    </cfRule>
  </conditionalFormatting>
  <conditionalFormatting sqref="N85:U92">
    <cfRule type="expression" dxfId="46" priority="2">
      <formula>LEN(N$14)&gt;0</formula>
    </cfRule>
  </conditionalFormatting>
  <conditionalFormatting sqref="P37:R37">
    <cfRule type="expression" dxfId="45" priority="12">
      <formula>LEN(P$14)&gt;0</formula>
    </cfRule>
  </conditionalFormatting>
  <conditionalFormatting sqref="P61:R61">
    <cfRule type="expression" dxfId="44" priority="11">
      <formula>LEN(P$14)&gt;0</formula>
    </cfRule>
  </conditionalFormatting>
  <conditionalFormatting sqref="P84:R84">
    <cfRule type="expression" dxfId="43" priority="10">
      <formula>LEN(P$14)&gt;0</formula>
    </cfRule>
  </conditionalFormatting>
  <conditionalFormatting sqref="Y14:AF22">
    <cfRule type="expression" dxfId="42" priority="18">
      <formula>LEN(Y$14)&gt;0</formula>
    </cfRule>
  </conditionalFormatting>
  <conditionalFormatting sqref="Y37:AF37">
    <cfRule type="expression" dxfId="41" priority="17">
      <formula>LEN(Y$37)&gt;0</formula>
    </cfRule>
  </conditionalFormatting>
  <conditionalFormatting sqref="Y38:AF45">
    <cfRule type="expression" dxfId="40" priority="7">
      <formula>LEN(Y$14)&gt;0</formula>
    </cfRule>
  </conditionalFormatting>
  <conditionalFormatting sqref="Y61:AF61">
    <cfRule type="expression" dxfId="39" priority="16">
      <formula>LEN(Y$61)&gt;0</formula>
    </cfRule>
  </conditionalFormatting>
  <conditionalFormatting sqref="Y62:AF69">
    <cfRule type="expression" dxfId="38" priority="4">
      <formula>LEN(Y$14)&gt;0</formula>
    </cfRule>
  </conditionalFormatting>
  <conditionalFormatting sqref="Y84:AF84">
    <cfRule type="expression" dxfId="37" priority="15">
      <formula>LEN(Y$84)&gt;0</formula>
    </cfRule>
  </conditionalFormatting>
  <conditionalFormatting sqref="Y85:AF92">
    <cfRule type="expression" dxfId="36" priority="1">
      <formula>LEN(Y$14)&gt;0</formula>
    </cfRule>
  </conditionalFormatting>
  <pageMargins left="0.25" right="0.25" top="0.75" bottom="0.75" header="0.3" footer="0.3"/>
  <pageSetup paperSize="9" scale="89" orientation="landscape" horizontalDpi="300" verticalDpi="300" r:id="rId1"/>
  <rowBreaks count="3" manualBreakCount="3">
    <brk id="31" min="12" max="21" man="1"/>
    <brk id="55" min="12" max="21" man="1"/>
    <brk id="75" min="12" max="21" man="1"/>
  </rowBreaks>
  <colBreaks count="2" manualBreakCount="2">
    <brk id="10" min="8" max="48" man="1"/>
    <brk id="23" min="8" max="48" man="1"/>
  </col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581A5-F287-48DC-960C-1FE13966843F}">
  <dimension ref="A1:AF169"/>
  <sheetViews>
    <sheetView view="pageBreakPreview" topLeftCell="A20" zoomScale="60" zoomScaleNormal="100" workbookViewId="0">
      <selection activeCell="B32" sqref="B32:G48"/>
    </sheetView>
  </sheetViews>
  <sheetFormatPr defaultRowHeight="15" x14ac:dyDescent="0.25"/>
  <cols>
    <col min="2" max="2" width="6" customWidth="1"/>
    <col min="3" max="3" width="22.7109375" customWidth="1"/>
    <col min="4" max="4" width="39.85546875" customWidth="1"/>
    <col min="5" max="5" width="13.42578125" customWidth="1"/>
    <col min="6" max="6" width="16.7109375" customWidth="1"/>
    <col min="7" max="7" width="21.5703125" customWidth="1"/>
    <col min="8" max="8" width="9.140625" customWidth="1"/>
    <col min="9" max="9" width="4.85546875" customWidth="1"/>
    <col min="10" max="10" width="8.7109375" hidden="1" customWidth="1"/>
    <col min="11" max="11" width="4.85546875" hidden="1" customWidth="1"/>
    <col min="12" max="12" width="3" hidden="1" customWidth="1"/>
    <col min="13" max="13" width="4.85546875" customWidth="1"/>
    <col min="14" max="14" width="21.85546875" customWidth="1"/>
    <col min="15" max="15" width="26.5703125" customWidth="1"/>
    <col min="16" max="18" width="12.7109375" customWidth="1"/>
    <col min="19" max="19" width="15.28515625" customWidth="1"/>
    <col min="20" max="20" width="15.85546875" customWidth="1"/>
    <col min="21" max="21" width="22.28515625" bestFit="1" customWidth="1"/>
    <col min="23" max="23" width="0" hidden="1" customWidth="1"/>
    <col min="24" max="24" width="6.7109375" customWidth="1"/>
    <col min="25" max="25" width="23.7109375" customWidth="1"/>
    <col min="26" max="26" width="30.140625" customWidth="1"/>
    <col min="27" max="27" width="18" customWidth="1"/>
    <col min="28" max="28" width="21.42578125" customWidth="1"/>
    <col min="29" max="29" width="19.85546875" customWidth="1"/>
    <col min="30" max="30" width="8.7109375" customWidth="1"/>
    <col min="31" max="32" width="6.7109375" customWidth="1"/>
  </cols>
  <sheetData>
    <row r="1" spans="1:32" ht="19.5" x14ac:dyDescent="0.25">
      <c r="C1" s="4"/>
      <c r="D1" s="4"/>
      <c r="E1" s="4"/>
      <c r="F1" s="4"/>
      <c r="G1" s="4"/>
      <c r="H1" t="s">
        <v>25</v>
      </c>
      <c r="K1" t="s">
        <v>20</v>
      </c>
      <c r="N1" t="s">
        <v>36</v>
      </c>
    </row>
    <row r="2" spans="1:32" ht="19.5" x14ac:dyDescent="0.25">
      <c r="C2" s="99" t="s">
        <v>46</v>
      </c>
      <c r="D2" s="99" t="s">
        <v>145</v>
      </c>
      <c r="E2" s="99" t="s">
        <v>90</v>
      </c>
      <c r="F2" s="99" t="str">
        <f>INDEX(All_events,MATCH(E2,Events_list,0),MATCH(D2 &amp;" "&amp;C2,Age_list,0))</f>
        <v>SPEED BOUNCE</v>
      </c>
      <c r="G2" t="str">
        <f>INDEX(Type,MATCH(F2,Field_events,0))</f>
        <v>SpeedB</v>
      </c>
      <c r="H2">
        <f>IF($G2=H$1,1,0)</f>
        <v>1</v>
      </c>
      <c r="I2" s="4">
        <f>IF(H2=1,I1+1,I1)*H2</f>
        <v>1</v>
      </c>
      <c r="J2" s="4">
        <f>H2*I2</f>
        <v>1</v>
      </c>
      <c r="K2">
        <f>IF($G2=K$1,1,0)</f>
        <v>0</v>
      </c>
      <c r="L2" s="4">
        <f>IF(K2=1,L1+1,L1)*K2</f>
        <v>0</v>
      </c>
      <c r="M2" s="4">
        <f>K2*L2</f>
        <v>0</v>
      </c>
      <c r="N2">
        <f>IF($G2=N$1,1,0)</f>
        <v>0</v>
      </c>
      <c r="O2" s="4">
        <f>IF(N2=1,O1+1,O1)*N2</f>
        <v>0</v>
      </c>
      <c r="P2" s="4">
        <f>N2*O2</f>
        <v>0</v>
      </c>
    </row>
    <row r="3" spans="1:32" ht="19.5" x14ac:dyDescent="0.25">
      <c r="C3" s="99" t="s">
        <v>46</v>
      </c>
      <c r="D3" s="99" t="s">
        <v>145</v>
      </c>
      <c r="E3" s="99" t="s">
        <v>93</v>
      </c>
      <c r="F3" s="99" t="str">
        <f>INDEX(All_events,MATCH(E3,Events_list,0),MATCH(D3 &amp;" "&amp;C3,Age_list,0))</f>
        <v>SHOT</v>
      </c>
      <c r="G3" t="str">
        <f t="shared" ref="G3:G5" si="0">INDEX(Type,MATCH(F3,Field_events,0))</f>
        <v>3Trials</v>
      </c>
      <c r="H3">
        <f>IF($G3=H$1,1,0)</f>
        <v>0</v>
      </c>
      <c r="I3" s="4">
        <f t="shared" ref="I3:I5" si="1">IF(H3=1,I2+1,I2)</f>
        <v>1</v>
      </c>
      <c r="J3" s="4">
        <f t="shared" ref="J3:J5" si="2">H3*I3</f>
        <v>0</v>
      </c>
      <c r="K3">
        <f t="shared" ref="K3:K5" si="3">IF($G3=K$1,1,0)</f>
        <v>1</v>
      </c>
      <c r="L3" s="4">
        <f t="shared" ref="L3:L5" si="4">IF(K3=1,L2+1,L2)</f>
        <v>1</v>
      </c>
      <c r="M3" s="4">
        <f t="shared" ref="M3:M5" si="5">K3*L3</f>
        <v>1</v>
      </c>
      <c r="N3">
        <f t="shared" ref="N3:N5" si="6">IF($G3=N$1,1,0)</f>
        <v>0</v>
      </c>
      <c r="O3" s="4">
        <f t="shared" ref="O3:O5" si="7">IF(N3=1,O2+1,O2)</f>
        <v>0</v>
      </c>
      <c r="P3" s="4">
        <f t="shared" ref="P3:P5" si="8">N3*O3</f>
        <v>0</v>
      </c>
    </row>
    <row r="4" spans="1:32" ht="19.5" x14ac:dyDescent="0.25">
      <c r="C4" s="99" t="s">
        <v>62</v>
      </c>
      <c r="D4" s="99" t="s">
        <v>145</v>
      </c>
      <c r="E4" s="99" t="s">
        <v>90</v>
      </c>
      <c r="F4" s="99" t="str">
        <f>INDEX(All_events,MATCH(E4,Events_list,0),MATCH(D4 &amp;" "&amp;C4,Age_list,0))</f>
        <v>SHOT</v>
      </c>
      <c r="G4" t="str">
        <f t="shared" si="0"/>
        <v>3Trials</v>
      </c>
      <c r="H4">
        <f>IF($G4=H$1,1,0)</f>
        <v>0</v>
      </c>
      <c r="I4" s="4">
        <f t="shared" si="1"/>
        <v>1</v>
      </c>
      <c r="J4" s="4">
        <f t="shared" si="2"/>
        <v>0</v>
      </c>
      <c r="K4">
        <f t="shared" si="3"/>
        <v>1</v>
      </c>
      <c r="L4" s="4">
        <f t="shared" si="4"/>
        <v>2</v>
      </c>
      <c r="M4" s="4">
        <f t="shared" si="5"/>
        <v>2</v>
      </c>
      <c r="N4">
        <f t="shared" si="6"/>
        <v>0</v>
      </c>
      <c r="O4" s="4">
        <f t="shared" si="7"/>
        <v>0</v>
      </c>
      <c r="P4" s="4">
        <f t="shared" si="8"/>
        <v>0</v>
      </c>
    </row>
    <row r="5" spans="1:32" ht="19.5" x14ac:dyDescent="0.25">
      <c r="C5" s="99" t="s">
        <v>62</v>
      </c>
      <c r="D5" s="99" t="s">
        <v>145</v>
      </c>
      <c r="E5" s="99" t="s">
        <v>93</v>
      </c>
      <c r="F5" s="99" t="str">
        <f>INDEX(All_events,MATCH(E5,Events_list,0),MATCH(D5 &amp;" "&amp;C5,Age_list,0))</f>
        <v>SPEED BOUNCE</v>
      </c>
      <c r="G5" t="str">
        <f t="shared" si="0"/>
        <v>SpeedB</v>
      </c>
      <c r="H5">
        <f t="shared" ref="H5" si="9">IF($G5=H$1,1,0)</f>
        <v>1</v>
      </c>
      <c r="I5" s="4">
        <f t="shared" si="1"/>
        <v>2</v>
      </c>
      <c r="J5" s="4">
        <f t="shared" si="2"/>
        <v>2</v>
      </c>
      <c r="K5">
        <f t="shared" si="3"/>
        <v>0</v>
      </c>
      <c r="L5" s="4">
        <f t="shared" si="4"/>
        <v>2</v>
      </c>
      <c r="M5" s="4">
        <f t="shared" si="5"/>
        <v>0</v>
      </c>
      <c r="N5">
        <f t="shared" si="6"/>
        <v>0</v>
      </c>
      <c r="O5" s="4">
        <f t="shared" si="7"/>
        <v>0</v>
      </c>
      <c r="P5" s="4">
        <f t="shared" si="8"/>
        <v>0</v>
      </c>
    </row>
    <row r="6" spans="1:32" ht="19.5" x14ac:dyDescent="0.25">
      <c r="C6" s="99"/>
      <c r="D6" s="99"/>
      <c r="E6" s="99"/>
      <c r="F6" s="99"/>
      <c r="I6" s="4"/>
      <c r="J6" s="4"/>
    </row>
    <row r="7" spans="1:32" x14ac:dyDescent="0.25">
      <c r="A7">
        <v>1</v>
      </c>
      <c r="C7" s="99" t="str">
        <f>INDEX($C$2:$C$5,MATCH($A7,$J$2:$J$5,0))</f>
        <v>Girls</v>
      </c>
      <c r="D7" s="99" t="str">
        <f>INDEX($D$2:$D$5,MATCH($A7,$J$2:$J$5,0))</f>
        <v>U15</v>
      </c>
      <c r="E7" s="99" t="str">
        <f>INDEX($E$2:$E$5,MATCH($A7,$J$2:$J$5,0))</f>
        <v>Field Event 1</v>
      </c>
      <c r="F7" s="99" t="str">
        <f>INDEX(All_events,MATCH(E7,Events_list,0),MATCH(D7 &amp;" "&amp;C7,Age_list,0))</f>
        <v>SPEED BOUNCE</v>
      </c>
      <c r="G7" t="str">
        <f t="shared" ref="G7" si="10">INDEX(Type,MATCH(F7,Field_events,0))</f>
        <v>SpeedB</v>
      </c>
      <c r="H7" t="str">
        <f>IF(D7="U11",D7,"Other")</f>
        <v>Other</v>
      </c>
      <c r="N7" s="99" t="str">
        <f>INDEX($C$2:$C$5,MATCH($A7,$M$2:$M$5,0))</f>
        <v>Girls</v>
      </c>
      <c r="O7" s="99" t="str">
        <f>INDEX($D$2:$D$5,MATCH($A7,$M$2:$M$5,0))</f>
        <v>U15</v>
      </c>
      <c r="P7" s="99" t="str">
        <f>INDEX($E$2:$E$5,MATCH($A7,$M$2:$M$5,0))</f>
        <v>Field Event 2</v>
      </c>
      <c r="Q7" s="99" t="str">
        <f>INDEX(All_events,MATCH(P7,Events_list,0),MATCH(O7 &amp;" "&amp;N7,Age_list,0))</f>
        <v>SHOT</v>
      </c>
      <c r="R7" t="str">
        <f t="shared" ref="R7" si="11">INDEX(Type,MATCH(Q7,Field_events,0))</f>
        <v>3Trials</v>
      </c>
      <c r="S7" t="str">
        <f>IF(O7="U11",O7,"Other")</f>
        <v>Other</v>
      </c>
      <c r="V7" s="99"/>
      <c r="W7" s="99"/>
      <c r="Y7" s="99" t="e">
        <f>INDEX($C$2:$C$5,MATCH($A7,$P$2:$P$5,0))</f>
        <v>#N/A</v>
      </c>
      <c r="Z7" s="99" t="e">
        <f>INDEX($D$2:$D$5,MATCH($A7,$P$2:$P$5,0))</f>
        <v>#N/A</v>
      </c>
      <c r="AA7" s="99" t="e">
        <f>INDEX($E$2:$E$5,MATCH($A7,$P$2:$P$5,0))</f>
        <v>#N/A</v>
      </c>
      <c r="AB7" s="99" t="e">
        <f>INDEX(All_events,MATCH(AA7,Events_list,0),MATCH(Z7 &amp;" "&amp;Y7,Age_list,0))</f>
        <v>#N/A</v>
      </c>
      <c r="AC7" t="e">
        <f t="shared" ref="AC7" si="12">INDEX(Type,MATCH(AB7,Field_events,0))</f>
        <v>#N/A</v>
      </c>
      <c r="AD7" t="e">
        <f>IF(Z7="U11",Z7,"Other")</f>
        <v>#N/A</v>
      </c>
    </row>
    <row r="8" spans="1:32" x14ac:dyDescent="0.25">
      <c r="A8" t="s">
        <v>25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M8" t="s">
        <v>20</v>
      </c>
      <c r="N8">
        <v>1</v>
      </c>
      <c r="O8">
        <v>2</v>
      </c>
      <c r="P8">
        <v>3</v>
      </c>
      <c r="Q8">
        <v>4</v>
      </c>
      <c r="R8">
        <v>5</v>
      </c>
      <c r="S8">
        <v>6</v>
      </c>
      <c r="T8">
        <v>7</v>
      </c>
      <c r="U8">
        <v>8</v>
      </c>
      <c r="X8" t="s">
        <v>36</v>
      </c>
      <c r="Y8">
        <v>1</v>
      </c>
      <c r="Z8">
        <v>2</v>
      </c>
      <c r="AA8">
        <v>3</v>
      </c>
      <c r="AB8">
        <v>4</v>
      </c>
      <c r="AC8">
        <v>5</v>
      </c>
      <c r="AD8">
        <v>6</v>
      </c>
      <c r="AE8">
        <v>7</v>
      </c>
      <c r="AF8">
        <v>8</v>
      </c>
    </row>
    <row r="9" spans="1:32" ht="22.5" customHeight="1" x14ac:dyDescent="0.25"/>
    <row r="10" spans="1:32" ht="24.75" x14ac:dyDescent="0.25">
      <c r="C10" s="3" t="str">
        <f>"SHROPSHIRE SPORTSHALL LEAGUE FIELD RESULT CARD "&amp;'Clubs and events'!$C$1</f>
        <v>SHROPSHIRE SPORTSHALL LEAGUE FIELD RESULT CARD 2023/2024</v>
      </c>
      <c r="N10" s="3" t="str">
        <f>"SHROPSHIRE SPORTSHALL LEAGUE FIELD RESULT CARD "&amp;'Clubs and events'!$C$1</f>
        <v>SHROPSHIRE SPORTSHALL LEAGUE FIELD RESULT CARD 2023/2024</v>
      </c>
      <c r="Y10" s="3" t="str">
        <f>"SHROPSHIRE SPORTSHALL LEAGUE FIELD RESULT CARD "&amp;'Clubs and events'!$C$1</f>
        <v>SHROPSHIRE SPORTSHALL LEAGUE FIELD RESULT CARD 2023/2024</v>
      </c>
    </row>
    <row r="11" spans="1:32" ht="22.5" x14ac:dyDescent="0.25">
      <c r="C11" s="38" t="str">
        <f xml:space="preserve">  "CLUB: " &amp; Match_Host&amp; "  VENUE: " &amp;Match_Venue &amp;    "  DATE: " &amp;TEXT(Match_Date,"dd/mm/yyyy")</f>
        <v>CLUB: Telford AC  VENUE: Wenlock  DATE: 19/11/2023</v>
      </c>
      <c r="G11" s="126" t="s">
        <v>425</v>
      </c>
      <c r="N11" s="38" t="str">
        <f xml:space="preserve">  "CLUB: " &amp; Match_Host&amp; "  VENUE: " &amp;Match_Venue &amp;    "  DATE: " &amp;TEXT(Match_Date,"dd/mm/yyyy")</f>
        <v>CLUB: Telford AC  VENUE: Wenlock  DATE: 19/11/2023</v>
      </c>
      <c r="S11" s="126" t="s">
        <v>425</v>
      </c>
      <c r="Y11" s="38" t="str">
        <f xml:space="preserve">  "CLUB: " &amp; Match_Host&amp; "  VENUE: " &amp;Match_Venue &amp;    "  DATE: " &amp;TEXT(Match_Date,"dd/mm/yyyy")</f>
        <v>CLUB: Telford AC  VENUE: Wenlock  DATE: 19/11/2023</v>
      </c>
      <c r="AC11" s="126" t="s">
        <v>425</v>
      </c>
    </row>
    <row r="12" spans="1:32" ht="19.5" x14ac:dyDescent="0.25">
      <c r="C12" s="4" t="str">
        <f>"EVENT: " &amp;D7&amp; " " &amp;C7 &amp; " " &amp; F7</f>
        <v>EVENT: U15 Girls SPEED BOUNCE</v>
      </c>
      <c r="G12" s="125" t="s">
        <v>426</v>
      </c>
      <c r="N12" s="4" t="str">
        <f>"EVENT: " &amp;O7&amp; " " &amp;N7 &amp; " " &amp; Q7</f>
        <v>EVENT: U15 Girls SHOT</v>
      </c>
      <c r="S12" s="125" t="s">
        <v>426</v>
      </c>
      <c r="Y12" s="4" t="e">
        <f>"EVENT: " &amp;Z7&amp; " " &amp;Y7 &amp; " " &amp; AB7</f>
        <v>#N/A</v>
      </c>
      <c r="AC12" s="125" t="s">
        <v>426</v>
      </c>
    </row>
    <row r="14" spans="1:32" ht="39" x14ac:dyDescent="0.25">
      <c r="A14">
        <v>1</v>
      </c>
      <c r="C14" s="4" t="str">
        <f ca="1">IF(INDEX(INDIRECT(H7&amp;"_"&amp;G7),$A14,C$8)=0,"",INDEX(INDIRECT(H7&amp;"_"&amp;G7),$A14,C$8))</f>
        <v>CLUB</v>
      </c>
      <c r="D14" s="4" t="str">
        <f ca="1">IF(INDEX(INDIRECT(H7&amp;"_"&amp;G7),$A14,D$8)=0,"",INDEX(INDIRECT(H7&amp;"_"&amp;G7),$A14,D$8))</f>
        <v>NAME</v>
      </c>
      <c r="E14" s="4" t="str">
        <f ca="1">IF(INDEX(INDIRECT(H7&amp;"_"&amp;G7),$A14,E$8)=0,"",INDEX(INDIRECT(H7&amp;"_"&amp;G7),$A14,E$8))</f>
        <v>SCORE</v>
      </c>
      <c r="F14" s="4" t="str">
        <f ca="1">IF(INDEX(INDIRECT(H7&amp;"_"&amp;G7),$A14,F$8)=0,"",INDEX(INDIRECT(H7&amp;"_"&amp;G7),$A14,F$8))</f>
        <v>POSITION</v>
      </c>
      <c r="G14" s="4" t="str">
        <f ca="1">IF(INDEX(INDIRECT(H7&amp;"_"&amp;G7),$A14,G$8)=0,"",INDEX(INDIRECT(H7&amp;"_"&amp;G7),$A14,G$8))</f>
        <v>POINTS (8 to 1)</v>
      </c>
      <c r="H14" s="4" t="str">
        <f ca="1">IF(INDEX(INDIRECT(H7&amp;"_"&amp;G7),$A14,H$8)=0,"",INDEX(INDIRECT(H7&amp;"_"&amp;G7),$A14,H$8))</f>
        <v/>
      </c>
      <c r="I14" s="4" t="str">
        <f ca="1">IF(INDEX(INDIRECT(H7&amp;"_"&amp;G7),$A14,I$8)=0,"",INDEX(INDIRECT(H7&amp;"_"&amp;G7),$A14,I$8))</f>
        <v/>
      </c>
      <c r="J14" s="4" t="str">
        <f ca="1">IF(INDEX(INDIRECT(H7&amp;"_"&amp;G7),$A14,J$8)=0,"",INDEX(INDIRECT(H7&amp;"_"&amp;G7),$A14,J$8))</f>
        <v/>
      </c>
      <c r="K14" s="4"/>
      <c r="N14" s="4" t="str">
        <f ca="1">IF(INDEX(INDIRECT(S7&amp;"_"&amp;R7),$A14,N$8)=0,"",INDEX(INDIRECT(S7&amp;"_"&amp;R7),$A14,N$8))</f>
        <v>CLUB</v>
      </c>
      <c r="O14" s="4" t="str">
        <f ca="1">IF(INDEX(INDIRECT(S7&amp;"_"&amp;R7),$A14,O$8)=0,"",INDEX(INDIRECT(S7&amp;"_"&amp;R7),$A14,O$8))</f>
        <v>NAME</v>
      </c>
      <c r="P14" s="10" t="str">
        <f ca="1">IF(INDEX(INDIRECT(S7&amp;"_"&amp;R7),$A14,P$8)=0,"",INDEX(INDIRECT(S7&amp;"_"&amp;R7),$A14,P$8))</f>
        <v>1st TRIAL</v>
      </c>
      <c r="Q14" s="10" t="str">
        <f ca="1">IF(INDEX(INDIRECT(S7&amp;"_"&amp;R7),$A14,Q$8)=0,"",INDEX(INDIRECT(S7&amp;"_"&amp;R7),$A14,Q$8))</f>
        <v>2nd TRIAL</v>
      </c>
      <c r="R14" s="10" t="str">
        <f ca="1">IF(INDEX(INDIRECT(S7&amp;"_"&amp;R7),$A14,R$8)=0,"",INDEX(INDIRECT(S7&amp;"_"&amp;R7),$A14,R$8))</f>
        <v>3rd TRIAL</v>
      </c>
      <c r="S14" s="10" t="str">
        <f ca="1">IF(INDEX(INDIRECT(S7&amp;"_"&amp;R7),$A14,S$8)=0,"",INDEX(INDIRECT(S7&amp;"_"&amp;R7),$A14,S$8))</f>
        <v>BEST OF TRIALS</v>
      </c>
      <c r="T14" s="10" t="str">
        <f ca="1">IF(INDEX(INDIRECT(S7&amp;"_"&amp;R7),$A14,T$8)=0,"",INDEX(INDIRECT(S7&amp;"_"&amp;R7),$A14,T$8))</f>
        <v>FINAL POSITION</v>
      </c>
      <c r="U14" s="4" t="str">
        <f ca="1">IF(INDEX(INDIRECT(S7&amp;"_"&amp;R7),$A14,U$8)=0,"",INDEX(INDIRECT(S7&amp;"_"&amp;R7),$A14,U$8))</f>
        <v>POINTS (8 to 1)</v>
      </c>
      <c r="V14" s="99"/>
      <c r="W14" s="99"/>
      <c r="Y14" s="4" t="e">
        <f ca="1">IF(INDEX(INDIRECT(AD7&amp;"_"&amp;AC7),$A14,Y$8)=0,"",INDEX(INDIRECT(AD7&amp;"_"&amp;AC7),$A14,Y$8))</f>
        <v>#N/A</v>
      </c>
      <c r="Z14" s="4" t="e">
        <f ca="1">IF(INDEX(INDIRECT(AD7&amp;"_"&amp;AC7),$A14,Z$8)=0,"",INDEX(INDIRECT(AD7&amp;"_"&amp;AC7),$A14,Z$8))</f>
        <v>#N/A</v>
      </c>
      <c r="AA14" s="4" t="e">
        <f ca="1">IF(INDEX(INDIRECT(AD7&amp;"_"&amp;AC7),$A14,AA$8)=0,"",INDEX(INDIRECT(AD7&amp;"_"&amp;AC7),$A14,AA$8))</f>
        <v>#N/A</v>
      </c>
      <c r="AB14" s="4" t="e">
        <f ca="1">IF(INDEX(INDIRECT(AD7&amp;"_"&amp;AC7),$A14,AB$8)=0,"",INDEX(INDIRECT(AD7&amp;"_"&amp;AC7),$A14,AB$8))</f>
        <v>#N/A</v>
      </c>
      <c r="AC14" s="4" t="e">
        <f ca="1">IF(INDEX(INDIRECT(AD7&amp;"_"&amp;AC7),$A14,AC$8)=0,"",INDEX(INDIRECT(AD7&amp;"_"&amp;AC7),$A14,AC$8))</f>
        <v>#N/A</v>
      </c>
      <c r="AD14" s="4" t="e">
        <f ca="1">IF(INDEX(INDIRECT(AD7&amp;"_"&amp;AC7),$A14,AD$8)=0,"",INDEX(INDIRECT(AD7&amp;"_"&amp;AC7),$A14,AD$8))</f>
        <v>#N/A</v>
      </c>
      <c r="AE14" s="4" t="e">
        <f ca="1">IF(INDEX(INDIRECT(AD7&amp;"_"&amp;AC7),$A14,AE$8)=0,"",INDEX(INDIRECT(AD7&amp;"_"&amp;AC7),$A14,AE$8))</f>
        <v>#N/A</v>
      </c>
      <c r="AF14" s="4" t="e">
        <f ca="1">IF(INDEX(INDIRECT(AD7&amp;"_"&amp;AC7),$A14,AF$8)=0,"",INDEX(INDIRECT(AD7&amp;"_"&amp;AC7),$A14,AF$8))</f>
        <v>#N/A</v>
      </c>
    </row>
    <row r="15" spans="1:32" ht="39.950000000000003" customHeight="1" x14ac:dyDescent="0.25">
      <c r="A15">
        <v>2</v>
      </c>
      <c r="C15" s="4" t="str">
        <f ca="1">IF(INDEX(INDIRECT(H7&amp;"_"&amp;G7),$A15,C$8)=0,"",INDEX(INDIRECT(H7&amp;"_"&amp;G7),$A15,C$8))</f>
        <v>OSWESTRY</v>
      </c>
      <c r="D15" s="4" t="str">
        <f ca="1">IF(INDEX(INDIRECT(H7&amp;"_"&amp;G7),$A15,D$8)=0,"",INDEX(INDIRECT(H7&amp;"_"&amp;G7),$A15,D$8))</f>
        <v/>
      </c>
      <c r="E15" s="4" t="str">
        <f ca="1">IF(INDEX(INDIRECT(H7&amp;"_"&amp;G7),$A15,E$8)=0,"",INDEX(INDIRECT(H7&amp;"_"&amp;G7),$A15,E$8))</f>
        <v/>
      </c>
      <c r="F15" s="4" t="str">
        <f ca="1">IF(INDEX(INDIRECT(H7&amp;"_"&amp;G7),$A15,F$8)=0,"",INDEX(INDIRECT(H7&amp;"_"&amp;G7),$A15,F$8))</f>
        <v/>
      </c>
      <c r="G15" s="4" t="str">
        <f ca="1">IF(INDEX(INDIRECT(H7&amp;"_"&amp;G7),$A15,G$8)=0,"",INDEX(INDIRECT(H7&amp;"_"&amp;G7),$A15,G$8))</f>
        <v/>
      </c>
      <c r="H15" s="4" t="str">
        <f ca="1">IF(INDEX(INDIRECT(H7&amp;"_"&amp;G7),$A15,H$8)=0,"",INDEX(INDIRECT(H7&amp;"_"&amp;G7),$A15,H$8))</f>
        <v/>
      </c>
      <c r="I15" s="4" t="str">
        <f ca="1">IF(INDEX(INDIRECT(H7&amp;"_"&amp;G7),$A15,I$8)=0,"",INDEX(INDIRECT(H7&amp;"_"&amp;G7),$A15,I$8))</f>
        <v/>
      </c>
      <c r="J15" s="4" t="str">
        <f ca="1">IF(INDEX(INDIRECT(H7&amp;"_"&amp;G7),$A15,J$8)=0,"",INDEX(INDIRECT(H7&amp;"_"&amp;G7),$A15,J$8))</f>
        <v/>
      </c>
      <c r="K15" s="4"/>
      <c r="N15" s="4" t="str">
        <f ca="1">IF(INDEX(INDIRECT(S7&amp;"_"&amp;R7),$A15,N$8)=0,"",INDEX(INDIRECT(S7&amp;"_"&amp;R7),$A15,N$8))</f>
        <v>OSWESTRY</v>
      </c>
      <c r="O15" s="4" t="str">
        <f ca="1">IF(INDEX(INDIRECT(S7&amp;"_"&amp;R7),$A15,O$8)=0,"",INDEX(INDIRECT(S7&amp;"_"&amp;R7),$A15,O$8))</f>
        <v/>
      </c>
      <c r="P15" s="4" t="str">
        <f ca="1">IF(INDEX(INDIRECT(S7&amp;"_"&amp;R7),$A15,P$8)=0,"",INDEX(INDIRECT(S7&amp;"_"&amp;R7),$A15,P$8))</f>
        <v/>
      </c>
      <c r="Q15" s="4" t="str">
        <f ca="1">IF(INDEX(INDIRECT(S7&amp;"_"&amp;R7),$A15,Q$8)=0,"",INDEX(INDIRECT(S7&amp;"_"&amp;R7),$A15,Q$8))</f>
        <v/>
      </c>
      <c r="R15" s="4" t="str">
        <f ca="1">IF(INDEX(INDIRECT(S7&amp;"_"&amp;R7),$A15,R$8)=0,"",INDEX(INDIRECT(S7&amp;"_"&amp;R7),$A15,R$8))</f>
        <v/>
      </c>
      <c r="S15" s="4" t="str">
        <f ca="1">IF(INDEX(INDIRECT(S7&amp;"_"&amp;R7),$A15,S$8)=0,"",INDEX(INDIRECT(S7&amp;"_"&amp;R7),$A15,S$8))</f>
        <v/>
      </c>
      <c r="T15" s="4" t="str">
        <f ca="1">IF(INDEX(INDIRECT(S7&amp;"_"&amp;R7),$A15,T$8)=0,"",INDEX(INDIRECT(S7&amp;"_"&amp;R7),$A15,T$8))</f>
        <v/>
      </c>
      <c r="U15" s="4" t="str">
        <f ca="1">IF(INDEX(INDIRECT(S7&amp;"_"&amp;R7),$A15,U$8)=0,"",INDEX(INDIRECT(S7&amp;"_"&amp;R7),$A15,U$8))</f>
        <v/>
      </c>
      <c r="V15" s="99"/>
      <c r="W15" s="99"/>
      <c r="Y15" s="4" t="e">
        <f ca="1">IF(INDEX(INDIRECT(AD7&amp;"_"&amp;AC7),$A15,Y$8)=0,"",INDEX(INDIRECT(AD7&amp;"_"&amp;AC7),$A15,Y$8))</f>
        <v>#N/A</v>
      </c>
      <c r="Z15" s="4" t="e">
        <f ca="1">IF(INDEX(INDIRECT(AD7&amp;"_"&amp;AC7),$A15,Z$8)=0,"",INDEX(INDIRECT(AD7&amp;"_"&amp;AC7),$A15,Z$8))</f>
        <v>#N/A</v>
      </c>
      <c r="AA15" s="4" t="e">
        <f ca="1">IF(INDEX(INDIRECT(AD7&amp;"_"&amp;AC7),$A15,AA$8)=0,"",INDEX(INDIRECT(AD7&amp;"_"&amp;AC7),$A15,AA$8))</f>
        <v>#N/A</v>
      </c>
      <c r="AB15" s="4" t="e">
        <f ca="1">IF(INDEX(INDIRECT(AD7&amp;"_"&amp;AC7),$A15,AB$8)=0,"",INDEX(INDIRECT(AD7&amp;"_"&amp;AC7),$A15,AB$8))</f>
        <v>#N/A</v>
      </c>
      <c r="AC15" s="4" t="e">
        <f ca="1">IF(INDEX(INDIRECT(AD7&amp;"_"&amp;AC7),$A15,AC$8)=0,"",INDEX(INDIRECT(AD7&amp;"_"&amp;AC7),$A15,AC$8))</f>
        <v>#N/A</v>
      </c>
      <c r="AD15" s="4" t="e">
        <f ca="1">IF(INDEX(INDIRECT(AD7&amp;"_"&amp;AC7),$A15,AD$8)=0,"",INDEX(INDIRECT(AD7&amp;"_"&amp;AC7),$A15,AD$8))</f>
        <v>#N/A</v>
      </c>
      <c r="AE15" s="4" t="e">
        <f ca="1">IF(INDEX(INDIRECT(AD7&amp;"_"&amp;AC7),$A15,AE$8)=0,"",INDEX(INDIRECT(AD7&amp;"_"&amp;AC7),$A15,AE$8))</f>
        <v>#N/A</v>
      </c>
      <c r="AF15" s="4" t="e">
        <f ca="1">IF(INDEX(INDIRECT(AD7&amp;"_"&amp;AC7),$A15,AF$8)=0,"",INDEX(INDIRECT(AD7&amp;"_"&amp;AC7),$A15,AF$8))</f>
        <v>#N/A</v>
      </c>
    </row>
    <row r="16" spans="1:32" ht="39.950000000000003" customHeight="1" x14ac:dyDescent="0.25">
      <c r="A16">
        <v>3</v>
      </c>
      <c r="C16" s="4" t="str">
        <f ca="1">IF(INDEX(INDIRECT(H7&amp;"_"&amp;G7),$A16,C$8)=0,"",INDEX(INDIRECT(H7&amp;"_"&amp;G7),$A16,C$8))</f>
        <v>SHREWSBURY</v>
      </c>
      <c r="D16" s="4" t="str">
        <f ca="1">IF(INDEX(INDIRECT(H7&amp;"_"&amp;G7),$A16,D$8)=0,"",INDEX(INDIRECT(H7&amp;"_"&amp;G7),$A16,D$8))</f>
        <v/>
      </c>
      <c r="E16" s="4" t="str">
        <f ca="1">IF(INDEX(INDIRECT(H7&amp;"_"&amp;G7),$A16,E$8)=0,"",INDEX(INDIRECT(H7&amp;"_"&amp;G7),$A16,E$8))</f>
        <v/>
      </c>
      <c r="F16" s="4" t="str">
        <f ca="1">IF(INDEX(INDIRECT(H7&amp;"_"&amp;G7),$A16,F$8)=0,"",INDEX(INDIRECT(H7&amp;"_"&amp;G7),$A16,F$8))</f>
        <v/>
      </c>
      <c r="G16" s="4" t="str">
        <f ca="1">IF(INDEX(INDIRECT(H7&amp;"_"&amp;G7),$A16,G$8)=0,"",INDEX(INDIRECT(H7&amp;"_"&amp;G7),$A16,G$8))</f>
        <v/>
      </c>
      <c r="H16" s="4" t="str">
        <f ca="1">IF(INDEX(INDIRECT(H7&amp;"_"&amp;G7),$A16,H$8)=0,"",INDEX(INDIRECT(H7&amp;"_"&amp;G7),$A16,H$8))</f>
        <v/>
      </c>
      <c r="I16" s="4" t="str">
        <f ca="1">IF(INDEX(INDIRECT(H7&amp;"_"&amp;G7),$A16,I$8)=0,"",INDEX(INDIRECT(H7&amp;"_"&amp;G7),$A16,I$8))</f>
        <v/>
      </c>
      <c r="J16" s="4" t="str">
        <f ca="1">IF(INDEX(INDIRECT(H7&amp;"_"&amp;G7),$A16,J$8)=0,"",INDEX(INDIRECT(H7&amp;"_"&amp;G7),$A16,J$8))</f>
        <v/>
      </c>
      <c r="K16" s="4"/>
      <c r="N16" s="4" t="str">
        <f ca="1">IF(INDEX(INDIRECT(S7&amp;"_"&amp;R7),$A16,N$8)=0,"",INDEX(INDIRECT(S7&amp;"_"&amp;R7),$A16,N$8))</f>
        <v>SHREWSBURY</v>
      </c>
      <c r="O16" s="4" t="str">
        <f ca="1">IF(INDEX(INDIRECT(S7&amp;"_"&amp;R7),$A16,O$8)=0,"",INDEX(INDIRECT(S7&amp;"_"&amp;R7),$A16,O$8))</f>
        <v/>
      </c>
      <c r="P16" s="4" t="str">
        <f ca="1">IF(INDEX(INDIRECT(S7&amp;"_"&amp;R7),$A16,P$8)=0,"",INDEX(INDIRECT(S7&amp;"_"&amp;R7),$A16,P$8))</f>
        <v/>
      </c>
      <c r="Q16" s="4" t="str">
        <f ca="1">IF(INDEX(INDIRECT(S7&amp;"_"&amp;R7),$A16,Q$8)=0,"",INDEX(INDIRECT(S7&amp;"_"&amp;R7),$A16,Q$8))</f>
        <v/>
      </c>
      <c r="R16" s="4" t="str">
        <f ca="1">IF(INDEX(INDIRECT(S7&amp;"_"&amp;R7),$A16,R$8)=0,"",INDEX(INDIRECT(S7&amp;"_"&amp;R7),$A16,R$8))</f>
        <v/>
      </c>
      <c r="S16" s="4" t="str">
        <f ca="1">IF(INDEX(INDIRECT(S7&amp;"_"&amp;R7),$A16,S$8)=0,"",INDEX(INDIRECT(S7&amp;"_"&amp;R7),$A16,S$8))</f>
        <v/>
      </c>
      <c r="T16" s="4" t="str">
        <f ca="1">IF(INDEX(INDIRECT(S7&amp;"_"&amp;R7),$A16,T$8)=0,"",INDEX(INDIRECT(S7&amp;"_"&amp;R7),$A16,T$8))</f>
        <v/>
      </c>
      <c r="U16" s="4" t="str">
        <f ca="1">IF(INDEX(INDIRECT(S7&amp;"_"&amp;R7),$A16,U$8)=0,"",INDEX(INDIRECT(S7&amp;"_"&amp;R7),$A16,U$8))</f>
        <v/>
      </c>
      <c r="V16" s="99"/>
      <c r="W16" s="99"/>
      <c r="Y16" s="4" t="e">
        <f ca="1">IF(INDEX(INDIRECT(AD7&amp;"_"&amp;AC7),$A16,Y$8)=0,"",INDEX(INDIRECT(AD7&amp;"_"&amp;AC7),$A16,Y$8))</f>
        <v>#N/A</v>
      </c>
      <c r="Z16" s="4" t="e">
        <f ca="1">IF(INDEX(INDIRECT(AD7&amp;"_"&amp;AC7),$A16,Z$8)=0,"",INDEX(INDIRECT(AD7&amp;"_"&amp;AC7),$A16,Z$8))</f>
        <v>#N/A</v>
      </c>
      <c r="AA16" s="4" t="e">
        <f ca="1">IF(INDEX(INDIRECT(AD7&amp;"_"&amp;AC7),$A16,AA$8)=0,"",INDEX(INDIRECT(AD7&amp;"_"&amp;AC7),$A16,AA$8))</f>
        <v>#N/A</v>
      </c>
      <c r="AB16" s="4" t="e">
        <f ca="1">IF(INDEX(INDIRECT(AD7&amp;"_"&amp;AC7),$A16,AB$8)=0,"",INDEX(INDIRECT(AD7&amp;"_"&amp;AC7),$A16,AB$8))</f>
        <v>#N/A</v>
      </c>
      <c r="AC16" s="4" t="e">
        <f ca="1">IF(INDEX(INDIRECT(AD7&amp;"_"&amp;AC7),$A16,AC$8)=0,"",INDEX(INDIRECT(AD7&amp;"_"&amp;AC7),$A16,AC$8))</f>
        <v>#N/A</v>
      </c>
      <c r="AD16" s="4" t="e">
        <f ca="1">IF(INDEX(INDIRECT(AD7&amp;"_"&amp;AC7),$A16,AD$8)=0,"",INDEX(INDIRECT(AD7&amp;"_"&amp;AC7),$A16,AD$8))</f>
        <v>#N/A</v>
      </c>
      <c r="AE16" s="4" t="e">
        <f ca="1">IF(INDEX(INDIRECT(AD7&amp;"_"&amp;AC7),$A16,AE$8)=0,"",INDEX(INDIRECT(AD7&amp;"_"&amp;AC7),$A16,AE$8))</f>
        <v>#N/A</v>
      </c>
      <c r="AF16" s="4" t="e">
        <f ca="1">IF(INDEX(INDIRECT(AD7&amp;"_"&amp;AC7),$A16,AF$8)=0,"",INDEX(INDIRECT(AD7&amp;"_"&amp;AC7),$A16,AF$8))</f>
        <v>#N/A</v>
      </c>
    </row>
    <row r="17" spans="1:32" ht="39.950000000000003" customHeight="1" x14ac:dyDescent="0.25">
      <c r="A17">
        <v>4</v>
      </c>
      <c r="C17" s="4" t="str">
        <f ca="1">IF(INDEX(INDIRECT(H7&amp;"_"&amp;G7),$A17,C$8)=0,"",INDEX(INDIRECT(H7&amp;"_"&amp;G7),$A17,C$8))</f>
        <v>TELFORD</v>
      </c>
      <c r="D17" s="4" t="str">
        <f ca="1">IF(INDEX(INDIRECT(H7&amp;"_"&amp;G7),$A17,D$8)=0,"",INDEX(INDIRECT(H7&amp;"_"&amp;G7),$A17,D$8))</f>
        <v/>
      </c>
      <c r="E17" s="4" t="str">
        <f ca="1">IF(INDEX(INDIRECT(H7&amp;"_"&amp;G7),$A17,E$8)=0,"",INDEX(INDIRECT(H7&amp;"_"&amp;G7),$A17,E$8))</f>
        <v/>
      </c>
      <c r="F17" s="4" t="str">
        <f ca="1">IF(INDEX(INDIRECT(H7&amp;"_"&amp;G7),$A17,F$8)=0,"",INDEX(INDIRECT(H7&amp;"_"&amp;G7),$A17,F$8))</f>
        <v/>
      </c>
      <c r="G17" s="4" t="str">
        <f ca="1">IF(INDEX(INDIRECT(H7&amp;"_"&amp;G7),$A17,G$8)=0,"",INDEX(INDIRECT(H7&amp;"_"&amp;G7),$A17,G$8))</f>
        <v/>
      </c>
      <c r="H17" s="4" t="str">
        <f ca="1">IF(INDEX(INDIRECT(H7&amp;"_"&amp;G7),$A17,H$8)=0,"",INDEX(INDIRECT(H7&amp;"_"&amp;G7),$A17,H$8))</f>
        <v/>
      </c>
      <c r="I17" s="4" t="str">
        <f ca="1">IF(INDEX(INDIRECT(H7&amp;"_"&amp;G7),$A17,I$8)=0,"",INDEX(INDIRECT(H7&amp;"_"&amp;G7),$A17,I$8))</f>
        <v/>
      </c>
      <c r="J17" s="4" t="str">
        <f ca="1">IF(INDEX(INDIRECT(H7&amp;"_"&amp;G7),$A17,J$8)=0,"",INDEX(INDIRECT(H7&amp;"_"&amp;G7),$A17,J$8))</f>
        <v/>
      </c>
      <c r="K17" s="4"/>
      <c r="N17" s="4" t="str">
        <f ca="1">IF(INDEX(INDIRECT(S7&amp;"_"&amp;R7),$A17,N$8)=0,"",INDEX(INDIRECT(S7&amp;"_"&amp;R7),$A17,N$8))</f>
        <v>TELFORD</v>
      </c>
      <c r="O17" s="4" t="str">
        <f ca="1">IF(INDEX(INDIRECT(S7&amp;"_"&amp;R7),$A17,O$8)=0,"",INDEX(INDIRECT(S7&amp;"_"&amp;R7),$A17,O$8))</f>
        <v/>
      </c>
      <c r="P17" s="4" t="str">
        <f ca="1">IF(INDEX(INDIRECT(S7&amp;"_"&amp;R7),$A17,P$8)=0,"",INDEX(INDIRECT(S7&amp;"_"&amp;R7),$A17,P$8))</f>
        <v/>
      </c>
      <c r="Q17" s="4" t="str">
        <f ca="1">IF(INDEX(INDIRECT(S7&amp;"_"&amp;R7),$A17,Q$8)=0,"",INDEX(INDIRECT(S7&amp;"_"&amp;R7),$A17,Q$8))</f>
        <v/>
      </c>
      <c r="R17" s="4" t="str">
        <f ca="1">IF(INDEX(INDIRECT(S7&amp;"_"&amp;R7),$A17,R$8)=0,"",INDEX(INDIRECT(S7&amp;"_"&amp;R7),$A17,R$8))</f>
        <v/>
      </c>
      <c r="S17" s="4" t="str">
        <f ca="1">IF(INDEX(INDIRECT(S7&amp;"_"&amp;R7),$A17,S$8)=0,"",INDEX(INDIRECT(S7&amp;"_"&amp;R7),$A17,S$8))</f>
        <v/>
      </c>
      <c r="T17" s="4" t="str">
        <f ca="1">IF(INDEX(INDIRECT(S7&amp;"_"&amp;R7),$A17,T$8)=0,"",INDEX(INDIRECT(S7&amp;"_"&amp;R7),$A17,T$8))</f>
        <v/>
      </c>
      <c r="U17" s="4" t="str">
        <f ca="1">IF(INDEX(INDIRECT(S7&amp;"_"&amp;R7),$A17,U$8)=0,"",INDEX(INDIRECT(S7&amp;"_"&amp;R7),$A17,U$8))</f>
        <v/>
      </c>
      <c r="Y17" s="4" t="e">
        <f ca="1">IF(INDEX(INDIRECT(AD7&amp;"_"&amp;AC7),$A17,Y$8)=0,"",INDEX(INDIRECT(AD7&amp;"_"&amp;AC7),$A17,Y$8))</f>
        <v>#N/A</v>
      </c>
      <c r="Z17" s="4" t="e">
        <f ca="1">IF(INDEX(INDIRECT(AD7&amp;"_"&amp;AC7),$A17,Z$8)=0,"",INDEX(INDIRECT(AD7&amp;"_"&amp;AC7),$A17,Z$8))</f>
        <v>#N/A</v>
      </c>
      <c r="AA17" s="4" t="e">
        <f ca="1">IF(INDEX(INDIRECT(AD7&amp;"_"&amp;AC7),$A17,AA$8)=0,"",INDEX(INDIRECT(AD7&amp;"_"&amp;AC7),$A17,AA$8))</f>
        <v>#N/A</v>
      </c>
      <c r="AB17" s="4" t="e">
        <f ca="1">IF(INDEX(INDIRECT(AD7&amp;"_"&amp;AC7),$A17,AB$8)=0,"",INDEX(INDIRECT(AD7&amp;"_"&amp;AC7),$A17,AB$8))</f>
        <v>#N/A</v>
      </c>
      <c r="AC17" s="4" t="e">
        <f ca="1">IF(INDEX(INDIRECT(AD7&amp;"_"&amp;AC7),$A17,AC$8)=0,"",INDEX(INDIRECT(AD7&amp;"_"&amp;AC7),$A17,AC$8))</f>
        <v>#N/A</v>
      </c>
      <c r="AD17" s="4" t="e">
        <f ca="1">IF(INDEX(INDIRECT(AD7&amp;"_"&amp;AC7),$A17,AD$8)=0,"",INDEX(INDIRECT(AD7&amp;"_"&amp;AC7),$A17,AD$8))</f>
        <v>#N/A</v>
      </c>
      <c r="AE17" s="4" t="e">
        <f ca="1">IF(INDEX(INDIRECT(AD7&amp;"_"&amp;AC7),$A17,AE$8)=0,"",INDEX(INDIRECT(AD7&amp;"_"&amp;AC7),$A17,AE$8))</f>
        <v>#N/A</v>
      </c>
      <c r="AF17" s="4" t="e">
        <f ca="1">IF(INDEX(INDIRECT(AD7&amp;"_"&amp;AC7),$A17,AF$8)=0,"",INDEX(INDIRECT(AD7&amp;"_"&amp;AC7),$A17,AF$8))</f>
        <v>#N/A</v>
      </c>
    </row>
    <row r="18" spans="1:32" ht="39.950000000000003" customHeight="1" x14ac:dyDescent="0.25">
      <c r="A18">
        <v>5</v>
      </c>
      <c r="C18" s="4" t="str">
        <f ca="1">IF(INDEX(INDIRECT(H7&amp;"_"&amp;G7),$A18,C$8)=0,"",INDEX(INDIRECT(H7&amp;"_"&amp;G7),$A18,C$8))</f>
        <v>WENLOCK</v>
      </c>
      <c r="D18" s="4" t="str">
        <f ca="1">IF(INDEX(INDIRECT(H7&amp;"_"&amp;G7),$A18,D$8)=0,"",INDEX(INDIRECT(H7&amp;"_"&amp;G7),$A18,D$8))</f>
        <v/>
      </c>
      <c r="E18" s="4" t="str">
        <f ca="1">IF(INDEX(INDIRECT(H7&amp;"_"&amp;G7),$A18,E$8)=0,"",INDEX(INDIRECT(H7&amp;"_"&amp;G7),$A18,E$8))</f>
        <v/>
      </c>
      <c r="F18" s="4" t="str">
        <f ca="1">IF(INDEX(INDIRECT(H7&amp;"_"&amp;G7),$A18,F$8)=0,"",INDEX(INDIRECT(H7&amp;"_"&amp;G7),$A18,F$8))</f>
        <v/>
      </c>
      <c r="G18" s="4" t="str">
        <f ca="1">IF(INDEX(INDIRECT(H7&amp;"_"&amp;G7),$A18,G$8)=0,"",INDEX(INDIRECT(H7&amp;"_"&amp;G7),$A18,G$8))</f>
        <v/>
      </c>
      <c r="H18" s="4" t="str">
        <f ca="1">IF(INDEX(INDIRECT(H7&amp;"_"&amp;G7),$A18,H$8)=0,"",INDEX(INDIRECT(H7&amp;"_"&amp;G7),$A18,H$8))</f>
        <v/>
      </c>
      <c r="I18" s="4" t="str">
        <f ca="1">IF(INDEX(INDIRECT(H7&amp;"_"&amp;G7),$A18,I$8)=0,"",INDEX(INDIRECT(H7&amp;"_"&amp;G7),$A18,I$8))</f>
        <v/>
      </c>
      <c r="J18" s="4" t="str">
        <f ca="1">IF(INDEX(INDIRECT(H7&amp;"_"&amp;G7),$A18,J$8)=0,"",INDEX(INDIRECT(H7&amp;"_"&amp;G7),$A18,J$8))</f>
        <v/>
      </c>
      <c r="K18" s="4"/>
      <c r="N18" s="4" t="str">
        <f ca="1">IF(INDEX(INDIRECT(S7&amp;"_"&amp;R7),$A18,N$8)=0,"",INDEX(INDIRECT(S7&amp;"_"&amp;R7),$A18,N$8))</f>
        <v>WENLOCK</v>
      </c>
      <c r="O18" s="4" t="str">
        <f ca="1">IF(INDEX(INDIRECT(S7&amp;"_"&amp;R7),$A18,O$8)=0,"",INDEX(INDIRECT(S7&amp;"_"&amp;R7),$A18,O$8))</f>
        <v/>
      </c>
      <c r="P18" s="4" t="str">
        <f ca="1">IF(INDEX(INDIRECT(S7&amp;"_"&amp;R7),$A18,P$8)=0,"",INDEX(INDIRECT(S7&amp;"_"&amp;R7),$A18,P$8))</f>
        <v/>
      </c>
      <c r="Q18" s="4" t="str">
        <f ca="1">IF(INDEX(INDIRECT(S7&amp;"_"&amp;R7),$A18,Q$8)=0,"",INDEX(INDIRECT(S7&amp;"_"&amp;R7),$A18,Q$8))</f>
        <v/>
      </c>
      <c r="R18" s="4" t="str">
        <f ca="1">IF(INDEX(INDIRECT(S7&amp;"_"&amp;R7),$A18,R$8)=0,"",INDEX(INDIRECT(S7&amp;"_"&amp;R7),$A18,R$8))</f>
        <v/>
      </c>
      <c r="S18" s="4" t="str">
        <f ca="1">IF(INDEX(INDIRECT(S7&amp;"_"&amp;R7),$A18,S$8)=0,"",INDEX(INDIRECT(S7&amp;"_"&amp;R7),$A18,S$8))</f>
        <v/>
      </c>
      <c r="T18" s="4" t="str">
        <f ca="1">IF(INDEX(INDIRECT(S7&amp;"_"&amp;R7),$A18,T$8)=0,"",INDEX(INDIRECT(S7&amp;"_"&amp;R7),$A18,T$8))</f>
        <v/>
      </c>
      <c r="U18" s="4" t="str">
        <f ca="1">IF(INDEX(INDIRECT(S7&amp;"_"&amp;R7),$A18,U$8)=0,"",INDEX(INDIRECT(S7&amp;"_"&amp;R7),$A18,U$8))</f>
        <v/>
      </c>
      <c r="Y18" s="4" t="e">
        <f ca="1">IF(INDEX(INDIRECT(AD7&amp;"_"&amp;AC7),$A18,Y$8)=0,"",INDEX(INDIRECT(AD7&amp;"_"&amp;AC7),$A18,Y$8))</f>
        <v>#N/A</v>
      </c>
      <c r="Z18" s="4" t="e">
        <f ca="1">IF(INDEX(INDIRECT(AD7&amp;"_"&amp;AC7),$A18,Z$8)=0,"",INDEX(INDIRECT(AD7&amp;"_"&amp;AC7),$A18,Z$8))</f>
        <v>#N/A</v>
      </c>
      <c r="AA18" s="4" t="e">
        <f ca="1">IF(INDEX(INDIRECT(AD7&amp;"_"&amp;AC7),$A18,AA$8)=0,"",INDEX(INDIRECT(AD7&amp;"_"&amp;AC7),$A18,AA$8))</f>
        <v>#N/A</v>
      </c>
      <c r="AB18" s="4" t="e">
        <f ca="1">IF(INDEX(INDIRECT(AD7&amp;"_"&amp;AC7),$A18,AB$8)=0,"",INDEX(INDIRECT(AD7&amp;"_"&amp;AC7),$A18,AB$8))</f>
        <v>#N/A</v>
      </c>
      <c r="AC18" s="4" t="e">
        <f ca="1">IF(INDEX(INDIRECT(AD7&amp;"_"&amp;AC7),$A18,AC$8)=0,"",INDEX(INDIRECT(AD7&amp;"_"&amp;AC7),$A18,AC$8))</f>
        <v>#N/A</v>
      </c>
      <c r="AD18" s="4" t="e">
        <f ca="1">IF(INDEX(INDIRECT(AD7&amp;"_"&amp;AC7),$A18,AD$8)=0,"",INDEX(INDIRECT(AD7&amp;"_"&amp;AC7),$A18,AD$8))</f>
        <v>#N/A</v>
      </c>
      <c r="AE18" s="4" t="e">
        <f ca="1">IF(INDEX(INDIRECT(AD7&amp;"_"&amp;AC7),$A18,AE$8)=0,"",INDEX(INDIRECT(AD7&amp;"_"&amp;AC7),$A18,AE$8))</f>
        <v>#N/A</v>
      </c>
      <c r="AF18" s="4" t="e">
        <f ca="1">IF(INDEX(INDIRECT(AD7&amp;"_"&amp;AC7),$A18,AF$8)=0,"",INDEX(INDIRECT(AD7&amp;"_"&amp;AC7),$A18,AF$8))</f>
        <v>#N/A</v>
      </c>
    </row>
    <row r="19" spans="1:32" ht="39.950000000000003" customHeight="1" x14ac:dyDescent="0.25">
      <c r="A19">
        <v>6</v>
      </c>
      <c r="C19" s="4" t="str">
        <f ca="1">IF(INDEX(INDIRECT(H7&amp;"_"&amp;G7),$A19,C$8)=0,"",INDEX(INDIRECT(H7&amp;"_"&amp;G7),$A19,C$8))</f>
        <v>OSWESTRY</v>
      </c>
      <c r="D19" s="4" t="str">
        <f ca="1">IF(INDEX(INDIRECT(H7&amp;"_"&amp;G7),$A19,D$8)=0,"",INDEX(INDIRECT(H7&amp;"_"&amp;G7),$A19,D$8))</f>
        <v/>
      </c>
      <c r="E19" s="4" t="str">
        <f ca="1">IF(INDEX(INDIRECT(H7&amp;"_"&amp;G7),$A19,E$8)=0,"",INDEX(INDIRECT(H7&amp;"_"&amp;G7),$A19,E$8))</f>
        <v/>
      </c>
      <c r="F19" s="4" t="str">
        <f ca="1">IF(INDEX(INDIRECT(H7&amp;"_"&amp;G7),$A19,F$8)=0,"",INDEX(INDIRECT(H7&amp;"_"&amp;G7),$A19,F$8))</f>
        <v/>
      </c>
      <c r="G19" s="4" t="str">
        <f ca="1">IF(INDEX(INDIRECT(H7&amp;"_"&amp;G7),$A19,G$8)=0,"",INDEX(INDIRECT(H7&amp;"_"&amp;G7),$A19,G$8))</f>
        <v/>
      </c>
      <c r="H19" s="4" t="str">
        <f ca="1">IF(INDEX(INDIRECT(H7&amp;"_"&amp;G7),$A19,H$8)=0,"",INDEX(INDIRECT(H7&amp;"_"&amp;G7),$A19,H$8))</f>
        <v/>
      </c>
      <c r="I19" s="4" t="str">
        <f ca="1">IF(INDEX(INDIRECT(H7&amp;"_"&amp;G7),$A19,I$8)=0,"",INDEX(INDIRECT(H7&amp;"_"&amp;G7),$A19,I$8))</f>
        <v/>
      </c>
      <c r="J19" s="4" t="str">
        <f ca="1">IF(INDEX(INDIRECT(H7&amp;"_"&amp;G7),$A19,J$8)=0,"",INDEX(INDIRECT(H7&amp;"_"&amp;G7),$A19,J$8))</f>
        <v/>
      </c>
      <c r="K19" s="4"/>
      <c r="N19" s="4" t="str">
        <f ca="1">IF(INDEX(INDIRECT(S7&amp;"_"&amp;R7),$A19,N$8)=0,"",INDEX(INDIRECT(S7&amp;"_"&amp;R7),$A19,N$8))</f>
        <v>OSWESTRY</v>
      </c>
      <c r="O19" s="4" t="str">
        <f ca="1">IF(INDEX(INDIRECT(S7&amp;"_"&amp;R7),$A19,O$8)=0,"",INDEX(INDIRECT(S7&amp;"_"&amp;R7),$A19,O$8))</f>
        <v/>
      </c>
      <c r="P19" s="4" t="str">
        <f ca="1">IF(INDEX(INDIRECT(S7&amp;"_"&amp;R7),$A19,P$8)=0,"",INDEX(INDIRECT(S7&amp;"_"&amp;R7),$A19,P$8))</f>
        <v/>
      </c>
      <c r="Q19" s="4" t="str">
        <f ca="1">IF(INDEX(INDIRECT(S7&amp;"_"&amp;R7),$A19,Q$8)=0,"",INDEX(INDIRECT(S7&amp;"_"&amp;R7),$A19,Q$8))</f>
        <v/>
      </c>
      <c r="R19" s="4" t="str">
        <f ca="1">IF(INDEX(INDIRECT(S7&amp;"_"&amp;R7),$A19,R$8)=0,"",INDEX(INDIRECT(S7&amp;"_"&amp;R7),$A19,R$8))</f>
        <v/>
      </c>
      <c r="S19" s="4" t="str">
        <f ca="1">IF(INDEX(INDIRECT(S7&amp;"_"&amp;R7),$A19,S$8)=0,"",INDEX(INDIRECT(S7&amp;"_"&amp;R7),$A19,S$8))</f>
        <v/>
      </c>
      <c r="T19" s="4" t="str">
        <f ca="1">IF(INDEX(INDIRECT(S7&amp;"_"&amp;R7),$A19,T$8)=0,"",INDEX(INDIRECT(S7&amp;"_"&amp;R7),$A19,T$8))</f>
        <v/>
      </c>
      <c r="U19" s="4" t="str">
        <f ca="1">IF(INDEX(INDIRECT(S7&amp;"_"&amp;R7),$A19,U$8)=0,"",INDEX(INDIRECT(S7&amp;"_"&amp;R7),$A19,U$8))</f>
        <v/>
      </c>
      <c r="Y19" s="4" t="e">
        <f ca="1">IF(INDEX(INDIRECT(AD7&amp;"_"&amp;AC7),$A19,Y$8)=0,"",INDEX(INDIRECT(AD7&amp;"_"&amp;AC7),$A19,Y$8))</f>
        <v>#N/A</v>
      </c>
      <c r="Z19" s="4" t="e">
        <f ca="1">IF(INDEX(INDIRECT(AD7&amp;"_"&amp;AC7),$A19,Z$8)=0,"",INDEX(INDIRECT(AD7&amp;"_"&amp;AC7),$A19,Z$8))</f>
        <v>#N/A</v>
      </c>
      <c r="AA19" s="4" t="e">
        <f ca="1">IF(INDEX(INDIRECT(AD7&amp;"_"&amp;AC7),$A19,AA$8)=0,"",INDEX(INDIRECT(AD7&amp;"_"&amp;AC7),$A19,AA$8))</f>
        <v>#N/A</v>
      </c>
      <c r="AB19" s="4" t="e">
        <f ca="1">IF(INDEX(INDIRECT(AD7&amp;"_"&amp;AC7),$A19,AB$8)=0,"",INDEX(INDIRECT(AD7&amp;"_"&amp;AC7),$A19,AB$8))</f>
        <v>#N/A</v>
      </c>
      <c r="AC19" s="4" t="e">
        <f ca="1">IF(INDEX(INDIRECT(AD7&amp;"_"&amp;AC7),$A19,AC$8)=0,"",INDEX(INDIRECT(AD7&amp;"_"&amp;AC7),$A19,AC$8))</f>
        <v>#N/A</v>
      </c>
      <c r="AD19" s="4" t="e">
        <f ca="1">IF(INDEX(INDIRECT(AD7&amp;"_"&amp;AC7),$A19,AD$8)=0,"",INDEX(INDIRECT(AD7&amp;"_"&amp;AC7),$A19,AD$8))</f>
        <v>#N/A</v>
      </c>
      <c r="AE19" s="4" t="e">
        <f ca="1">IF(INDEX(INDIRECT(AD7&amp;"_"&amp;AC7),$A19,AE$8)=0,"",INDEX(INDIRECT(AD7&amp;"_"&amp;AC7),$A19,AE$8))</f>
        <v>#N/A</v>
      </c>
      <c r="AF19" s="4" t="e">
        <f ca="1">IF(INDEX(INDIRECT(AD7&amp;"_"&amp;AC7),$A19,AF$8)=0,"",INDEX(INDIRECT(AD7&amp;"_"&amp;AC7),$A19,AF$8))</f>
        <v>#N/A</v>
      </c>
    </row>
    <row r="20" spans="1:32" ht="39.950000000000003" customHeight="1" x14ac:dyDescent="0.25">
      <c r="A20">
        <v>7</v>
      </c>
      <c r="C20" s="4" t="str">
        <f ca="1">IF(INDEX(INDIRECT(H7&amp;"_"&amp;G7),$A20,C$8)=0,"",INDEX(INDIRECT(H7&amp;"_"&amp;G7),$A20,C$8))</f>
        <v>SHREWSBURY</v>
      </c>
      <c r="D20" s="4" t="str">
        <f ca="1">IF(INDEX(INDIRECT(H7&amp;"_"&amp;G7),$A20,D$8)=0,"",INDEX(INDIRECT(H7&amp;"_"&amp;G7),$A20,D$8))</f>
        <v/>
      </c>
      <c r="E20" s="4" t="str">
        <f ca="1">IF(INDEX(INDIRECT(H7&amp;"_"&amp;G7),$A20,E$8)=0,"",INDEX(INDIRECT(H7&amp;"_"&amp;G7),$A20,E$8))</f>
        <v/>
      </c>
      <c r="F20" s="4" t="str">
        <f ca="1">IF(INDEX(INDIRECT(H7&amp;"_"&amp;G7),$A20,F$8)=0,"",INDEX(INDIRECT(H7&amp;"_"&amp;G7),$A20,F$8))</f>
        <v/>
      </c>
      <c r="G20" s="4" t="str">
        <f ca="1">IF(INDEX(INDIRECT(H7&amp;"_"&amp;G7),$A20,G$8)=0,"",INDEX(INDIRECT(H7&amp;"_"&amp;G7),$A20,G$8))</f>
        <v/>
      </c>
      <c r="H20" s="4" t="str">
        <f ca="1">IF(INDEX(INDIRECT(H7&amp;"_"&amp;G7),$A20,H$8)=0,"",INDEX(INDIRECT(H7&amp;"_"&amp;G7),$A20,H$8))</f>
        <v/>
      </c>
      <c r="I20" s="4" t="str">
        <f ca="1">IF(INDEX(INDIRECT(H7&amp;"_"&amp;G7),$A20,I$8)=0,"",INDEX(INDIRECT(H7&amp;"_"&amp;G7),$A20,I$8))</f>
        <v/>
      </c>
      <c r="J20" s="4" t="str">
        <f ca="1">IF(INDEX(INDIRECT(H7&amp;"_"&amp;G7),$A20,J$8)=0,"",INDEX(INDIRECT(H7&amp;"_"&amp;G7),$A20,J$8))</f>
        <v/>
      </c>
      <c r="K20" s="4"/>
      <c r="N20" s="4" t="str">
        <f ca="1">IF(INDEX(INDIRECT(S7&amp;"_"&amp;R7),$A20,N$8)=0,"",INDEX(INDIRECT(S7&amp;"_"&amp;R7),$A20,N$8))</f>
        <v>SHREWSBURY</v>
      </c>
      <c r="O20" s="4" t="str">
        <f ca="1">IF(INDEX(INDIRECT(S7&amp;"_"&amp;R7),$A20,O$8)=0,"",INDEX(INDIRECT(S7&amp;"_"&amp;R7),$A20,O$8))</f>
        <v/>
      </c>
      <c r="P20" s="4" t="str">
        <f ca="1">IF(INDEX(INDIRECT(S7&amp;"_"&amp;R7),$A20,P$8)=0,"",INDEX(INDIRECT(S7&amp;"_"&amp;R7),$A20,P$8))</f>
        <v/>
      </c>
      <c r="Q20" s="4" t="str">
        <f ca="1">IF(INDEX(INDIRECT(S7&amp;"_"&amp;R7),$A20,Q$8)=0,"",INDEX(INDIRECT(S7&amp;"_"&amp;R7),$A20,Q$8))</f>
        <v/>
      </c>
      <c r="R20" s="4" t="str">
        <f ca="1">IF(INDEX(INDIRECT(S7&amp;"_"&amp;R7),$A20,R$8)=0,"",INDEX(INDIRECT(S7&amp;"_"&amp;R7),$A20,R$8))</f>
        <v/>
      </c>
      <c r="S20" s="4" t="str">
        <f ca="1">IF(INDEX(INDIRECT(S7&amp;"_"&amp;R7),$A20,S$8)=0,"",INDEX(INDIRECT(S7&amp;"_"&amp;R7),$A20,S$8))</f>
        <v/>
      </c>
      <c r="T20" s="4" t="str">
        <f ca="1">IF(INDEX(INDIRECT(S7&amp;"_"&amp;R7),$A20,T$8)=0,"",INDEX(INDIRECT(S7&amp;"_"&amp;R7),$A20,T$8))</f>
        <v/>
      </c>
      <c r="U20" s="4" t="str">
        <f ca="1">IF(INDEX(INDIRECT(S7&amp;"_"&amp;R7),$A20,U$8)=0,"",INDEX(INDIRECT(S7&amp;"_"&amp;R7),$A20,U$8))</f>
        <v/>
      </c>
      <c r="Y20" s="4" t="e">
        <f ca="1">IF(INDEX(INDIRECT(AD7&amp;"_"&amp;AC7),$A20,Y$8)=0,"",INDEX(INDIRECT(AD7&amp;"_"&amp;AC7),$A20,Y$8))</f>
        <v>#N/A</v>
      </c>
      <c r="Z20" s="4" t="e">
        <f ca="1">IF(INDEX(INDIRECT(AD7&amp;"_"&amp;AC7),$A20,Z$8)=0,"",INDEX(INDIRECT(AD7&amp;"_"&amp;AC7),$A20,Z$8))</f>
        <v>#N/A</v>
      </c>
      <c r="AA20" s="4" t="e">
        <f ca="1">IF(INDEX(INDIRECT(AD7&amp;"_"&amp;AC7),$A20,AA$8)=0,"",INDEX(INDIRECT(AD7&amp;"_"&amp;AC7),$A20,AA$8))</f>
        <v>#N/A</v>
      </c>
      <c r="AB20" s="4" t="e">
        <f ca="1">IF(INDEX(INDIRECT(AD7&amp;"_"&amp;AC7),$A20,AB$8)=0,"",INDEX(INDIRECT(AD7&amp;"_"&amp;AC7),$A20,AB$8))</f>
        <v>#N/A</v>
      </c>
      <c r="AC20" s="4" t="e">
        <f ca="1">IF(INDEX(INDIRECT(AD7&amp;"_"&amp;AC7),$A20,AC$8)=0,"",INDEX(INDIRECT(AD7&amp;"_"&amp;AC7),$A20,AC$8))</f>
        <v>#N/A</v>
      </c>
      <c r="AD20" s="4" t="e">
        <f ca="1">IF(INDEX(INDIRECT(AD7&amp;"_"&amp;AC7),$A20,AD$8)=0,"",INDEX(INDIRECT(AD7&amp;"_"&amp;AC7),$A20,AD$8))</f>
        <v>#N/A</v>
      </c>
      <c r="AE20" s="4" t="e">
        <f ca="1">IF(INDEX(INDIRECT(AD7&amp;"_"&amp;AC7),$A20,AE$8)=0,"",INDEX(INDIRECT(AD7&amp;"_"&amp;AC7),$A20,AE$8))</f>
        <v>#N/A</v>
      </c>
      <c r="AF20" s="4" t="e">
        <f ca="1">IF(INDEX(INDIRECT(AD7&amp;"_"&amp;AC7),$A20,AF$8)=0,"",INDEX(INDIRECT(AD7&amp;"_"&amp;AC7),$A20,AF$8))</f>
        <v>#N/A</v>
      </c>
    </row>
    <row r="21" spans="1:32" ht="39.950000000000003" customHeight="1" x14ac:dyDescent="0.25">
      <c r="A21">
        <v>8</v>
      </c>
      <c r="C21" s="4" t="str">
        <f ca="1">IF(INDEX(INDIRECT(H7&amp;"_"&amp;G7),$A21,C$8)=0,"",INDEX(INDIRECT(H7&amp;"_"&amp;G7),$A21,C$8))</f>
        <v>TELFORD</v>
      </c>
      <c r="D21" s="4" t="str">
        <f ca="1">IF(INDEX(INDIRECT(H7&amp;"_"&amp;G7),$A21,D$8)=0,"",INDEX(INDIRECT(H7&amp;"_"&amp;G7),$A21,D$8))</f>
        <v/>
      </c>
      <c r="E21" s="4" t="str">
        <f ca="1">IF(INDEX(INDIRECT(H7&amp;"_"&amp;G7),$A21,E$8)=0,"",INDEX(INDIRECT(H7&amp;"_"&amp;G7),$A21,E$8))</f>
        <v/>
      </c>
      <c r="F21" s="4" t="str">
        <f ca="1">IF(INDEX(INDIRECT(H7&amp;"_"&amp;G7),$A21,F$8)=0,"",INDEX(INDIRECT(H7&amp;"_"&amp;G7),$A21,F$8))</f>
        <v/>
      </c>
      <c r="G21" s="4" t="str">
        <f ca="1">IF(INDEX(INDIRECT(H7&amp;"_"&amp;G7),$A21,G$8)=0,"",INDEX(INDIRECT(H7&amp;"_"&amp;G7),$A21,G$8))</f>
        <v/>
      </c>
      <c r="H21" s="4" t="str">
        <f ca="1">IF(INDEX(INDIRECT(H7&amp;"_"&amp;G7),$A21,H$8)=0,"",INDEX(INDIRECT(H7&amp;"_"&amp;G7),$A21,H$8))</f>
        <v/>
      </c>
      <c r="I21" s="4" t="str">
        <f ca="1">IF(INDEX(INDIRECT(H7&amp;"_"&amp;G7),$A21,I$8)=0,"",INDEX(INDIRECT(H7&amp;"_"&amp;G7),$A21,I$8))</f>
        <v/>
      </c>
      <c r="J21" s="4" t="str">
        <f ca="1">IF(INDEX(INDIRECT(H7&amp;"_"&amp;G7),$A21,J$8)=0,"",INDEX(INDIRECT(H7&amp;"_"&amp;G7),$A21,J$8))</f>
        <v/>
      </c>
      <c r="K21" s="4"/>
      <c r="N21" s="4" t="str">
        <f ca="1">IF(INDEX(INDIRECT(S7&amp;"_"&amp;R7),$A21,N$8)=0,"",INDEX(INDIRECT(S7&amp;"_"&amp;R7),$A21,N$8))</f>
        <v>TELFORD</v>
      </c>
      <c r="O21" s="4" t="str">
        <f ca="1">IF(INDEX(INDIRECT(S7&amp;"_"&amp;R7),$A21,O$8)=0,"",INDEX(INDIRECT(S7&amp;"_"&amp;R7),$A21,O$8))</f>
        <v/>
      </c>
      <c r="P21" s="4" t="str">
        <f ca="1">IF(INDEX(INDIRECT(S7&amp;"_"&amp;R7),$A21,P$8)=0,"",INDEX(INDIRECT(S7&amp;"_"&amp;R7),$A21,P$8))</f>
        <v/>
      </c>
      <c r="Q21" s="4" t="str">
        <f ca="1">IF(INDEX(INDIRECT(S7&amp;"_"&amp;R7),$A21,Q$8)=0,"",INDEX(INDIRECT(S7&amp;"_"&amp;R7),$A21,Q$8))</f>
        <v/>
      </c>
      <c r="R21" s="4" t="str">
        <f ca="1">IF(INDEX(INDIRECT(S7&amp;"_"&amp;R7),$A21,R$8)=0,"",INDEX(INDIRECT(S7&amp;"_"&amp;R7),$A21,R$8))</f>
        <v/>
      </c>
      <c r="S21" s="4" t="str">
        <f ca="1">IF(INDEX(INDIRECT(S7&amp;"_"&amp;R7),$A21,S$8)=0,"",INDEX(INDIRECT(S7&amp;"_"&amp;R7),$A21,S$8))</f>
        <v/>
      </c>
      <c r="T21" s="4" t="str">
        <f ca="1">IF(INDEX(INDIRECT(S7&amp;"_"&amp;R7),$A21,T$8)=0,"",INDEX(INDIRECT(S7&amp;"_"&amp;R7),$A21,T$8))</f>
        <v/>
      </c>
      <c r="U21" s="4" t="str">
        <f ca="1">IF(INDEX(INDIRECT(S7&amp;"_"&amp;R7),$A21,U$8)=0,"",INDEX(INDIRECT(S7&amp;"_"&amp;R7),$A21,U$8))</f>
        <v/>
      </c>
      <c r="V21" s="99"/>
      <c r="W21" s="99"/>
      <c r="X21" s="99"/>
      <c r="Y21" s="4" t="e">
        <f ca="1">IF(INDEX(INDIRECT(AD7&amp;"_"&amp;AC7),$A21,Y$8)=0,"",INDEX(INDIRECT(AD7&amp;"_"&amp;AC7),$A21,Y$8))</f>
        <v>#N/A</v>
      </c>
      <c r="Z21" s="4" t="e">
        <f ca="1">IF(INDEX(INDIRECT(AD7&amp;"_"&amp;AC7),$A21,Z$8)=0,"",INDEX(INDIRECT(AD7&amp;"_"&amp;AC7),$A21,Z$8))</f>
        <v>#N/A</v>
      </c>
      <c r="AA21" s="4" t="e">
        <f ca="1">IF(INDEX(INDIRECT(AD7&amp;"_"&amp;AC7),$A21,AA$8)=0,"",INDEX(INDIRECT(AD7&amp;"_"&amp;AC7),$A21,AA$8))</f>
        <v>#N/A</v>
      </c>
      <c r="AB21" s="4" t="e">
        <f ca="1">IF(INDEX(INDIRECT(AD7&amp;"_"&amp;AC7),$A21,AB$8)=0,"",INDEX(INDIRECT(AD7&amp;"_"&amp;AC7),$A21,AB$8))</f>
        <v>#N/A</v>
      </c>
      <c r="AC21" s="4" t="e">
        <f ca="1">IF(INDEX(INDIRECT(AD7&amp;"_"&amp;AC7),$A21,AC$8)=0,"",INDEX(INDIRECT(AD7&amp;"_"&amp;AC7),$A21,AC$8))</f>
        <v>#N/A</v>
      </c>
      <c r="AD21" s="4" t="e">
        <f ca="1">IF(INDEX(INDIRECT(AD7&amp;"_"&amp;AC7),$A21,AD$8)=0,"",INDEX(INDIRECT(AD7&amp;"_"&amp;AC7),$A21,AD$8))</f>
        <v>#N/A</v>
      </c>
      <c r="AE21" s="4" t="e">
        <f ca="1">IF(INDEX(INDIRECT(AD7&amp;"_"&amp;AC7),$A21,AE$8)=0,"",INDEX(INDIRECT(AD7&amp;"_"&amp;AC7),$A21,AE$8))</f>
        <v>#N/A</v>
      </c>
      <c r="AF21" s="4" t="e">
        <f ca="1">IF(INDEX(INDIRECT(AD7&amp;"_"&amp;AC7),$A21,AF$8)=0,"",INDEX(INDIRECT(AD7&amp;"_"&amp;AC7),$A21,AF$8))</f>
        <v>#N/A</v>
      </c>
    </row>
    <row r="22" spans="1:32" ht="39.950000000000003" customHeight="1" x14ac:dyDescent="0.25">
      <c r="A22">
        <v>9</v>
      </c>
      <c r="C22" s="4" t="str">
        <f ca="1">IF(INDEX(INDIRECT(H7&amp;"_"&amp;G7),$A22,C$8)=0,"",INDEX(INDIRECT(H7&amp;"_"&amp;G7),$A22,C$8))</f>
        <v>WENLOCK</v>
      </c>
      <c r="D22" s="4" t="str">
        <f ca="1">IF(INDEX(INDIRECT(H7&amp;"_"&amp;G7),$A22,D$8)=0,"",INDEX(INDIRECT(H7&amp;"_"&amp;G7),$A22,D$8))</f>
        <v/>
      </c>
      <c r="E22" s="4" t="str">
        <f ca="1">IF(INDEX(INDIRECT(H7&amp;"_"&amp;G7),$A22,E$8)=0,"",INDEX(INDIRECT(H7&amp;"_"&amp;G7),$A22,E$8))</f>
        <v/>
      </c>
      <c r="F22" s="4" t="str">
        <f ca="1">IF(INDEX(INDIRECT(H7&amp;"_"&amp;G7),$A22,F$8)=0,"",INDEX(INDIRECT(H7&amp;"_"&amp;G7),$A22,F$8))</f>
        <v/>
      </c>
      <c r="G22" s="4" t="str">
        <f ca="1">IF(INDEX(INDIRECT(H7&amp;"_"&amp;G7),$A22,G$8)=0,"",INDEX(INDIRECT(H7&amp;"_"&amp;G7),$A22,G$8))</f>
        <v/>
      </c>
      <c r="H22" s="4" t="str">
        <f ca="1">IF(INDEX(INDIRECT(H7&amp;"_"&amp;G7),$A22,H$8)=0,"",INDEX(INDIRECT(H7&amp;"_"&amp;G7),$A22,H$8))</f>
        <v/>
      </c>
      <c r="I22" s="4" t="str">
        <f ca="1">IF(INDEX(INDIRECT(H7&amp;"_"&amp;G7),$A22,I$8)=0,"",INDEX(INDIRECT(H7&amp;"_"&amp;G7),$A22,I$8))</f>
        <v/>
      </c>
      <c r="J22" s="4" t="str">
        <f ca="1">IF(INDEX(INDIRECT(H7&amp;"_"&amp;G7),$A22,J$8)=0,"",INDEX(INDIRECT(H7&amp;"_"&amp;G7),$A22,J$8))</f>
        <v/>
      </c>
      <c r="K22" s="4"/>
      <c r="N22" s="4" t="str">
        <f ca="1">IF(INDEX(INDIRECT(S7&amp;"_"&amp;R7),$A22,N$8)=0,"",INDEX(INDIRECT(S7&amp;"_"&amp;R7),$A22,N$8))</f>
        <v>WENLOCK</v>
      </c>
      <c r="O22" s="4" t="str">
        <f ca="1">IF(INDEX(INDIRECT(S7&amp;"_"&amp;R7),$A22,O$8)=0,"",INDEX(INDIRECT(S7&amp;"_"&amp;R7),$A22,O$8))</f>
        <v/>
      </c>
      <c r="P22" s="4" t="str">
        <f ca="1">IF(INDEX(INDIRECT(S7&amp;"_"&amp;R7),$A22,P$8)=0,"",INDEX(INDIRECT(S7&amp;"_"&amp;R7),$A22,P$8))</f>
        <v/>
      </c>
      <c r="Q22" s="4" t="str">
        <f ca="1">IF(INDEX(INDIRECT(S7&amp;"_"&amp;R7),$A22,Q$8)=0,"",INDEX(INDIRECT(S7&amp;"_"&amp;R7),$A22,Q$8))</f>
        <v/>
      </c>
      <c r="R22" s="4" t="str">
        <f ca="1">IF(INDEX(INDIRECT(S7&amp;"_"&amp;R7),$A22,R$8)=0,"",INDEX(INDIRECT(S7&amp;"_"&amp;R7),$A22,R$8))</f>
        <v/>
      </c>
      <c r="S22" s="4" t="str">
        <f ca="1">IF(INDEX(INDIRECT(S7&amp;"_"&amp;R7),$A22,S$8)=0,"",INDEX(INDIRECT(S7&amp;"_"&amp;R7),$A22,S$8))</f>
        <v/>
      </c>
      <c r="T22" s="4" t="str">
        <f ca="1">IF(INDEX(INDIRECT(S7&amp;"_"&amp;R7),$A22,T$8)=0,"",INDEX(INDIRECT(S7&amp;"_"&amp;R7),$A22,T$8))</f>
        <v/>
      </c>
      <c r="U22" s="4" t="str">
        <f ca="1">IF(INDEX(INDIRECT(S7&amp;"_"&amp;R7),$A22,U$8)=0,"",INDEX(INDIRECT(S7&amp;"_"&amp;R7),$A22,U$8))</f>
        <v/>
      </c>
      <c r="V22" s="99"/>
      <c r="W22" s="99"/>
      <c r="X22" s="99"/>
      <c r="Y22" s="4" t="e">
        <f ca="1">IF(INDEX(INDIRECT(AD7&amp;"_"&amp;AC7),$A22,Y$8)=0,"",INDEX(INDIRECT(AD7&amp;"_"&amp;AC7),$A22,Y$8))</f>
        <v>#N/A</v>
      </c>
      <c r="Z22" s="4" t="e">
        <f ca="1">IF(INDEX(INDIRECT(AD7&amp;"_"&amp;AC7),$A22,Z$8)=0,"",INDEX(INDIRECT(AD7&amp;"_"&amp;AC7),$A22,Z$8))</f>
        <v>#N/A</v>
      </c>
      <c r="AA22" s="4" t="e">
        <f ca="1">IF(INDEX(INDIRECT(AD7&amp;"_"&amp;AC7),$A22,AA$8)=0,"",INDEX(INDIRECT(AD7&amp;"_"&amp;AC7),$A22,AA$8))</f>
        <v>#N/A</v>
      </c>
      <c r="AB22" s="4" t="e">
        <f ca="1">IF(INDEX(INDIRECT(AD7&amp;"_"&amp;AC7),$A22,AB$8)=0,"",INDEX(INDIRECT(AD7&amp;"_"&amp;AC7),$A22,AB$8))</f>
        <v>#N/A</v>
      </c>
      <c r="AC22" s="4" t="e">
        <f ca="1">IF(INDEX(INDIRECT(AD7&amp;"_"&amp;AC7),$A22,AC$8)=0,"",INDEX(INDIRECT(AD7&amp;"_"&amp;AC7),$A22,AC$8))</f>
        <v>#N/A</v>
      </c>
      <c r="AD22" s="4" t="e">
        <f ca="1">IF(INDEX(INDIRECT(AD7&amp;"_"&amp;AC7),$A22,AD$8)=0,"",INDEX(INDIRECT(AD7&amp;"_"&amp;AC7),$A22,AD$8))</f>
        <v>#N/A</v>
      </c>
      <c r="AE22" s="4" t="e">
        <f ca="1">IF(INDEX(INDIRECT(AD7&amp;"_"&amp;AC7),$A22,AE$8)=0,"",INDEX(INDIRECT(AD7&amp;"_"&amp;AC7),$A22,AE$8))</f>
        <v>#N/A</v>
      </c>
      <c r="AF22" s="4" t="e">
        <f ca="1">IF(INDEX(INDIRECT(AD7&amp;"_"&amp;AC7),$A22,AF$8)=0,"",INDEX(INDIRECT(AD7&amp;"_"&amp;AC7),$A22,AF$8))</f>
        <v>#N/A</v>
      </c>
    </row>
    <row r="23" spans="1:32" ht="23.25" customHeight="1" x14ac:dyDescent="0.25">
      <c r="A23">
        <v>10</v>
      </c>
      <c r="C23" s="4" t="str">
        <f ca="1">IF(INDEX(INDIRECT(H7&amp;"_"&amp;G7),$A23,C$8)=0,"",INDEX(INDIRECT(H7&amp;"_"&amp;G7),$A23,C$8))</f>
        <v/>
      </c>
      <c r="D23" s="4"/>
      <c r="E23" s="4"/>
      <c r="F23" s="4"/>
      <c r="G23" s="4"/>
      <c r="H23" s="4" t="str">
        <f ca="1">IF(INDEX(INDIRECT(H7&amp;"_"&amp;G7),$A23,H$8)=0,"",INDEX(INDIRECT(H7&amp;"_"&amp;G7),$A23,H$8))</f>
        <v/>
      </c>
      <c r="I23" s="4" t="str">
        <f ca="1">IF(INDEX(INDIRECT(H7&amp;"_"&amp;G7),$A23,I$8)=0,"",INDEX(INDIRECT(H7&amp;"_"&amp;G7),$A23,I$8))</f>
        <v/>
      </c>
      <c r="J23" s="4" t="str">
        <f ca="1">IF(INDEX(INDIRECT(H7&amp;"_"&amp;G7),$A23,J$8)=0,"",INDEX(INDIRECT(H7&amp;"_"&amp;G7),$A23,J$8))</f>
        <v/>
      </c>
      <c r="K23" s="4"/>
      <c r="N23" s="4" t="str">
        <f ca="1">IF(INDEX(INDIRECT(S7&amp;"_"&amp;R7),$A23,N$8)=0,"",INDEX(INDIRECT(S7&amp;"_"&amp;R7),$A23,N$8))</f>
        <v/>
      </c>
      <c r="O23" s="4"/>
      <c r="P23" s="4"/>
      <c r="Q23" s="4"/>
      <c r="R23" s="4"/>
      <c r="S23" s="4" t="str">
        <f ca="1">IF(INDEX(INDIRECT(S7&amp;"_"&amp;R7),$A23,S$8)=0,"",INDEX(INDIRECT(S7&amp;"_"&amp;R7),$A23,S$8))</f>
        <v/>
      </c>
      <c r="T23" s="4" t="str">
        <f ca="1">IF(INDEX(INDIRECT(S7&amp;"_"&amp;R7),$A23,T$8)=0,"",INDEX(INDIRECT(S7&amp;"_"&amp;R7),$A23,T$8))</f>
        <v/>
      </c>
      <c r="U23" s="4" t="str">
        <f ca="1">IF(INDEX(INDIRECT(S7&amp;"_"&amp;R7),$A23,U$8)=0,"",INDEX(INDIRECT(S7&amp;"_"&amp;R7),$A23,U$8))</f>
        <v/>
      </c>
      <c r="V23" s="99"/>
      <c r="W23" s="99"/>
      <c r="X23" s="99"/>
      <c r="Y23" s="4" t="e">
        <f ca="1">IF(INDEX(INDIRECT(AD7&amp;"_"&amp;AC7),$A23,Y$8)=0,"",INDEX(INDIRECT(AD7&amp;"_"&amp;AC7),$A23,Y$8))</f>
        <v>#N/A</v>
      </c>
      <c r="Z23" s="4"/>
      <c r="AA23" s="4"/>
      <c r="AB23" s="4"/>
      <c r="AC23" s="4"/>
      <c r="AD23" s="4" t="e">
        <f ca="1">IF(INDEX(INDIRECT(AD7&amp;"_"&amp;AC7),$A23,AD$8)=0,"",INDEX(INDIRECT(AD7&amp;"_"&amp;AC7),$A23,AD$8))</f>
        <v>#N/A</v>
      </c>
      <c r="AE23" s="4" t="e">
        <f ca="1">IF(INDEX(INDIRECT(AD7&amp;"_"&amp;AC7),$A23,AE$8)=0,"",INDEX(INDIRECT(AD7&amp;"_"&amp;AC7),$A23,AE$8))</f>
        <v>#N/A</v>
      </c>
      <c r="AF23" s="4" t="e">
        <f ca="1">IF(INDEX(INDIRECT(AD7&amp;"_"&amp;AC7),$A23,AF$8)=0,"",INDEX(INDIRECT(AD7&amp;"_"&amp;AC7),$A23,AF$8))</f>
        <v>#N/A</v>
      </c>
    </row>
    <row r="24" spans="1:32" ht="15" customHeight="1" x14ac:dyDescent="0.25">
      <c r="A24">
        <v>11</v>
      </c>
      <c r="C24" s="4" t="str">
        <f ca="1">IF(INDEX(INDIRECT(H7&amp;"_"&amp;G7),$A24,C$8)=0,"",INDEX(INDIRECT(H7&amp;"_"&amp;G7),$A24,C$8))</f>
        <v>SCORE FROM FIRST TO EIGHTH – NOT A AND B.</v>
      </c>
      <c r="D24" s="4"/>
      <c r="E24" s="4"/>
      <c r="F24" s="4"/>
      <c r="G24" s="4"/>
      <c r="H24" s="4"/>
      <c r="I24" s="4"/>
      <c r="J24" s="4"/>
      <c r="K24" s="4"/>
      <c r="N24" s="4" t="str">
        <f ca="1">IF(INDEX(INDIRECT(S7&amp;"_"&amp;R7),$A24,N$8)=0,"",INDEX(INDIRECT(S7&amp;"_"&amp;R7),$A24,N$8))</f>
        <v>SCORE FROM FIRST TO EIGHTH – NOT A AND B.</v>
      </c>
      <c r="O24" s="4"/>
      <c r="P24" s="4"/>
      <c r="Q24" s="4"/>
      <c r="R24" s="4"/>
      <c r="S24" s="4"/>
      <c r="T24" s="4"/>
      <c r="U24" s="4"/>
      <c r="V24" s="99"/>
      <c r="W24" s="99"/>
      <c r="X24" s="99"/>
      <c r="Y24" s="4" t="e">
        <f ca="1">IF(INDEX(INDIRECT(AD7&amp;"_"&amp;AC7),$A24,Y$8)=0,"",INDEX(INDIRECT(AD7&amp;"_"&amp;AC7),$A24,Y$8))</f>
        <v>#N/A</v>
      </c>
      <c r="Z24" s="4"/>
      <c r="AA24" s="4"/>
      <c r="AB24" s="4"/>
      <c r="AC24" s="4"/>
      <c r="AD24" s="4"/>
      <c r="AE24" s="4"/>
      <c r="AF24" s="4"/>
    </row>
    <row r="25" spans="1:32" ht="20.25" customHeight="1" x14ac:dyDescent="0.25">
      <c r="K25" s="4"/>
    </row>
    <row r="26" spans="1:32" ht="15" customHeight="1" x14ac:dyDescent="0.25">
      <c r="K26" s="4"/>
    </row>
    <row r="27" spans="1:32" ht="23.25" hidden="1" customHeight="1" x14ac:dyDescent="0.25">
      <c r="K27" s="4"/>
    </row>
    <row r="28" spans="1:32" ht="15" hidden="1" customHeight="1" x14ac:dyDescent="0.25">
      <c r="K28" s="4"/>
    </row>
    <row r="29" spans="1:32" ht="23.25" hidden="1" customHeight="1" x14ac:dyDescent="0.25">
      <c r="K29" s="4"/>
    </row>
    <row r="30" spans="1:32" ht="15" hidden="1" customHeight="1" x14ac:dyDescent="0.25">
      <c r="C30" s="10"/>
      <c r="D30" s="10"/>
      <c r="E30" s="10"/>
      <c r="F30" s="10"/>
      <c r="G30" s="10"/>
    </row>
    <row r="31" spans="1:32" hidden="1" x14ac:dyDescent="0.25">
      <c r="A31">
        <v>2</v>
      </c>
      <c r="C31" s="99" t="str">
        <f>INDEX($C$2:$C$5,MATCH($A31,$J$2:$J$5,0))</f>
        <v>Boys</v>
      </c>
      <c r="D31" s="99" t="str">
        <f>INDEX($D$2:$D$5,MATCH($A31,$J$2:$J$5,0))</f>
        <v>U15</v>
      </c>
      <c r="E31" s="99" t="str">
        <f>INDEX($E$2:$E$5,MATCH($A31,$J$2:$J$5,0))</f>
        <v>Field Event 2</v>
      </c>
      <c r="F31" s="99" t="str">
        <f>INDEX(All_events,MATCH(E31,Events_list,0),MATCH(D31 &amp;" "&amp;C31,Age_list,0))</f>
        <v>SPEED BOUNCE</v>
      </c>
      <c r="G31" t="str">
        <f t="shared" ref="G31" si="13">INDEX(Type,MATCH(F31,Field_events,0))</f>
        <v>SpeedB</v>
      </c>
      <c r="H31" t="str">
        <f>IF(D31="U11",D31,"Other")</f>
        <v>Other</v>
      </c>
      <c r="N31" s="99" t="str">
        <f>INDEX($C$2:$C$5,MATCH($A31,$M$2:$M$5,0))</f>
        <v>Boys</v>
      </c>
      <c r="O31" s="99" t="str">
        <f>INDEX($D$2:$D$5,MATCH($A31,$M$2:$M$5,0))</f>
        <v>U15</v>
      </c>
      <c r="P31" s="99" t="str">
        <f>INDEX($E$2:$E$5,MATCH($A31,$M$2:$M$5,0))</f>
        <v>Field Event 1</v>
      </c>
      <c r="Q31" s="99" t="str">
        <f>INDEX(All_events,MATCH(P31,Events_list,0),MATCH(O31 &amp;" "&amp;N31,Age_list,0))</f>
        <v>SHOT</v>
      </c>
      <c r="R31" t="str">
        <f t="shared" ref="R31" si="14">INDEX(Type,MATCH(Q31,Field_events,0))</f>
        <v>3Trials</v>
      </c>
      <c r="S31" t="str">
        <f>IF(O31="U11",O31,"Other")</f>
        <v>Other</v>
      </c>
      <c r="V31" s="99"/>
      <c r="W31" s="99"/>
      <c r="Y31" s="99" t="e">
        <f>INDEX($C$2:$C$5,MATCH($A31,$P$2:$P$5,0))</f>
        <v>#N/A</v>
      </c>
      <c r="Z31" s="99" t="e">
        <f>INDEX($D$2:$D$5,MATCH($A31,$P$2:$P$5,0))</f>
        <v>#N/A</v>
      </c>
      <c r="AA31" s="99" t="e">
        <f>INDEX($E$2:$E$5,MATCH($A31,$P$2:$P$5,0))</f>
        <v>#N/A</v>
      </c>
      <c r="AB31" s="99" t="e">
        <f>INDEX(All_events,MATCH(AA31,Events_list,0),MATCH(Z31 &amp;" "&amp;Y31,Age_list,0))</f>
        <v>#N/A</v>
      </c>
      <c r="AC31" t="e">
        <f t="shared" ref="AC31" si="15">INDEX(Type,MATCH(AB31,Field_events,0))</f>
        <v>#N/A</v>
      </c>
      <c r="AD31" t="e">
        <f>IF(Z31="U11",Z31,"Other")</f>
        <v>#N/A</v>
      </c>
    </row>
    <row r="32" spans="1:32" ht="28.5" customHeight="1" x14ac:dyDescent="0.25"/>
    <row r="33" spans="1:32" ht="42.75" customHeight="1" x14ac:dyDescent="0.25">
      <c r="C33" s="3" t="str">
        <f>"SHROPSHIRE SPORTSHALL LEAGUE FIELD RESULT CARD "&amp;'Clubs and events'!$C$1</f>
        <v>SHROPSHIRE SPORTSHALL LEAGUE FIELD RESULT CARD 2023/2024</v>
      </c>
      <c r="N33" s="3" t="str">
        <f>"SHROPSHIRE SPORTSHALL LEAGUE FIELD RESULT CARD "&amp;'Clubs and events'!$C$1</f>
        <v>SHROPSHIRE SPORTSHALL LEAGUE FIELD RESULT CARD 2023/2024</v>
      </c>
      <c r="Y33" s="3" t="str">
        <f>"SHROPSHIRE SPORTSHALL LEAGUE FIELD RESULT CARD "&amp;'Clubs and events'!$C$1</f>
        <v>SHROPSHIRE SPORTSHALL LEAGUE FIELD RESULT CARD 2023/2024</v>
      </c>
    </row>
    <row r="34" spans="1:32" ht="15" customHeight="1" x14ac:dyDescent="0.25">
      <c r="C34" s="38" t="str">
        <f xml:space="preserve">  "CLUB: " &amp; Match_Host&amp; "  VENUE: " &amp;Match_Venue &amp;    "  DATE: " &amp;TEXT(Match_Date,"dd/mm/yyyy")</f>
        <v>CLUB: Telford AC  VENUE: Wenlock  DATE: 19/11/2023</v>
      </c>
      <c r="G34" s="126" t="s">
        <v>425</v>
      </c>
      <c r="N34" s="38" t="str">
        <f xml:space="preserve">  "CLUB: " &amp; Match_Host&amp; "  VENUE: " &amp;Match_Venue &amp;    "  DATE: " &amp;TEXT(Match_Date,"dd/mm/yyyy")</f>
        <v>CLUB: Telford AC  VENUE: Wenlock  DATE: 19/11/2023</v>
      </c>
      <c r="T34" s="126" t="s">
        <v>425</v>
      </c>
      <c r="Y34" s="38" t="str">
        <f xml:space="preserve">  "CLUB: " &amp; Match_Host&amp; "  VENUE: " &amp;Match_Venue &amp;    "  DATE: " &amp;TEXT(Match_Date,"dd/mm/yyyy")</f>
        <v>CLUB: Telford AC  VENUE: Wenlock  DATE: 19/11/2023</v>
      </c>
      <c r="AC34" s="126" t="s">
        <v>425</v>
      </c>
    </row>
    <row r="35" spans="1:32" ht="23.25" customHeight="1" x14ac:dyDescent="0.25">
      <c r="C35" s="4" t="str">
        <f>"EVENT: " &amp;D31&amp; " " &amp;C31 &amp; " " &amp; F31</f>
        <v>EVENT: U15 Boys SPEED BOUNCE</v>
      </c>
      <c r="G35" s="125" t="s">
        <v>426</v>
      </c>
      <c r="N35" s="4" t="str">
        <f>"EVENT: " &amp;O31&amp; " " &amp;N31 &amp; " " &amp; Q31</f>
        <v>EVENT: U15 Boys SHOT</v>
      </c>
      <c r="T35" s="125" t="s">
        <v>426</v>
      </c>
      <c r="Y35" s="4" t="e">
        <f>"EVENT: " &amp;Z31&amp; " " &amp;Y31 &amp; " " &amp; AB31</f>
        <v>#N/A</v>
      </c>
      <c r="AC35" s="125" t="s">
        <v>426</v>
      </c>
    </row>
    <row r="37" spans="1:32" ht="40.5" customHeight="1" x14ac:dyDescent="0.25">
      <c r="A37">
        <v>1</v>
      </c>
      <c r="C37" s="4" t="str">
        <f ca="1">IF(INDEX(INDIRECT(H31&amp;"_"&amp;G31),$A37,C$8)=0,"",INDEX(INDIRECT(H31&amp;"_"&amp;G31),$A37,C$8))</f>
        <v>CLUB</v>
      </c>
      <c r="D37" s="4" t="str">
        <f ca="1">IF(INDEX(INDIRECT(H31&amp;"_"&amp;G31),$A37,D$8)=0,"",INDEX(INDIRECT(H31&amp;"_"&amp;G31),$A37,D$8))</f>
        <v>NAME</v>
      </c>
      <c r="E37" s="4" t="str">
        <f ca="1">IF(INDEX(INDIRECT(H31&amp;"_"&amp;G31),$A37,E$8)=0,"",INDEX(INDIRECT(H31&amp;"_"&amp;G31),$A37,E$8))</f>
        <v>SCORE</v>
      </c>
      <c r="F37" s="4" t="str">
        <f ca="1">IF(INDEX(INDIRECT(H31&amp;"_"&amp;G31),$A37,F$8)=0,"",INDEX(INDIRECT(H31&amp;"_"&amp;G31),$A37,F$8))</f>
        <v>POSITION</v>
      </c>
      <c r="G37" s="4" t="str">
        <f ca="1">IF(INDEX(INDIRECT(H31&amp;"_"&amp;G31),$A37,G$8)=0,"",INDEX(INDIRECT(H31&amp;"_"&amp;G31),$A37,G$8))</f>
        <v>POINTS (8 to 1)</v>
      </c>
      <c r="H37" s="4" t="str">
        <f ca="1">IF(INDEX(INDIRECT(H31&amp;"_"&amp;G31),$A37,H$8)=0,"",INDEX(INDIRECT(H31&amp;"_"&amp;G31),$A37,H$8))</f>
        <v/>
      </c>
      <c r="I37" s="4" t="str">
        <f ca="1">IF(INDEX(INDIRECT(H31&amp;"_"&amp;G31),$A37,I$8)=0,"",INDEX(INDIRECT(H31&amp;"_"&amp;G31),$A37,I$8))</f>
        <v/>
      </c>
      <c r="J37" s="4" t="str">
        <f ca="1">IF(INDEX(INDIRECT(H31&amp;"_"&amp;G31),$A37,J$8)=0,"",INDEX(INDIRECT(H31&amp;"_"&amp;G31),$A37,J$8))</f>
        <v/>
      </c>
      <c r="K37" s="4"/>
      <c r="N37" s="4" t="str">
        <f ca="1">IF(INDEX(INDIRECT(S31&amp;"_"&amp;R31),$A37,N$8)=0,"",INDEX(INDIRECT(S31&amp;"_"&amp;R31),$A37,N$8))</f>
        <v>CLUB</v>
      </c>
      <c r="O37" s="4" t="str">
        <f ca="1">IF(INDEX(INDIRECT(S31&amp;"_"&amp;R31),$A37,O$8)=0,"",INDEX(INDIRECT(S31&amp;"_"&amp;R31),$A37,O$8))</f>
        <v>NAME</v>
      </c>
      <c r="P37" s="10" t="str">
        <f ca="1">IF(INDEX(INDIRECT(S31&amp;"_"&amp;R31),$A37,P$8)=0,"",INDEX(INDIRECT(S31&amp;"_"&amp;R31),$A37,P$8))</f>
        <v>1st TRIAL</v>
      </c>
      <c r="Q37" s="10" t="str">
        <f ca="1">IF(INDEX(INDIRECT(S31&amp;"_"&amp;R31),$A37,Q$8)=0,"",INDEX(INDIRECT(S31&amp;"_"&amp;R31),$A37,Q$8))</f>
        <v>2nd TRIAL</v>
      </c>
      <c r="R37" s="10" t="str">
        <f ca="1">IF(INDEX(INDIRECT(S31&amp;"_"&amp;R31),$A37,R$8)=0,"",INDEX(INDIRECT(S31&amp;"_"&amp;R31),$A37,R$8))</f>
        <v>3rd TRIAL</v>
      </c>
      <c r="S37" s="10" t="str">
        <f ca="1">IF(INDEX(INDIRECT(S31&amp;"_"&amp;R31),$A37,S$8)=0,"",INDEX(INDIRECT(S31&amp;"_"&amp;R31),$A37,S$8))</f>
        <v>BEST OF TRIALS</v>
      </c>
      <c r="T37" s="10" t="str">
        <f ca="1">IF(INDEX(INDIRECT(S31&amp;"_"&amp;R31),$A37,T$8)=0,"",INDEX(INDIRECT(S31&amp;"_"&amp;R31),$A37,T$8))</f>
        <v>FINAL POSITION</v>
      </c>
      <c r="U37" s="4" t="str">
        <f ca="1">IF(INDEX(INDIRECT(S31&amp;"_"&amp;R31),$A37,U$8)=0,"",INDEX(INDIRECT(S31&amp;"_"&amp;R31),$A37,U$8))</f>
        <v>POINTS (8 to 1)</v>
      </c>
      <c r="V37" s="99"/>
      <c r="W37" s="99"/>
      <c r="Y37" s="4" t="e">
        <f ca="1">IF(INDEX(INDIRECT(AD31&amp;"_"&amp;AC31),$A37,Y$8)=0,"",INDEX(INDIRECT(AD31&amp;"_"&amp;AC31),$A37,Y$8))</f>
        <v>#N/A</v>
      </c>
      <c r="Z37" s="4" t="e">
        <f ca="1">IF(INDEX(INDIRECT(AD31&amp;"_"&amp;AC31),$A37,Z$8)=0,"",INDEX(INDIRECT(AD31&amp;"_"&amp;AC31),$A37,Z$8))</f>
        <v>#N/A</v>
      </c>
      <c r="AA37" s="4" t="e">
        <f ca="1">IF(INDEX(INDIRECT(AD31&amp;"_"&amp;AC31),$A37,AA$8)=0,"",INDEX(INDIRECT(AD31&amp;"_"&amp;AC31),$A37,AA$8))</f>
        <v>#N/A</v>
      </c>
      <c r="AB37" s="4" t="e">
        <f ca="1">IF(INDEX(INDIRECT(AD31&amp;"_"&amp;AC31),$A37,AB$8)=0,"",INDEX(INDIRECT(AD31&amp;"_"&amp;AC31),$A37,AB$8))</f>
        <v>#N/A</v>
      </c>
      <c r="AC37" s="4" t="e">
        <f ca="1">IF(INDEX(INDIRECT(AD31&amp;"_"&amp;AC31),$A37,AC$8)=0,"",INDEX(INDIRECT(AD31&amp;"_"&amp;AC31),$A37,AC$8))</f>
        <v>#N/A</v>
      </c>
      <c r="AD37" s="4" t="e">
        <f ca="1">IF(INDEX(INDIRECT(AD31&amp;"_"&amp;AC31),$A37,AD$8)=0,"",INDEX(INDIRECT(AD31&amp;"_"&amp;AC31),$A37,AD$8))</f>
        <v>#N/A</v>
      </c>
      <c r="AE37" s="4" t="e">
        <f ca="1">IF(INDEX(INDIRECT(AD31&amp;"_"&amp;AC31),$A37,AE$8)=0,"",INDEX(INDIRECT(AD31&amp;"_"&amp;AC31),$A37,AE$8))</f>
        <v>#N/A</v>
      </c>
      <c r="AF37" s="4" t="e">
        <f ca="1">IF(INDEX(INDIRECT(AD31&amp;"_"&amp;AC31),$A37,AF$8)=0,"",INDEX(INDIRECT(AD31&amp;"_"&amp;AC31),$A37,AF$8))</f>
        <v>#N/A</v>
      </c>
    </row>
    <row r="38" spans="1:32" ht="39.950000000000003" customHeight="1" x14ac:dyDescent="0.25">
      <c r="A38">
        <v>2</v>
      </c>
      <c r="C38" s="4" t="str">
        <f ca="1">IF(INDEX(INDIRECT(H31&amp;"_"&amp;G31),$A38,C$8)=0,"",INDEX(INDIRECT(H31&amp;"_"&amp;G31),$A38,C$8))</f>
        <v>OSWESTRY</v>
      </c>
      <c r="D38" s="4" t="str">
        <f ca="1">IF(INDEX(INDIRECT(H31&amp;"_"&amp;G31),$A38,D$8)=0,"",INDEX(INDIRECT(H31&amp;"_"&amp;G31),$A38,D$8))</f>
        <v/>
      </c>
      <c r="E38" s="4" t="str">
        <f ca="1">IF(INDEX(INDIRECT(H31&amp;"_"&amp;G31),$A38,E$8)=0,"",INDEX(INDIRECT(H31&amp;"_"&amp;G31),$A38,E$8))</f>
        <v/>
      </c>
      <c r="F38" s="4" t="str">
        <f ca="1">IF(INDEX(INDIRECT(H31&amp;"_"&amp;G31),$A38,F$8)=0,"",INDEX(INDIRECT(H31&amp;"_"&amp;G31),$A38,F$8))</f>
        <v/>
      </c>
      <c r="G38" s="4" t="str">
        <f ca="1">IF(INDEX(INDIRECT(H31&amp;"_"&amp;G31),$A38,G$8)=0,"",INDEX(INDIRECT(H31&amp;"_"&amp;G31),$A38,G$8))</f>
        <v/>
      </c>
      <c r="H38" s="4" t="str">
        <f ca="1">IF(INDEX(INDIRECT(H31&amp;"_"&amp;G31),$A38,H$8)=0,"",INDEX(INDIRECT(H31&amp;"_"&amp;G31),$A38,H$8))</f>
        <v/>
      </c>
      <c r="I38" s="4" t="str">
        <f ca="1">IF(INDEX(INDIRECT(H31&amp;"_"&amp;G31),$A38,I$8)=0,"",INDEX(INDIRECT(H31&amp;"_"&amp;G31),$A38,I$8))</f>
        <v/>
      </c>
      <c r="J38" s="4" t="str">
        <f ca="1">IF(INDEX(INDIRECT(H31&amp;"_"&amp;G31),$A38,J$8)=0,"",INDEX(INDIRECT(H31&amp;"_"&amp;G31),$A38,J$8))</f>
        <v/>
      </c>
      <c r="K38" s="4"/>
      <c r="N38" s="4" t="str">
        <f ca="1">IF(INDEX(INDIRECT(S31&amp;"_"&amp;R31),$A38,N$8)=0,"",INDEX(INDIRECT(S31&amp;"_"&amp;R31),$A38,N$8))</f>
        <v>OSWESTRY</v>
      </c>
      <c r="O38" s="4" t="str">
        <f ca="1">IF(INDEX(INDIRECT(S31&amp;"_"&amp;R31),$A38,O$8)=0,"",INDEX(INDIRECT(S31&amp;"_"&amp;R31),$A38,O$8))</f>
        <v/>
      </c>
      <c r="P38" s="4" t="str">
        <f ca="1">IF(INDEX(INDIRECT(S31&amp;"_"&amp;R31),$A38,P$8)=0,"",INDEX(INDIRECT(S31&amp;"_"&amp;R31),$A38,P$8))</f>
        <v/>
      </c>
      <c r="Q38" s="4" t="str">
        <f ca="1">IF(INDEX(INDIRECT(S31&amp;"_"&amp;R31),$A38,Q$8)=0,"",INDEX(INDIRECT(S31&amp;"_"&amp;R31),$A38,Q$8))</f>
        <v/>
      </c>
      <c r="R38" s="4" t="str">
        <f ca="1">IF(INDEX(INDIRECT(S31&amp;"_"&amp;R31),$A38,R$8)=0,"",INDEX(INDIRECT(S31&amp;"_"&amp;R31),$A38,R$8))</f>
        <v/>
      </c>
      <c r="S38" s="4" t="str">
        <f ca="1">IF(INDEX(INDIRECT(S31&amp;"_"&amp;R31),$A38,S$8)=0,"",INDEX(INDIRECT(S31&amp;"_"&amp;R31),$A38,S$8))</f>
        <v/>
      </c>
      <c r="T38" s="4" t="str">
        <f ca="1">IF(INDEX(INDIRECT(S31&amp;"_"&amp;R31),$A38,T$8)=0,"",INDEX(INDIRECT(S31&amp;"_"&amp;R31),$A38,T$8))</f>
        <v/>
      </c>
      <c r="U38" s="4" t="str">
        <f ca="1">IF(INDEX(INDIRECT(S31&amp;"_"&amp;R31),$A38,U$8)=0,"",INDEX(INDIRECT(S31&amp;"_"&amp;R31),$A38,U$8))</f>
        <v/>
      </c>
      <c r="V38" s="99"/>
      <c r="W38" s="99"/>
      <c r="Y38" s="4" t="e">
        <f ca="1">IF(INDEX(INDIRECT(AD31&amp;"_"&amp;AC31),$A38,Y$8)=0,"",INDEX(INDIRECT(AD31&amp;"_"&amp;AC31),$A38,Y$8))</f>
        <v>#N/A</v>
      </c>
      <c r="Z38" s="4" t="e">
        <f ca="1">IF(INDEX(INDIRECT(AD31&amp;"_"&amp;AC31),$A38,Z$8)=0,"",INDEX(INDIRECT(AD31&amp;"_"&amp;AC31),$A38,Z$8))</f>
        <v>#N/A</v>
      </c>
      <c r="AA38" s="4" t="e">
        <f ca="1">IF(INDEX(INDIRECT(AD31&amp;"_"&amp;AC31),$A38,AA$8)=0,"",INDEX(INDIRECT(AD31&amp;"_"&amp;AC31),$A38,AA$8))</f>
        <v>#N/A</v>
      </c>
      <c r="AB38" s="4" t="e">
        <f ca="1">IF(INDEX(INDIRECT(AD31&amp;"_"&amp;AC31),$A38,AB$8)=0,"",INDEX(INDIRECT(AD31&amp;"_"&amp;AC31),$A38,AB$8))</f>
        <v>#N/A</v>
      </c>
      <c r="AC38" s="4" t="e">
        <f ca="1">IF(INDEX(INDIRECT(AD31&amp;"_"&amp;AC31),$A38,AC$8)=0,"",INDEX(INDIRECT(AD31&amp;"_"&amp;AC31),$A38,AC$8))</f>
        <v>#N/A</v>
      </c>
      <c r="AD38" s="4" t="e">
        <f ca="1">IF(INDEX(INDIRECT(AD31&amp;"_"&amp;AC31),$A38,AD$8)=0,"",INDEX(INDIRECT(AD31&amp;"_"&amp;AC31),$A38,AD$8))</f>
        <v>#N/A</v>
      </c>
      <c r="AE38" s="4" t="e">
        <f ca="1">IF(INDEX(INDIRECT(AD31&amp;"_"&amp;AC31),$A38,AE$8)=0,"",INDEX(INDIRECT(AD31&amp;"_"&amp;AC31),$A38,AE$8))</f>
        <v>#N/A</v>
      </c>
      <c r="AF38" s="4" t="e">
        <f ca="1">IF(INDEX(INDIRECT(AD31&amp;"_"&amp;AC31),$A38,AF$8)=0,"",INDEX(INDIRECT(AD31&amp;"_"&amp;AC31),$A38,AF$8))</f>
        <v>#N/A</v>
      </c>
    </row>
    <row r="39" spans="1:32" ht="39.950000000000003" customHeight="1" x14ac:dyDescent="0.25">
      <c r="A39">
        <v>3</v>
      </c>
      <c r="C39" s="4" t="str">
        <f ca="1">IF(INDEX(INDIRECT(H31&amp;"_"&amp;G31),$A39,C$8)=0,"",INDEX(INDIRECT(H31&amp;"_"&amp;G31),$A39,C$8))</f>
        <v>SHREWSBURY</v>
      </c>
      <c r="D39" s="4" t="str">
        <f ca="1">IF(INDEX(INDIRECT(H31&amp;"_"&amp;G31),$A39,D$8)=0,"",INDEX(INDIRECT(H31&amp;"_"&amp;G31),$A39,D$8))</f>
        <v/>
      </c>
      <c r="E39" s="4" t="str">
        <f ca="1">IF(INDEX(INDIRECT(H31&amp;"_"&amp;G31),$A39,E$8)=0,"",INDEX(INDIRECT(H31&amp;"_"&amp;G31),$A39,E$8))</f>
        <v/>
      </c>
      <c r="F39" s="4" t="str">
        <f ca="1">IF(INDEX(INDIRECT(H31&amp;"_"&amp;G31),$A39,F$8)=0,"",INDEX(INDIRECT(H31&amp;"_"&amp;G31),$A39,F$8))</f>
        <v/>
      </c>
      <c r="G39" s="4" t="str">
        <f ca="1">IF(INDEX(INDIRECT(H31&amp;"_"&amp;G31),$A39,G$8)=0,"",INDEX(INDIRECT(H31&amp;"_"&amp;G31),$A39,G$8))</f>
        <v/>
      </c>
      <c r="H39" s="4" t="str">
        <f ca="1">IF(INDEX(INDIRECT(H31&amp;"_"&amp;G31),$A39,H$8)=0,"",INDEX(INDIRECT(H31&amp;"_"&amp;G31),$A39,H$8))</f>
        <v/>
      </c>
      <c r="I39" s="4" t="str">
        <f ca="1">IF(INDEX(INDIRECT(H31&amp;"_"&amp;G31),$A39,I$8)=0,"",INDEX(INDIRECT(H31&amp;"_"&amp;G31),$A39,I$8))</f>
        <v/>
      </c>
      <c r="J39" s="4" t="str">
        <f ca="1">IF(INDEX(INDIRECT(H31&amp;"_"&amp;G31),$A39,J$8)=0,"",INDEX(INDIRECT(H31&amp;"_"&amp;G31),$A39,J$8))</f>
        <v/>
      </c>
      <c r="K39" s="4"/>
      <c r="N39" s="4" t="str">
        <f ca="1">IF(INDEX(INDIRECT(S31&amp;"_"&amp;R31),$A39,N$8)=0,"",INDEX(INDIRECT(S31&amp;"_"&amp;R31),$A39,N$8))</f>
        <v>SHREWSBURY</v>
      </c>
      <c r="O39" s="4" t="str">
        <f ca="1">IF(INDEX(INDIRECT(S31&amp;"_"&amp;R31),$A39,O$8)=0,"",INDEX(INDIRECT(S31&amp;"_"&amp;R31),$A39,O$8))</f>
        <v/>
      </c>
      <c r="P39" s="4" t="str">
        <f ca="1">IF(INDEX(INDIRECT(S31&amp;"_"&amp;R31),$A39,P$8)=0,"",INDEX(INDIRECT(S31&amp;"_"&amp;R31),$A39,P$8))</f>
        <v/>
      </c>
      <c r="Q39" s="4" t="str">
        <f ca="1">IF(INDEX(INDIRECT(S31&amp;"_"&amp;R31),$A39,Q$8)=0,"",INDEX(INDIRECT(S31&amp;"_"&amp;R31),$A39,Q$8))</f>
        <v/>
      </c>
      <c r="R39" s="4" t="str">
        <f ca="1">IF(INDEX(INDIRECT(S31&amp;"_"&amp;R31),$A39,R$8)=0,"",INDEX(INDIRECT(S31&amp;"_"&amp;R31),$A39,R$8))</f>
        <v/>
      </c>
      <c r="S39" s="4" t="str">
        <f ca="1">IF(INDEX(INDIRECT(S31&amp;"_"&amp;R31),$A39,S$8)=0,"",INDEX(INDIRECT(S31&amp;"_"&amp;R31),$A39,S$8))</f>
        <v/>
      </c>
      <c r="T39" s="4" t="str">
        <f ca="1">IF(INDEX(INDIRECT(S31&amp;"_"&amp;R31),$A39,T$8)=0,"",INDEX(INDIRECT(S31&amp;"_"&amp;R31),$A39,T$8))</f>
        <v/>
      </c>
      <c r="U39" s="4" t="str">
        <f ca="1">IF(INDEX(INDIRECT(S31&amp;"_"&amp;R31),$A39,U$8)=0,"",INDEX(INDIRECT(S31&amp;"_"&amp;R31),$A39,U$8))</f>
        <v/>
      </c>
      <c r="V39" s="99"/>
      <c r="W39" s="99"/>
      <c r="Y39" s="4" t="e">
        <f ca="1">IF(INDEX(INDIRECT(AD31&amp;"_"&amp;AC31),$A39,Y$8)=0,"",INDEX(INDIRECT(AD31&amp;"_"&amp;AC31),$A39,Y$8))</f>
        <v>#N/A</v>
      </c>
      <c r="Z39" s="4" t="e">
        <f ca="1">IF(INDEX(INDIRECT(AD31&amp;"_"&amp;AC31),$A39,Z$8)=0,"",INDEX(INDIRECT(AD31&amp;"_"&amp;AC31),$A39,Z$8))</f>
        <v>#N/A</v>
      </c>
      <c r="AA39" s="4" t="e">
        <f ca="1">IF(INDEX(INDIRECT(AD31&amp;"_"&amp;AC31),$A39,AA$8)=0,"",INDEX(INDIRECT(AD31&amp;"_"&amp;AC31),$A39,AA$8))</f>
        <v>#N/A</v>
      </c>
      <c r="AB39" s="4" t="e">
        <f ca="1">IF(INDEX(INDIRECT(AD31&amp;"_"&amp;AC31),$A39,AB$8)=0,"",INDEX(INDIRECT(AD31&amp;"_"&amp;AC31),$A39,AB$8))</f>
        <v>#N/A</v>
      </c>
      <c r="AC39" s="4" t="e">
        <f ca="1">IF(INDEX(INDIRECT(AD31&amp;"_"&amp;AC31),$A39,AC$8)=0,"",INDEX(INDIRECT(AD31&amp;"_"&amp;AC31),$A39,AC$8))</f>
        <v>#N/A</v>
      </c>
      <c r="AD39" s="4" t="e">
        <f ca="1">IF(INDEX(INDIRECT(AD31&amp;"_"&amp;AC31),$A39,AD$8)=0,"",INDEX(INDIRECT(AD31&amp;"_"&amp;AC31),$A39,AD$8))</f>
        <v>#N/A</v>
      </c>
      <c r="AE39" s="4" t="e">
        <f ca="1">IF(INDEX(INDIRECT(AD31&amp;"_"&amp;AC31),$A39,AE$8)=0,"",INDEX(INDIRECT(AD31&amp;"_"&amp;AC31),$A39,AE$8))</f>
        <v>#N/A</v>
      </c>
      <c r="AF39" s="4" t="e">
        <f ca="1">IF(INDEX(INDIRECT(AD31&amp;"_"&amp;AC31),$A39,AF$8)=0,"",INDEX(INDIRECT(AD31&amp;"_"&amp;AC31),$A39,AF$8))</f>
        <v>#N/A</v>
      </c>
    </row>
    <row r="40" spans="1:32" ht="39.950000000000003" customHeight="1" x14ac:dyDescent="0.25">
      <c r="A40">
        <v>4</v>
      </c>
      <c r="C40" s="4" t="str">
        <f ca="1">IF(INDEX(INDIRECT(H31&amp;"_"&amp;G31),$A40,C$8)=0,"",INDEX(INDIRECT(H31&amp;"_"&amp;G31),$A40,C$8))</f>
        <v>TELFORD</v>
      </c>
      <c r="D40" s="4" t="str">
        <f ca="1">IF(INDEX(INDIRECT(H31&amp;"_"&amp;G31),$A40,D$8)=0,"",INDEX(INDIRECT(H31&amp;"_"&amp;G31),$A40,D$8))</f>
        <v/>
      </c>
      <c r="E40" s="4" t="str">
        <f ca="1">IF(INDEX(INDIRECT(H31&amp;"_"&amp;G31),$A40,E$8)=0,"",INDEX(INDIRECT(H31&amp;"_"&amp;G31),$A40,E$8))</f>
        <v/>
      </c>
      <c r="F40" s="4" t="str">
        <f ca="1">IF(INDEX(INDIRECT(H31&amp;"_"&amp;G31),$A40,F$8)=0,"",INDEX(INDIRECT(H31&amp;"_"&amp;G31),$A40,F$8))</f>
        <v/>
      </c>
      <c r="G40" s="4" t="str">
        <f ca="1">IF(INDEX(INDIRECT(H31&amp;"_"&amp;G31),$A40,G$8)=0,"",INDEX(INDIRECT(H31&amp;"_"&amp;G31),$A40,G$8))</f>
        <v/>
      </c>
      <c r="H40" s="4" t="str">
        <f ca="1">IF(INDEX(INDIRECT(H31&amp;"_"&amp;G31),$A40,H$8)=0,"",INDEX(INDIRECT(H31&amp;"_"&amp;G31),$A40,H$8))</f>
        <v/>
      </c>
      <c r="I40" s="4" t="str">
        <f ca="1">IF(INDEX(INDIRECT(H31&amp;"_"&amp;G31),$A40,I$8)=0,"",INDEX(INDIRECT(H31&amp;"_"&amp;G31),$A40,I$8))</f>
        <v/>
      </c>
      <c r="J40" s="4" t="str">
        <f ca="1">IF(INDEX(INDIRECT(H31&amp;"_"&amp;G31),$A40,J$8)=0,"",INDEX(INDIRECT(H31&amp;"_"&amp;G31),$A40,J$8))</f>
        <v/>
      </c>
      <c r="K40" s="4"/>
      <c r="N40" s="4" t="str">
        <f ca="1">IF(INDEX(INDIRECT(S31&amp;"_"&amp;R31),$A40,N$8)=0,"",INDEX(INDIRECT(S31&amp;"_"&amp;R31),$A40,N$8))</f>
        <v>TELFORD</v>
      </c>
      <c r="O40" s="4" t="str">
        <f ca="1">IF(INDEX(INDIRECT(S31&amp;"_"&amp;R31),$A40,O$8)=0,"",INDEX(INDIRECT(S31&amp;"_"&amp;R31),$A40,O$8))</f>
        <v/>
      </c>
      <c r="P40" s="4" t="str">
        <f ca="1">IF(INDEX(INDIRECT(S31&amp;"_"&amp;R31),$A40,P$8)=0,"",INDEX(INDIRECT(S31&amp;"_"&amp;R31),$A40,P$8))</f>
        <v/>
      </c>
      <c r="Q40" s="4" t="str">
        <f ca="1">IF(INDEX(INDIRECT(S31&amp;"_"&amp;R31),$A40,Q$8)=0,"",INDEX(INDIRECT(S31&amp;"_"&amp;R31),$A40,Q$8))</f>
        <v/>
      </c>
      <c r="R40" s="4" t="str">
        <f ca="1">IF(INDEX(INDIRECT(S31&amp;"_"&amp;R31),$A40,R$8)=0,"",INDEX(INDIRECT(S31&amp;"_"&amp;R31),$A40,R$8))</f>
        <v/>
      </c>
      <c r="S40" s="4" t="str">
        <f ca="1">IF(INDEX(INDIRECT(S31&amp;"_"&amp;R31),$A40,S$8)=0,"",INDEX(INDIRECT(S31&amp;"_"&amp;R31),$A40,S$8))</f>
        <v/>
      </c>
      <c r="T40" s="4" t="str">
        <f ca="1">IF(INDEX(INDIRECT(S31&amp;"_"&amp;R31),$A40,T$8)=0,"",INDEX(INDIRECT(S31&amp;"_"&amp;R31),$A40,T$8))</f>
        <v/>
      </c>
      <c r="U40" s="4" t="str">
        <f ca="1">IF(INDEX(INDIRECT(S31&amp;"_"&amp;R31),$A40,U$8)=0,"",INDEX(INDIRECT(S31&amp;"_"&amp;R31),$A40,U$8))</f>
        <v/>
      </c>
      <c r="Y40" s="4" t="e">
        <f ca="1">IF(INDEX(INDIRECT(AD31&amp;"_"&amp;AC31),$A40,Y$8)=0,"",INDEX(INDIRECT(AD31&amp;"_"&amp;AC31),$A40,Y$8))</f>
        <v>#N/A</v>
      </c>
      <c r="Z40" s="4" t="e">
        <f ca="1">IF(INDEX(INDIRECT(AD31&amp;"_"&amp;AC31),$A40,Z$8)=0,"",INDEX(INDIRECT(AD31&amp;"_"&amp;AC31),$A40,Z$8))</f>
        <v>#N/A</v>
      </c>
      <c r="AA40" s="4" t="e">
        <f ca="1">IF(INDEX(INDIRECT(AD31&amp;"_"&amp;AC31),$A40,AA$8)=0,"",INDEX(INDIRECT(AD31&amp;"_"&amp;AC31),$A40,AA$8))</f>
        <v>#N/A</v>
      </c>
      <c r="AB40" s="4" t="e">
        <f ca="1">IF(INDEX(INDIRECT(AD31&amp;"_"&amp;AC31),$A40,AB$8)=0,"",INDEX(INDIRECT(AD31&amp;"_"&amp;AC31),$A40,AB$8))</f>
        <v>#N/A</v>
      </c>
      <c r="AC40" s="4" t="e">
        <f ca="1">IF(INDEX(INDIRECT(AD31&amp;"_"&amp;AC31),$A40,AC$8)=0,"",INDEX(INDIRECT(AD31&amp;"_"&amp;AC31),$A40,AC$8))</f>
        <v>#N/A</v>
      </c>
      <c r="AD40" s="4" t="e">
        <f ca="1">IF(INDEX(INDIRECT(AD31&amp;"_"&amp;AC31),$A40,AD$8)=0,"",INDEX(INDIRECT(AD31&amp;"_"&amp;AC31),$A40,AD$8))</f>
        <v>#N/A</v>
      </c>
      <c r="AE40" s="4" t="e">
        <f ca="1">IF(INDEX(INDIRECT(AD31&amp;"_"&amp;AC31),$A40,AE$8)=0,"",INDEX(INDIRECT(AD31&amp;"_"&amp;AC31),$A40,AE$8))</f>
        <v>#N/A</v>
      </c>
      <c r="AF40" s="4" t="e">
        <f ca="1">IF(INDEX(INDIRECT(AD31&amp;"_"&amp;AC31),$A40,AF$8)=0,"",INDEX(INDIRECT(AD31&amp;"_"&amp;AC31),$A40,AF$8))</f>
        <v>#N/A</v>
      </c>
    </row>
    <row r="41" spans="1:32" ht="39.950000000000003" customHeight="1" x14ac:dyDescent="0.25">
      <c r="A41">
        <v>5</v>
      </c>
      <c r="C41" s="4" t="str">
        <f ca="1">IF(INDEX(INDIRECT(H31&amp;"_"&amp;G31),$A41,C$8)=0,"",INDEX(INDIRECT(H31&amp;"_"&amp;G31),$A41,C$8))</f>
        <v>WENLOCK</v>
      </c>
      <c r="D41" s="4" t="str">
        <f ca="1">IF(INDEX(INDIRECT(H31&amp;"_"&amp;G31),$A41,D$8)=0,"",INDEX(INDIRECT(H31&amp;"_"&amp;G31),$A41,D$8))</f>
        <v/>
      </c>
      <c r="E41" s="4" t="str">
        <f ca="1">IF(INDEX(INDIRECT(H31&amp;"_"&amp;G31),$A41,E$8)=0,"",INDEX(INDIRECT(H31&amp;"_"&amp;G31),$A41,E$8))</f>
        <v/>
      </c>
      <c r="F41" s="4" t="str">
        <f ca="1">IF(INDEX(INDIRECT(H31&amp;"_"&amp;G31),$A41,F$8)=0,"",INDEX(INDIRECT(H31&amp;"_"&amp;G31),$A41,F$8))</f>
        <v/>
      </c>
      <c r="G41" s="4" t="str">
        <f ca="1">IF(INDEX(INDIRECT(H31&amp;"_"&amp;G31),$A41,G$8)=0,"",INDEX(INDIRECT(H31&amp;"_"&amp;G31),$A41,G$8))</f>
        <v/>
      </c>
      <c r="H41" s="4" t="str">
        <f ca="1">IF(INDEX(INDIRECT(H31&amp;"_"&amp;G31),$A41,H$8)=0,"",INDEX(INDIRECT(H31&amp;"_"&amp;G31),$A41,H$8))</f>
        <v/>
      </c>
      <c r="I41" s="4" t="str">
        <f ca="1">IF(INDEX(INDIRECT(H31&amp;"_"&amp;G31),$A41,I$8)=0,"",INDEX(INDIRECT(H31&amp;"_"&amp;G31),$A41,I$8))</f>
        <v/>
      </c>
      <c r="J41" s="4" t="str">
        <f ca="1">IF(INDEX(INDIRECT(H31&amp;"_"&amp;G31),$A41,J$8)=0,"",INDEX(INDIRECT(H31&amp;"_"&amp;G31),$A41,J$8))</f>
        <v/>
      </c>
      <c r="K41" s="4"/>
      <c r="N41" s="4" t="str">
        <f ca="1">IF(INDEX(INDIRECT(S31&amp;"_"&amp;R31),$A41,N$8)=0,"",INDEX(INDIRECT(S31&amp;"_"&amp;R31),$A41,N$8))</f>
        <v>WENLOCK</v>
      </c>
      <c r="O41" s="4" t="str">
        <f ca="1">IF(INDEX(INDIRECT(S31&amp;"_"&amp;R31),$A41,O$8)=0,"",INDEX(INDIRECT(S31&amp;"_"&amp;R31),$A41,O$8))</f>
        <v/>
      </c>
      <c r="P41" s="4" t="str">
        <f ca="1">IF(INDEX(INDIRECT(S31&amp;"_"&amp;R31),$A41,P$8)=0,"",INDEX(INDIRECT(S31&amp;"_"&amp;R31),$A41,P$8))</f>
        <v/>
      </c>
      <c r="Q41" s="4" t="str">
        <f ca="1">IF(INDEX(INDIRECT(S31&amp;"_"&amp;R31),$A41,Q$8)=0,"",INDEX(INDIRECT(S31&amp;"_"&amp;R31),$A41,Q$8))</f>
        <v/>
      </c>
      <c r="R41" s="4" t="str">
        <f ca="1">IF(INDEX(INDIRECT(S31&amp;"_"&amp;R31),$A41,R$8)=0,"",INDEX(INDIRECT(S31&amp;"_"&amp;R31),$A41,R$8))</f>
        <v/>
      </c>
      <c r="S41" s="4" t="str">
        <f ca="1">IF(INDEX(INDIRECT(S31&amp;"_"&amp;R31),$A41,S$8)=0,"",INDEX(INDIRECT(S31&amp;"_"&amp;R31),$A41,S$8))</f>
        <v/>
      </c>
      <c r="T41" s="4" t="str">
        <f ca="1">IF(INDEX(INDIRECT(S31&amp;"_"&amp;R31),$A41,T$8)=0,"",INDEX(INDIRECT(S31&amp;"_"&amp;R31),$A41,T$8))</f>
        <v/>
      </c>
      <c r="U41" s="4" t="str">
        <f ca="1">IF(INDEX(INDIRECT(S31&amp;"_"&amp;R31),$A41,U$8)=0,"",INDEX(INDIRECT(S31&amp;"_"&amp;R31),$A41,U$8))</f>
        <v/>
      </c>
      <c r="Y41" s="4" t="e">
        <f ca="1">IF(INDEX(INDIRECT(AD31&amp;"_"&amp;AC31),$A41,Y$8)=0,"",INDEX(INDIRECT(AD31&amp;"_"&amp;AC31),$A41,Y$8))</f>
        <v>#N/A</v>
      </c>
      <c r="Z41" s="4" t="e">
        <f ca="1">IF(INDEX(INDIRECT(AD31&amp;"_"&amp;AC31),$A41,Z$8)=0,"",INDEX(INDIRECT(AD31&amp;"_"&amp;AC31),$A41,Z$8))</f>
        <v>#N/A</v>
      </c>
      <c r="AA41" s="4" t="e">
        <f ca="1">IF(INDEX(INDIRECT(AD31&amp;"_"&amp;AC31),$A41,AA$8)=0,"",INDEX(INDIRECT(AD31&amp;"_"&amp;AC31),$A41,AA$8))</f>
        <v>#N/A</v>
      </c>
      <c r="AB41" s="4" t="e">
        <f ca="1">IF(INDEX(INDIRECT(AD31&amp;"_"&amp;AC31),$A41,AB$8)=0,"",INDEX(INDIRECT(AD31&amp;"_"&amp;AC31),$A41,AB$8))</f>
        <v>#N/A</v>
      </c>
      <c r="AC41" s="4" t="e">
        <f ca="1">IF(INDEX(INDIRECT(AD31&amp;"_"&amp;AC31),$A41,AC$8)=0,"",INDEX(INDIRECT(AD31&amp;"_"&amp;AC31),$A41,AC$8))</f>
        <v>#N/A</v>
      </c>
      <c r="AD41" s="4" t="e">
        <f ca="1">IF(INDEX(INDIRECT(AD31&amp;"_"&amp;AC31),$A41,AD$8)=0,"",INDEX(INDIRECT(AD31&amp;"_"&amp;AC31),$A41,AD$8))</f>
        <v>#N/A</v>
      </c>
      <c r="AE41" s="4" t="e">
        <f ca="1">IF(INDEX(INDIRECT(AD31&amp;"_"&amp;AC31),$A41,AE$8)=0,"",INDEX(INDIRECT(AD31&amp;"_"&amp;AC31),$A41,AE$8))</f>
        <v>#N/A</v>
      </c>
      <c r="AF41" s="4" t="e">
        <f ca="1">IF(INDEX(INDIRECT(AD31&amp;"_"&amp;AC31),$A41,AF$8)=0,"",INDEX(INDIRECT(AD31&amp;"_"&amp;AC31),$A41,AF$8))</f>
        <v>#N/A</v>
      </c>
    </row>
    <row r="42" spans="1:32" ht="39.950000000000003" customHeight="1" x14ac:dyDescent="0.25">
      <c r="A42">
        <v>6</v>
      </c>
      <c r="C42" s="4" t="str">
        <f ca="1">IF(INDEX(INDIRECT(H31&amp;"_"&amp;G31),$A42,C$8)=0,"",INDEX(INDIRECT(H31&amp;"_"&amp;G31),$A42,C$8))</f>
        <v>OSWESTRY</v>
      </c>
      <c r="D42" s="4" t="str">
        <f ca="1">IF(INDEX(INDIRECT(H31&amp;"_"&amp;G31),$A42,D$8)=0,"",INDEX(INDIRECT(H31&amp;"_"&amp;G31),$A42,D$8))</f>
        <v/>
      </c>
      <c r="E42" s="4" t="str">
        <f ca="1">IF(INDEX(INDIRECT(H31&amp;"_"&amp;G31),$A42,E$8)=0,"",INDEX(INDIRECT(H31&amp;"_"&amp;G31),$A42,E$8))</f>
        <v/>
      </c>
      <c r="F42" s="4" t="str">
        <f ca="1">IF(INDEX(INDIRECT(H31&amp;"_"&amp;G31),$A42,F$8)=0,"",INDEX(INDIRECT(H31&amp;"_"&amp;G31),$A42,F$8))</f>
        <v/>
      </c>
      <c r="G42" s="4" t="str">
        <f ca="1">IF(INDEX(INDIRECT(H31&amp;"_"&amp;G31),$A42,G$8)=0,"",INDEX(INDIRECT(H31&amp;"_"&amp;G31),$A42,G$8))</f>
        <v/>
      </c>
      <c r="H42" s="4" t="str">
        <f ca="1">IF(INDEX(INDIRECT(H31&amp;"_"&amp;G31),$A42,H$8)=0,"",INDEX(INDIRECT(H31&amp;"_"&amp;G31),$A42,H$8))</f>
        <v/>
      </c>
      <c r="I42" s="4" t="str">
        <f ca="1">IF(INDEX(INDIRECT(H31&amp;"_"&amp;G31),$A42,I$8)=0,"",INDEX(INDIRECT(H31&amp;"_"&amp;G31),$A42,I$8))</f>
        <v/>
      </c>
      <c r="J42" s="4" t="str">
        <f ca="1">IF(INDEX(INDIRECT(H31&amp;"_"&amp;G31),$A42,J$8)=0,"",INDEX(INDIRECT(H31&amp;"_"&amp;G31),$A42,J$8))</f>
        <v/>
      </c>
      <c r="K42" s="4"/>
      <c r="N42" s="4" t="str">
        <f ca="1">IF(INDEX(INDIRECT(S31&amp;"_"&amp;R31),$A42,N$8)=0,"",INDEX(INDIRECT(S31&amp;"_"&amp;R31),$A42,N$8))</f>
        <v>OSWESTRY</v>
      </c>
      <c r="O42" s="4" t="str">
        <f ca="1">IF(INDEX(INDIRECT(S31&amp;"_"&amp;R31),$A42,O$8)=0,"",INDEX(INDIRECT(S31&amp;"_"&amp;R31),$A42,O$8))</f>
        <v/>
      </c>
      <c r="P42" s="4" t="str">
        <f ca="1">IF(INDEX(INDIRECT(S31&amp;"_"&amp;R31),$A42,P$8)=0,"",INDEX(INDIRECT(S31&amp;"_"&amp;R31),$A42,P$8))</f>
        <v/>
      </c>
      <c r="Q42" s="4" t="str">
        <f ca="1">IF(INDEX(INDIRECT(S31&amp;"_"&amp;R31),$A42,Q$8)=0,"",INDEX(INDIRECT(S31&amp;"_"&amp;R31),$A42,Q$8))</f>
        <v/>
      </c>
      <c r="R42" s="4" t="str">
        <f ca="1">IF(INDEX(INDIRECT(S31&amp;"_"&amp;R31),$A42,R$8)=0,"",INDEX(INDIRECT(S31&amp;"_"&amp;R31),$A42,R$8))</f>
        <v/>
      </c>
      <c r="S42" s="4" t="str">
        <f ca="1">IF(INDEX(INDIRECT(S31&amp;"_"&amp;R31),$A42,S$8)=0,"",INDEX(INDIRECT(S31&amp;"_"&amp;R31),$A42,S$8))</f>
        <v/>
      </c>
      <c r="T42" s="4" t="str">
        <f ca="1">IF(INDEX(INDIRECT(S31&amp;"_"&amp;R31),$A42,T$8)=0,"",INDEX(INDIRECT(S31&amp;"_"&amp;R31),$A42,T$8))</f>
        <v/>
      </c>
      <c r="U42" s="4" t="str">
        <f ca="1">IF(INDEX(INDIRECT(S31&amp;"_"&amp;R31),$A42,U$8)=0,"",INDEX(INDIRECT(S31&amp;"_"&amp;R31),$A42,U$8))</f>
        <v/>
      </c>
      <c r="Y42" s="4" t="e">
        <f ca="1">IF(INDEX(INDIRECT(AD31&amp;"_"&amp;AC31),$A42,Y$8)=0,"",INDEX(INDIRECT(AD31&amp;"_"&amp;AC31),$A42,Y$8))</f>
        <v>#N/A</v>
      </c>
      <c r="Z42" s="4" t="e">
        <f ca="1">IF(INDEX(INDIRECT(AD31&amp;"_"&amp;AC31),$A42,Z$8)=0,"",INDEX(INDIRECT(AD31&amp;"_"&amp;AC31),$A42,Z$8))</f>
        <v>#N/A</v>
      </c>
      <c r="AA42" s="4" t="e">
        <f ca="1">IF(INDEX(INDIRECT(AD31&amp;"_"&amp;AC31),$A42,AA$8)=0,"",INDEX(INDIRECT(AD31&amp;"_"&amp;AC31),$A42,AA$8))</f>
        <v>#N/A</v>
      </c>
      <c r="AB42" s="4" t="e">
        <f ca="1">IF(INDEX(INDIRECT(AD31&amp;"_"&amp;AC31),$A42,AB$8)=0,"",INDEX(INDIRECT(AD31&amp;"_"&amp;AC31),$A42,AB$8))</f>
        <v>#N/A</v>
      </c>
      <c r="AC42" s="4" t="e">
        <f ca="1">IF(INDEX(INDIRECT(AD31&amp;"_"&amp;AC31),$A42,AC$8)=0,"",INDEX(INDIRECT(AD31&amp;"_"&amp;AC31),$A42,AC$8))</f>
        <v>#N/A</v>
      </c>
      <c r="AD42" s="4" t="e">
        <f ca="1">IF(INDEX(INDIRECT(AD31&amp;"_"&amp;AC31),$A42,AD$8)=0,"",INDEX(INDIRECT(AD31&amp;"_"&amp;AC31),$A42,AD$8))</f>
        <v>#N/A</v>
      </c>
      <c r="AE42" s="4" t="e">
        <f ca="1">IF(INDEX(INDIRECT(AD31&amp;"_"&amp;AC31),$A42,AE$8)=0,"",INDEX(INDIRECT(AD31&amp;"_"&amp;AC31),$A42,AE$8))</f>
        <v>#N/A</v>
      </c>
      <c r="AF42" s="4" t="e">
        <f ca="1">IF(INDEX(INDIRECT(AD31&amp;"_"&amp;AC31),$A42,AF$8)=0,"",INDEX(INDIRECT(AD31&amp;"_"&amp;AC31),$A42,AF$8))</f>
        <v>#N/A</v>
      </c>
    </row>
    <row r="43" spans="1:32" ht="39.950000000000003" customHeight="1" x14ac:dyDescent="0.25">
      <c r="A43">
        <v>7</v>
      </c>
      <c r="C43" s="4" t="str">
        <f ca="1">IF(INDEX(INDIRECT(H31&amp;"_"&amp;G31),$A43,C$8)=0,"",INDEX(INDIRECT(H31&amp;"_"&amp;G31),$A43,C$8))</f>
        <v>SHREWSBURY</v>
      </c>
      <c r="D43" s="4" t="str">
        <f ca="1">IF(INDEX(INDIRECT(H31&amp;"_"&amp;G31),$A43,D$8)=0,"",INDEX(INDIRECT(H31&amp;"_"&amp;G31),$A43,D$8))</f>
        <v/>
      </c>
      <c r="E43" s="4" t="str">
        <f ca="1">IF(INDEX(INDIRECT(H31&amp;"_"&amp;G31),$A43,E$8)=0,"",INDEX(INDIRECT(H31&amp;"_"&amp;G31),$A43,E$8))</f>
        <v/>
      </c>
      <c r="F43" s="4" t="str">
        <f ca="1">IF(INDEX(INDIRECT(H31&amp;"_"&amp;G31),$A43,F$8)=0,"",INDEX(INDIRECT(H31&amp;"_"&amp;G31),$A43,F$8))</f>
        <v/>
      </c>
      <c r="G43" s="4" t="str">
        <f ca="1">IF(INDEX(INDIRECT(H31&amp;"_"&amp;G31),$A43,G$8)=0,"",INDEX(INDIRECT(H31&amp;"_"&amp;G31),$A43,G$8))</f>
        <v/>
      </c>
      <c r="H43" s="4" t="str">
        <f ca="1">IF(INDEX(INDIRECT(H31&amp;"_"&amp;G31),$A43,H$8)=0,"",INDEX(INDIRECT(H31&amp;"_"&amp;G31),$A43,H$8))</f>
        <v/>
      </c>
      <c r="I43" s="4" t="str">
        <f ca="1">IF(INDEX(INDIRECT(H31&amp;"_"&amp;G31),$A43,I$8)=0,"",INDEX(INDIRECT(H31&amp;"_"&amp;G31),$A43,I$8))</f>
        <v/>
      </c>
      <c r="J43" s="4" t="str">
        <f ca="1">IF(INDEX(INDIRECT(H31&amp;"_"&amp;G31),$A43,J$8)=0,"",INDEX(INDIRECT(H31&amp;"_"&amp;G31),$A43,J$8))</f>
        <v/>
      </c>
      <c r="K43" s="4"/>
      <c r="N43" s="4" t="str">
        <f ca="1">IF(INDEX(INDIRECT(S31&amp;"_"&amp;R31),$A43,N$8)=0,"",INDEX(INDIRECT(S31&amp;"_"&amp;R31),$A43,N$8))</f>
        <v>SHREWSBURY</v>
      </c>
      <c r="O43" s="4" t="str">
        <f ca="1">IF(INDEX(INDIRECT(S31&amp;"_"&amp;R31),$A43,O$8)=0,"",INDEX(INDIRECT(S31&amp;"_"&amp;R31),$A43,O$8))</f>
        <v/>
      </c>
      <c r="P43" s="4" t="str">
        <f ca="1">IF(INDEX(INDIRECT(S31&amp;"_"&amp;R31),$A43,P$8)=0,"",INDEX(INDIRECT(S31&amp;"_"&amp;R31),$A43,P$8))</f>
        <v/>
      </c>
      <c r="Q43" s="4" t="str">
        <f ca="1">IF(INDEX(INDIRECT(S31&amp;"_"&amp;R31),$A43,Q$8)=0,"",INDEX(INDIRECT(S31&amp;"_"&amp;R31),$A43,Q$8))</f>
        <v/>
      </c>
      <c r="R43" s="4" t="str">
        <f ca="1">IF(INDEX(INDIRECT(S31&amp;"_"&amp;R31),$A43,R$8)=0,"",INDEX(INDIRECT(S31&amp;"_"&amp;R31),$A43,R$8))</f>
        <v/>
      </c>
      <c r="S43" s="4" t="str">
        <f ca="1">IF(INDEX(INDIRECT(S31&amp;"_"&amp;R31),$A43,S$8)=0,"",INDEX(INDIRECT(S31&amp;"_"&amp;R31),$A43,S$8))</f>
        <v/>
      </c>
      <c r="T43" s="4" t="str">
        <f ca="1">IF(INDEX(INDIRECT(S31&amp;"_"&amp;R31),$A43,T$8)=0,"",INDEX(INDIRECT(S31&amp;"_"&amp;R31),$A43,T$8))</f>
        <v/>
      </c>
      <c r="U43" s="4" t="str">
        <f ca="1">IF(INDEX(INDIRECT(S31&amp;"_"&amp;R31),$A43,U$8)=0,"",INDEX(INDIRECT(S31&amp;"_"&amp;R31),$A43,U$8))</f>
        <v/>
      </c>
      <c r="Y43" s="4" t="e">
        <f ca="1">IF(INDEX(INDIRECT(AD31&amp;"_"&amp;AC31),$A43,Y$8)=0,"",INDEX(INDIRECT(AD31&amp;"_"&amp;AC31),$A43,Y$8))</f>
        <v>#N/A</v>
      </c>
      <c r="Z43" s="4" t="e">
        <f ca="1">IF(INDEX(INDIRECT(AD31&amp;"_"&amp;AC31),$A43,Z$8)=0,"",INDEX(INDIRECT(AD31&amp;"_"&amp;AC31),$A43,Z$8))</f>
        <v>#N/A</v>
      </c>
      <c r="AA43" s="4" t="e">
        <f ca="1">IF(INDEX(INDIRECT(AD31&amp;"_"&amp;AC31),$A43,AA$8)=0,"",INDEX(INDIRECT(AD31&amp;"_"&amp;AC31),$A43,AA$8))</f>
        <v>#N/A</v>
      </c>
      <c r="AB43" s="4" t="e">
        <f ca="1">IF(INDEX(INDIRECT(AD31&amp;"_"&amp;AC31),$A43,AB$8)=0,"",INDEX(INDIRECT(AD31&amp;"_"&amp;AC31),$A43,AB$8))</f>
        <v>#N/A</v>
      </c>
      <c r="AC43" s="4" t="e">
        <f ca="1">IF(INDEX(INDIRECT(AD31&amp;"_"&amp;AC31),$A43,AC$8)=0,"",INDEX(INDIRECT(AD31&amp;"_"&amp;AC31),$A43,AC$8))</f>
        <v>#N/A</v>
      </c>
      <c r="AD43" s="4" t="e">
        <f ca="1">IF(INDEX(INDIRECT(AD31&amp;"_"&amp;AC31),$A43,AD$8)=0,"",INDEX(INDIRECT(AD31&amp;"_"&amp;AC31),$A43,AD$8))</f>
        <v>#N/A</v>
      </c>
      <c r="AE43" s="4" t="e">
        <f ca="1">IF(INDEX(INDIRECT(AD31&amp;"_"&amp;AC31),$A43,AE$8)=0,"",INDEX(INDIRECT(AD31&amp;"_"&amp;AC31),$A43,AE$8))</f>
        <v>#N/A</v>
      </c>
      <c r="AF43" s="4" t="e">
        <f ca="1">IF(INDEX(INDIRECT(AD31&amp;"_"&amp;AC31),$A43,AF$8)=0,"",INDEX(INDIRECT(AD31&amp;"_"&amp;AC31),$A43,AF$8))</f>
        <v>#N/A</v>
      </c>
    </row>
    <row r="44" spans="1:32" ht="39.950000000000003" customHeight="1" x14ac:dyDescent="0.25">
      <c r="A44">
        <v>8</v>
      </c>
      <c r="C44" s="4" t="str">
        <f ca="1">IF(INDEX(INDIRECT(H31&amp;"_"&amp;G31),$A44,C$8)=0,"",INDEX(INDIRECT(H31&amp;"_"&amp;G31),$A44,C$8))</f>
        <v>TELFORD</v>
      </c>
      <c r="D44" s="4" t="str">
        <f ca="1">IF(INDEX(INDIRECT(H31&amp;"_"&amp;G31),$A44,D$8)=0,"",INDEX(INDIRECT(H31&amp;"_"&amp;G31),$A44,D$8))</f>
        <v/>
      </c>
      <c r="E44" s="4" t="str">
        <f ca="1">IF(INDEX(INDIRECT(H31&amp;"_"&amp;G31),$A44,E$8)=0,"",INDEX(INDIRECT(H31&amp;"_"&amp;G31),$A44,E$8))</f>
        <v/>
      </c>
      <c r="F44" s="4" t="str">
        <f ca="1">IF(INDEX(INDIRECT(H31&amp;"_"&amp;G31),$A44,F$8)=0,"",INDEX(INDIRECT(H31&amp;"_"&amp;G31),$A44,F$8))</f>
        <v/>
      </c>
      <c r="G44" s="4" t="str">
        <f ca="1">IF(INDEX(INDIRECT(H31&amp;"_"&amp;G31),$A44,G$8)=0,"",INDEX(INDIRECT(H31&amp;"_"&amp;G31),$A44,G$8))</f>
        <v/>
      </c>
      <c r="H44" s="4" t="str">
        <f ca="1">IF(INDEX(INDIRECT(H31&amp;"_"&amp;G31),$A44,H$8)=0,"",INDEX(INDIRECT(H31&amp;"_"&amp;G31),$A44,H$8))</f>
        <v/>
      </c>
      <c r="I44" s="4" t="str">
        <f ca="1">IF(INDEX(INDIRECT(H31&amp;"_"&amp;G31),$A44,I$8)=0,"",INDEX(INDIRECT(H31&amp;"_"&amp;G31),$A44,I$8))</f>
        <v/>
      </c>
      <c r="J44" s="4" t="str">
        <f ca="1">IF(INDEX(INDIRECT(H31&amp;"_"&amp;G31),$A44,J$8)=0,"",INDEX(INDIRECT(H31&amp;"_"&amp;G31),$A44,J$8))</f>
        <v/>
      </c>
      <c r="K44" s="4"/>
      <c r="N44" s="4" t="str">
        <f ca="1">IF(INDEX(INDIRECT(S31&amp;"_"&amp;R31),$A44,N$8)=0,"",INDEX(INDIRECT(S31&amp;"_"&amp;R31),$A44,N$8))</f>
        <v>TELFORD</v>
      </c>
      <c r="O44" s="4" t="str">
        <f ca="1">IF(INDEX(INDIRECT(S31&amp;"_"&amp;R31),$A44,O$8)=0,"",INDEX(INDIRECT(S31&amp;"_"&amp;R31),$A44,O$8))</f>
        <v/>
      </c>
      <c r="P44" s="4" t="str">
        <f ca="1">IF(INDEX(INDIRECT(S31&amp;"_"&amp;R31),$A44,P$8)=0,"",INDEX(INDIRECT(S31&amp;"_"&amp;R31),$A44,P$8))</f>
        <v/>
      </c>
      <c r="Q44" s="4" t="str">
        <f ca="1">IF(INDEX(INDIRECT(S31&amp;"_"&amp;R31),$A44,Q$8)=0,"",INDEX(INDIRECT(S31&amp;"_"&amp;R31),$A44,Q$8))</f>
        <v/>
      </c>
      <c r="R44" s="4" t="str">
        <f ca="1">IF(INDEX(INDIRECT(S31&amp;"_"&amp;R31),$A44,R$8)=0,"",INDEX(INDIRECT(S31&amp;"_"&amp;R31),$A44,R$8))</f>
        <v/>
      </c>
      <c r="S44" s="4" t="str">
        <f ca="1">IF(INDEX(INDIRECT(S31&amp;"_"&amp;R31),$A44,S$8)=0,"",INDEX(INDIRECT(S31&amp;"_"&amp;R31),$A44,S$8))</f>
        <v/>
      </c>
      <c r="T44" s="4" t="str">
        <f ca="1">IF(INDEX(INDIRECT(S31&amp;"_"&amp;R31),$A44,T$8)=0,"",INDEX(INDIRECT(S31&amp;"_"&amp;R31),$A44,T$8))</f>
        <v/>
      </c>
      <c r="U44" s="4" t="str">
        <f ca="1">IF(INDEX(INDIRECT(S31&amp;"_"&amp;R31),$A44,U$8)=0,"",INDEX(INDIRECT(S31&amp;"_"&amp;R31),$A44,U$8))</f>
        <v/>
      </c>
      <c r="V44" s="99"/>
      <c r="W44" s="99"/>
      <c r="X44" s="99"/>
      <c r="Y44" s="4" t="e">
        <f ca="1">IF(INDEX(INDIRECT(AD31&amp;"_"&amp;AC31),$A44,Y$8)=0,"",INDEX(INDIRECT(AD31&amp;"_"&amp;AC31),$A44,Y$8))</f>
        <v>#N/A</v>
      </c>
      <c r="Z44" s="4" t="e">
        <f ca="1">IF(INDEX(INDIRECT(AD31&amp;"_"&amp;AC31),$A44,Z$8)=0,"",INDEX(INDIRECT(AD31&amp;"_"&amp;AC31),$A44,Z$8))</f>
        <v>#N/A</v>
      </c>
      <c r="AA44" s="4" t="e">
        <f ca="1">IF(INDEX(INDIRECT(AD31&amp;"_"&amp;AC31),$A44,AA$8)=0,"",INDEX(INDIRECT(AD31&amp;"_"&amp;AC31),$A44,AA$8))</f>
        <v>#N/A</v>
      </c>
      <c r="AB44" s="4" t="e">
        <f ca="1">IF(INDEX(INDIRECT(AD31&amp;"_"&amp;AC31),$A44,AB$8)=0,"",INDEX(INDIRECT(AD31&amp;"_"&amp;AC31),$A44,AB$8))</f>
        <v>#N/A</v>
      </c>
      <c r="AC44" s="4" t="e">
        <f ca="1">IF(INDEX(INDIRECT(AD31&amp;"_"&amp;AC31),$A44,AC$8)=0,"",INDEX(INDIRECT(AD31&amp;"_"&amp;AC31),$A44,AC$8))</f>
        <v>#N/A</v>
      </c>
      <c r="AD44" s="4" t="e">
        <f ca="1">IF(INDEX(INDIRECT(AD31&amp;"_"&amp;AC31),$A44,AD$8)=0,"",INDEX(INDIRECT(AD31&amp;"_"&amp;AC31),$A44,AD$8))</f>
        <v>#N/A</v>
      </c>
      <c r="AE44" s="4" t="e">
        <f ca="1">IF(INDEX(INDIRECT(AD31&amp;"_"&amp;AC31),$A44,AE$8)=0,"",INDEX(INDIRECT(AD31&amp;"_"&amp;AC31),$A44,AE$8))</f>
        <v>#N/A</v>
      </c>
      <c r="AF44" s="4" t="e">
        <f ca="1">IF(INDEX(INDIRECT(AD31&amp;"_"&amp;AC31),$A44,AF$8)=0,"",INDEX(INDIRECT(AD31&amp;"_"&amp;AC31),$A44,AF$8))</f>
        <v>#N/A</v>
      </c>
    </row>
    <row r="45" spans="1:32" ht="39.950000000000003" customHeight="1" x14ac:dyDescent="0.25">
      <c r="A45">
        <v>9</v>
      </c>
      <c r="C45" s="4" t="str">
        <f ca="1">IF(INDEX(INDIRECT(H31&amp;"_"&amp;G31),$A45,C$8)=0,"",INDEX(INDIRECT(H31&amp;"_"&amp;G31),$A45,C$8))</f>
        <v>WENLOCK</v>
      </c>
      <c r="D45" s="4" t="str">
        <f ca="1">IF(INDEX(INDIRECT(H31&amp;"_"&amp;G31),$A45,D$8)=0,"",INDEX(INDIRECT(H31&amp;"_"&amp;G31),$A45,D$8))</f>
        <v/>
      </c>
      <c r="E45" s="4" t="str">
        <f ca="1">IF(INDEX(INDIRECT(H31&amp;"_"&amp;G31),$A45,E$8)=0,"",INDEX(INDIRECT(H31&amp;"_"&amp;G31),$A45,E$8))</f>
        <v/>
      </c>
      <c r="F45" s="4" t="str">
        <f ca="1">IF(INDEX(INDIRECT(H31&amp;"_"&amp;G31),$A45,F$8)=0,"",INDEX(INDIRECT(H31&amp;"_"&amp;G31),$A45,F$8))</f>
        <v/>
      </c>
      <c r="G45" s="4" t="str">
        <f ca="1">IF(INDEX(INDIRECT(H31&amp;"_"&amp;G31),$A45,G$8)=0,"",INDEX(INDIRECT(H31&amp;"_"&amp;G31),$A45,G$8))</f>
        <v/>
      </c>
      <c r="H45" s="4" t="str">
        <f ca="1">IF(INDEX(INDIRECT(H31&amp;"_"&amp;G31),$A45,H$8)=0,"",INDEX(INDIRECT(H31&amp;"_"&amp;G31),$A45,H$8))</f>
        <v/>
      </c>
      <c r="I45" s="4" t="str">
        <f ca="1">IF(INDEX(INDIRECT(H31&amp;"_"&amp;G31),$A45,I$8)=0,"",INDEX(INDIRECT(H31&amp;"_"&amp;G31),$A45,I$8))</f>
        <v/>
      </c>
      <c r="J45" s="4" t="str">
        <f ca="1">IF(INDEX(INDIRECT(H31&amp;"_"&amp;G31),$A45,J$8)=0,"",INDEX(INDIRECT(H31&amp;"_"&amp;G31),$A45,J$8))</f>
        <v/>
      </c>
      <c r="K45" s="4"/>
      <c r="N45" s="4" t="str">
        <f ca="1">IF(INDEX(INDIRECT(S31&amp;"_"&amp;R31),$A45,N$8)=0,"",INDEX(INDIRECT(S31&amp;"_"&amp;R31),$A45,N$8))</f>
        <v>WENLOCK</v>
      </c>
      <c r="O45" s="4" t="str">
        <f ca="1">IF(INDEX(INDIRECT(S31&amp;"_"&amp;R31),$A45,O$8)=0,"",INDEX(INDIRECT(S31&amp;"_"&amp;R31),$A45,O$8))</f>
        <v/>
      </c>
      <c r="P45" s="4" t="str">
        <f ca="1">IF(INDEX(INDIRECT(S31&amp;"_"&amp;R31),$A45,P$8)=0,"",INDEX(INDIRECT(S31&amp;"_"&amp;R31),$A45,P$8))</f>
        <v/>
      </c>
      <c r="Q45" s="4" t="str">
        <f ca="1">IF(INDEX(INDIRECT(S31&amp;"_"&amp;R31),$A45,Q$8)=0,"",INDEX(INDIRECT(S31&amp;"_"&amp;R31),$A45,Q$8))</f>
        <v/>
      </c>
      <c r="R45" s="4" t="str">
        <f ca="1">IF(INDEX(INDIRECT(S31&amp;"_"&amp;R31),$A45,R$8)=0,"",INDEX(INDIRECT(S31&amp;"_"&amp;R31),$A45,R$8))</f>
        <v/>
      </c>
      <c r="S45" s="4" t="str">
        <f ca="1">IF(INDEX(INDIRECT(S31&amp;"_"&amp;R31),$A45,S$8)=0,"",INDEX(INDIRECT(S31&amp;"_"&amp;R31),$A45,S$8))</f>
        <v/>
      </c>
      <c r="T45" s="4" t="str">
        <f ca="1">IF(INDEX(INDIRECT(S31&amp;"_"&amp;R31),$A45,T$8)=0,"",INDEX(INDIRECT(S31&amp;"_"&amp;R31),$A45,T$8))</f>
        <v/>
      </c>
      <c r="U45" s="4" t="str">
        <f ca="1">IF(INDEX(INDIRECT(S31&amp;"_"&amp;R31),$A45,U$8)=0,"",INDEX(INDIRECT(S31&amp;"_"&amp;R31),$A45,U$8))</f>
        <v/>
      </c>
      <c r="V45" s="99"/>
      <c r="W45" s="99"/>
      <c r="X45" s="99"/>
      <c r="Y45" s="4" t="e">
        <f ca="1">IF(INDEX(INDIRECT(AD31&amp;"_"&amp;AC31),$A45,Y$8)=0,"",INDEX(INDIRECT(AD31&amp;"_"&amp;AC31),$A45,Y$8))</f>
        <v>#N/A</v>
      </c>
      <c r="Z45" s="4" t="e">
        <f ca="1">IF(INDEX(INDIRECT(AD31&amp;"_"&amp;AC31),$A45,Z$8)=0,"",INDEX(INDIRECT(AD31&amp;"_"&amp;AC31),$A45,Z$8))</f>
        <v>#N/A</v>
      </c>
      <c r="AA45" s="4" t="e">
        <f ca="1">IF(INDEX(INDIRECT(AD31&amp;"_"&amp;AC31),$A45,AA$8)=0,"",INDEX(INDIRECT(AD31&amp;"_"&amp;AC31),$A45,AA$8))</f>
        <v>#N/A</v>
      </c>
      <c r="AB45" s="4" t="e">
        <f ca="1">IF(INDEX(INDIRECT(AD31&amp;"_"&amp;AC31),$A45,AB$8)=0,"",INDEX(INDIRECT(AD31&amp;"_"&amp;AC31),$A45,AB$8))</f>
        <v>#N/A</v>
      </c>
      <c r="AC45" s="4" t="e">
        <f ca="1">IF(INDEX(INDIRECT(AD31&amp;"_"&amp;AC31),$A45,AC$8)=0,"",INDEX(INDIRECT(AD31&amp;"_"&amp;AC31),$A45,AC$8))</f>
        <v>#N/A</v>
      </c>
      <c r="AD45" s="4" t="e">
        <f ca="1">IF(INDEX(INDIRECT(AD31&amp;"_"&amp;AC31),$A45,AD$8)=0,"",INDEX(INDIRECT(AD31&amp;"_"&amp;AC31),$A45,AD$8))</f>
        <v>#N/A</v>
      </c>
      <c r="AE45" s="4" t="e">
        <f ca="1">IF(INDEX(INDIRECT(AD31&amp;"_"&amp;AC31),$A45,AE$8)=0,"",INDEX(INDIRECT(AD31&amp;"_"&amp;AC31),$A45,AE$8))</f>
        <v>#N/A</v>
      </c>
      <c r="AF45" s="4" t="e">
        <f ca="1">IF(INDEX(INDIRECT(AD31&amp;"_"&amp;AC31),$A45,AF$8)=0,"",INDEX(INDIRECT(AD31&amp;"_"&amp;AC31),$A45,AF$8))</f>
        <v>#N/A</v>
      </c>
    </row>
    <row r="46" spans="1:32" ht="24.75" customHeight="1" x14ac:dyDescent="0.25">
      <c r="A46">
        <v>10</v>
      </c>
      <c r="C46" s="4" t="str">
        <f ca="1">IF(INDEX(INDIRECT(H31&amp;"_"&amp;G31),$A46,C$8)=0,"",INDEX(INDIRECT(H31&amp;"_"&amp;G31),$A46,C$8))</f>
        <v/>
      </c>
      <c r="D46" s="4" t="str">
        <f ca="1">IF(INDEX(INDIRECT(H31&amp;"_"&amp;G31),$A46,D$8)=0,"",INDEX(INDIRECT(H31&amp;"_"&amp;G31),$A46,D$8))</f>
        <v/>
      </c>
      <c r="E46" s="4" t="str">
        <f ca="1">IF(INDEX(INDIRECT(H31&amp;"_"&amp;G31),$A46,E$8)=0,"",INDEX(INDIRECT(H31&amp;"_"&amp;G31),$A46,E$8))</f>
        <v/>
      </c>
      <c r="F46" s="4" t="str">
        <f ca="1">IF(INDEX(INDIRECT(H31&amp;"_"&amp;G31),$A46,F$8)=0,"",INDEX(INDIRECT(H31&amp;"_"&amp;G31),$A46,F$8))</f>
        <v/>
      </c>
      <c r="G46" s="4" t="str">
        <f ca="1">IF(INDEX(INDIRECT(H31&amp;"_"&amp;G31),$A46,G$8)=0,"",INDEX(INDIRECT(H31&amp;"_"&amp;G31),$A46,G$8))</f>
        <v/>
      </c>
      <c r="H46" s="4" t="str">
        <f ca="1">IF(INDEX(INDIRECT(H31&amp;"_"&amp;G31),$A46,H$8)=0,"",INDEX(INDIRECT(H31&amp;"_"&amp;G31),$A46,H$8))</f>
        <v/>
      </c>
      <c r="I46" s="4" t="str">
        <f ca="1">IF(INDEX(INDIRECT(H31&amp;"_"&amp;G31),$A46,I$8)=0,"",INDEX(INDIRECT(H31&amp;"_"&amp;G31),$A46,I$8))</f>
        <v/>
      </c>
      <c r="J46" s="4" t="str">
        <f ca="1">IF(INDEX(INDIRECT(H31&amp;"_"&amp;G31),$A46,J$8)=0,"",INDEX(INDIRECT(H31&amp;"_"&amp;G31),$A46,J$8))</f>
        <v/>
      </c>
      <c r="K46" s="4"/>
      <c r="N46" s="4" t="str">
        <f ca="1">IF(INDEX(INDIRECT(S31&amp;"_"&amp;R31),$A46,N$8)=0,"",INDEX(INDIRECT(S31&amp;"_"&amp;R31),$A46,N$8))</f>
        <v/>
      </c>
      <c r="O46" s="4" t="str">
        <f ca="1">IF(INDEX(INDIRECT(S31&amp;"_"&amp;R31),$A46,O$8)=0,"",INDEX(INDIRECT(S31&amp;"_"&amp;R31),$A46,O$8))</f>
        <v/>
      </c>
      <c r="P46" s="4" t="str">
        <f ca="1">IF(INDEX(INDIRECT(S31&amp;"_"&amp;R31),$A46,P$8)=0,"",INDEX(INDIRECT(S31&amp;"_"&amp;R31),$A46,P$8))</f>
        <v/>
      </c>
      <c r="Q46" s="4" t="str">
        <f ca="1">IF(INDEX(INDIRECT(S31&amp;"_"&amp;R31),$A46,Q$8)=0,"",INDEX(INDIRECT(S31&amp;"_"&amp;R31),$A46,Q$8))</f>
        <v/>
      </c>
      <c r="R46" s="4" t="str">
        <f ca="1">IF(INDEX(INDIRECT(S31&amp;"_"&amp;R31),$A46,R$8)=0,"",INDEX(INDIRECT(S31&amp;"_"&amp;R31),$A46,R$8))</f>
        <v/>
      </c>
      <c r="S46" s="4" t="str">
        <f ca="1">IF(INDEX(INDIRECT(S31&amp;"_"&amp;R31),$A46,S$8)=0,"",INDEX(INDIRECT(S31&amp;"_"&amp;R31),$A46,S$8))</f>
        <v/>
      </c>
      <c r="T46" s="4" t="str">
        <f ca="1">IF(INDEX(INDIRECT(S31&amp;"_"&amp;R31),$A46,T$8)=0,"",INDEX(INDIRECT(S31&amp;"_"&amp;R31),$A46,T$8))</f>
        <v/>
      </c>
      <c r="U46" s="4" t="str">
        <f ca="1">IF(INDEX(INDIRECT(S31&amp;"_"&amp;R31),$A46,U$8)=0,"",INDEX(INDIRECT(S31&amp;"_"&amp;R31),$A46,U$8))</f>
        <v/>
      </c>
      <c r="V46" s="99"/>
      <c r="W46" s="99"/>
      <c r="X46" s="99"/>
      <c r="Y46" s="4" t="e">
        <f ca="1">IF(INDEX(INDIRECT(AD31&amp;"_"&amp;AC31),$A46,Y$8)=0,"",INDEX(INDIRECT(AD31&amp;"_"&amp;AC31),$A46,Y$8))</f>
        <v>#N/A</v>
      </c>
      <c r="Z46" s="4" t="e">
        <f ca="1">IF(INDEX(INDIRECT(AD31&amp;"_"&amp;AC31),$A46,Z$8)=0,"",INDEX(INDIRECT(AD31&amp;"_"&amp;AC31),$A46,Z$8))</f>
        <v>#N/A</v>
      </c>
      <c r="AA46" s="4" t="e">
        <f ca="1">IF(INDEX(INDIRECT(AD31&amp;"_"&amp;AC31),$A46,AA$8)=0,"",INDEX(INDIRECT(AD31&amp;"_"&amp;AC31),$A46,AA$8))</f>
        <v>#N/A</v>
      </c>
      <c r="AB46" s="4" t="e">
        <f ca="1">IF(INDEX(INDIRECT(AD31&amp;"_"&amp;AC31),$A46,AB$8)=0,"",INDEX(INDIRECT(AD31&amp;"_"&amp;AC31),$A46,AB$8))</f>
        <v>#N/A</v>
      </c>
      <c r="AC46" s="4" t="e">
        <f ca="1">IF(INDEX(INDIRECT(AD31&amp;"_"&amp;AC31),$A46,AC$8)=0,"",INDEX(INDIRECT(AD31&amp;"_"&amp;AC31),$A46,AC$8))</f>
        <v>#N/A</v>
      </c>
      <c r="AD46" s="4" t="e">
        <f ca="1">IF(INDEX(INDIRECT(AD31&amp;"_"&amp;AC31),$A46,AD$8)=0,"",INDEX(INDIRECT(AD31&amp;"_"&amp;AC31),$A46,AD$8))</f>
        <v>#N/A</v>
      </c>
      <c r="AE46" s="4" t="e">
        <f ca="1">IF(INDEX(INDIRECT(AD31&amp;"_"&amp;AC31),$A46,AE$8)=0,"",INDEX(INDIRECT(AD31&amp;"_"&amp;AC31),$A46,AE$8))</f>
        <v>#N/A</v>
      </c>
      <c r="AF46" s="4" t="e">
        <f ca="1">IF(INDEX(INDIRECT(AD31&amp;"_"&amp;AC31),$A46,AF$8)=0,"",INDEX(INDIRECT(AD31&amp;"_"&amp;AC31),$A46,AF$8))</f>
        <v>#N/A</v>
      </c>
    </row>
    <row r="47" spans="1:32" ht="15" customHeight="1" x14ac:dyDescent="0.25">
      <c r="A47">
        <v>11</v>
      </c>
      <c r="C47" s="4" t="str">
        <f ca="1">IF(INDEX(INDIRECT(H31&amp;"_"&amp;G31),$A47,C$8)=0,"",INDEX(INDIRECT(H31&amp;"_"&amp;G31),$A47,C$8))</f>
        <v>SCORE FROM FIRST TO EIGHTH – NOT A AND B.</v>
      </c>
      <c r="D47" s="4"/>
      <c r="E47" s="4"/>
      <c r="F47" s="4"/>
      <c r="G47" s="4"/>
      <c r="H47" s="4"/>
      <c r="I47" s="4"/>
      <c r="J47" s="4"/>
      <c r="K47" s="4"/>
      <c r="N47" s="4" t="str">
        <f ca="1">IF(INDEX(INDIRECT(S31&amp;"_"&amp;R31),$A47,N$8)=0,"",INDEX(INDIRECT(S31&amp;"_"&amp;R31),$A47,N$8))</f>
        <v>SCORE FROM FIRST TO EIGHTH – NOT A AND B.</v>
      </c>
      <c r="O47" s="4"/>
      <c r="P47" s="4"/>
      <c r="Q47" s="4"/>
      <c r="R47" s="4"/>
      <c r="S47" s="4"/>
      <c r="T47" s="4"/>
      <c r="U47" s="4"/>
      <c r="Y47" s="4" t="e">
        <f ca="1">IF(INDEX(INDIRECT(AD31&amp;"_"&amp;AC31),$A47,Y$8)=0,"",INDEX(INDIRECT(AD31&amp;"_"&amp;AC31),$A47,Y$8))</f>
        <v>#N/A</v>
      </c>
      <c r="Z47" s="4"/>
      <c r="AA47" s="4"/>
      <c r="AB47" s="4"/>
      <c r="AC47" s="4"/>
      <c r="AD47" s="4"/>
      <c r="AE47" s="4"/>
      <c r="AF47" s="4"/>
    </row>
    <row r="48" spans="1:32" ht="15" customHeight="1" x14ac:dyDescent="0.25">
      <c r="C48" s="4"/>
      <c r="D48" s="4"/>
      <c r="E48" s="4"/>
      <c r="F48" s="4"/>
      <c r="G48" s="4"/>
      <c r="H48" s="4"/>
      <c r="I48" s="4"/>
      <c r="J48" s="4"/>
      <c r="K48" s="4"/>
    </row>
    <row r="49" spans="1:32" ht="15" customHeight="1" x14ac:dyDescent="0.25">
      <c r="C49" s="4"/>
      <c r="D49" s="4"/>
      <c r="E49" s="4"/>
      <c r="F49" s="4"/>
      <c r="G49" s="4"/>
      <c r="H49" s="4"/>
      <c r="I49" s="4"/>
      <c r="J49" s="4"/>
      <c r="K49" s="4"/>
    </row>
    <row r="50" spans="1:32" ht="15" hidden="1" customHeight="1" x14ac:dyDescent="0.25">
      <c r="C50" s="4"/>
      <c r="D50" s="4"/>
      <c r="E50" s="4"/>
      <c r="F50" s="4"/>
      <c r="G50" s="4"/>
      <c r="H50" s="4"/>
      <c r="I50" s="4"/>
      <c r="J50" s="4"/>
      <c r="K50" s="4"/>
    </row>
    <row r="51" spans="1:32" ht="15" hidden="1" customHeight="1" x14ac:dyDescent="0.25">
      <c r="C51" s="4"/>
      <c r="D51" s="4"/>
      <c r="E51" s="4"/>
      <c r="F51" s="4"/>
      <c r="G51" s="4"/>
      <c r="H51" s="4"/>
      <c r="I51" s="4"/>
      <c r="J51" s="4"/>
      <c r="K51" s="4"/>
    </row>
    <row r="52" spans="1:32" ht="15" hidden="1" customHeight="1" x14ac:dyDescent="0.25">
      <c r="C52" s="4"/>
      <c r="D52" s="4"/>
      <c r="E52" s="4"/>
      <c r="F52" s="4"/>
      <c r="G52" s="4"/>
      <c r="H52" s="4"/>
      <c r="I52" s="4"/>
      <c r="J52" s="4"/>
      <c r="K52" s="4"/>
    </row>
    <row r="53" spans="1:32" ht="15" hidden="1" customHeight="1" x14ac:dyDescent="0.25">
      <c r="C53" s="10"/>
      <c r="D53" s="10"/>
      <c r="E53" s="10"/>
      <c r="F53" s="10"/>
      <c r="G53" s="10"/>
    </row>
    <row r="54" spans="1:32" ht="15" hidden="1" customHeight="1" x14ac:dyDescent="0.25">
      <c r="C54" s="10"/>
      <c r="D54" s="10"/>
      <c r="E54" s="10"/>
      <c r="F54" s="10"/>
      <c r="G54" s="10"/>
    </row>
    <row r="55" spans="1:32" hidden="1" x14ac:dyDescent="0.25">
      <c r="A55">
        <v>3</v>
      </c>
      <c r="C55" s="99" t="e">
        <f>INDEX($C$2:$C$5,MATCH($A55,$J$2:$J$5,0))</f>
        <v>#N/A</v>
      </c>
      <c r="D55" s="99" t="e">
        <f>INDEX($D$2:$D$5,MATCH($A55,$J$2:$J$5,0))</f>
        <v>#N/A</v>
      </c>
      <c r="E55" s="99" t="e">
        <f>INDEX($E$2:$E$5,MATCH($A55,$J$2:$J$5,0))</f>
        <v>#N/A</v>
      </c>
      <c r="F55" s="99" t="e">
        <f>INDEX(All_events,MATCH(E55,Events_list,0),MATCH(D55 &amp;" "&amp;C55,Age_list,0))</f>
        <v>#N/A</v>
      </c>
      <c r="G55" t="e">
        <f t="shared" ref="G55" si="16">INDEX(Type,MATCH(F55,Field_events,0))</f>
        <v>#N/A</v>
      </c>
      <c r="H55" t="e">
        <f>IF(D55="U11",D55,"Other")</f>
        <v>#N/A</v>
      </c>
      <c r="N55" s="99" t="e">
        <f>INDEX($C$2:$C$5,MATCH($A55,$M$2:$M$5,0))</f>
        <v>#N/A</v>
      </c>
      <c r="O55" s="99" t="e">
        <f>INDEX($D$2:$D$5,MATCH($A55,$M$2:$M$5,0))</f>
        <v>#N/A</v>
      </c>
      <c r="P55" s="99" t="e">
        <f>INDEX($E$2:$E$5,MATCH($A55,$M$2:$M$5,0))</f>
        <v>#N/A</v>
      </c>
      <c r="Q55" s="99" t="e">
        <f>INDEX(All_events,MATCH(P55,Events_list,0),MATCH(O55 &amp;" "&amp;N55,Age_list,0))</f>
        <v>#N/A</v>
      </c>
      <c r="R55" t="e">
        <f t="shared" ref="R55" si="17">INDEX(Type,MATCH(Q55,Field_events,0))</f>
        <v>#N/A</v>
      </c>
      <c r="S55" t="e">
        <f>IF(O55="U11",O55,"Other")</f>
        <v>#N/A</v>
      </c>
      <c r="V55" s="99"/>
      <c r="W55" s="99"/>
      <c r="Y55" s="99" t="e">
        <f>INDEX($C$2:$C$5,MATCH($A55,$P$2:$P$5,0))</f>
        <v>#N/A</v>
      </c>
      <c r="Z55" s="99" t="e">
        <f>INDEX($D$2:$D$5,MATCH($A55,$P$2:$P$5,0))</f>
        <v>#N/A</v>
      </c>
      <c r="AA55" s="99" t="e">
        <f>INDEX($E$2:$E$5,MATCH($A55,$P$2:$P$5,0))</f>
        <v>#N/A</v>
      </c>
      <c r="AB55" s="99" t="e">
        <f>INDEX(All_events,MATCH(AA55,Events_list,0),MATCH(Z55 &amp;" "&amp;Y55,Age_list,0))</f>
        <v>#N/A</v>
      </c>
      <c r="AC55" t="e">
        <f t="shared" ref="AC55" si="18">INDEX(Type,MATCH(AB55,Field_events,0))</f>
        <v>#N/A</v>
      </c>
      <c r="AD55" t="e">
        <f>IF(Z55="U11",Z55,"Other")</f>
        <v>#N/A</v>
      </c>
    </row>
    <row r="57" spans="1:32" ht="15" customHeight="1" x14ac:dyDescent="0.25">
      <c r="C57" s="3" t="str">
        <f>"SHROPSHIRE SPORTSHALL LEAGUE FIELD RESULT CARD "&amp;'Clubs and events'!$C$1</f>
        <v>SHROPSHIRE SPORTSHALL LEAGUE FIELD RESULT CARD 2023/2024</v>
      </c>
      <c r="N57" s="3" t="str">
        <f>"SHROPSHIRE SPORTSHALL LEAGUE FIELD RESULT CARD "&amp;'Clubs and events'!$C$1</f>
        <v>SHROPSHIRE SPORTSHALL LEAGUE FIELD RESULT CARD 2023/2024</v>
      </c>
      <c r="Y57" s="3" t="str">
        <f>"SHROPSHIRE SPORTSHALL LEAGUE FIELD RESULT CARD "&amp;'Clubs and events'!$C$1</f>
        <v>SHROPSHIRE SPORTSHALL LEAGUE FIELD RESULT CARD 2023/2024</v>
      </c>
    </row>
    <row r="58" spans="1:32" ht="15" customHeight="1" x14ac:dyDescent="0.25">
      <c r="C58" s="38" t="str">
        <f xml:space="preserve">  "CLUB: " &amp; Match_Host&amp; "  VENUE: " &amp;Match_Venue &amp;    "  DATE: " &amp;TEXT(Match_Date,"dd/mm/yyyy")</f>
        <v>CLUB: Telford AC  VENUE: Wenlock  DATE: 19/11/2023</v>
      </c>
      <c r="G58" s="126" t="s">
        <v>425</v>
      </c>
      <c r="N58" s="38" t="str">
        <f xml:space="preserve">  "CLUB: " &amp; Match_Host&amp; "  VENUE: " &amp;Match_Venue &amp;    "  DATE: " &amp;TEXT(Match_Date,"dd/mm/yyyy")</f>
        <v>CLUB: Telford AC  VENUE: Wenlock  DATE: 19/11/2023</v>
      </c>
      <c r="S58" s="126" t="s">
        <v>425</v>
      </c>
      <c r="Y58" s="38" t="str">
        <f xml:space="preserve">  "CLUB: " &amp; Match_Host&amp; "  VENUE: " &amp;Match_Venue &amp;    "  DATE: " &amp;TEXT(Match_Date,"dd/mm/yyyy")</f>
        <v>CLUB: Telford AC  VENUE: Wenlock  DATE: 19/11/2023</v>
      </c>
      <c r="AC58" s="126" t="s">
        <v>425</v>
      </c>
    </row>
    <row r="59" spans="1:32" ht="15" customHeight="1" x14ac:dyDescent="0.25">
      <c r="C59" s="4" t="e">
        <f>"EVENT: " &amp;D55&amp; " " &amp;C55 &amp; " " &amp; F55</f>
        <v>#N/A</v>
      </c>
      <c r="G59" s="125" t="s">
        <v>426</v>
      </c>
      <c r="N59" s="4" t="e">
        <f>"EVENT: " &amp;O55&amp; " " &amp;N55 &amp; " " &amp; Q55</f>
        <v>#N/A</v>
      </c>
      <c r="S59" s="125" t="s">
        <v>426</v>
      </c>
      <c r="Y59" s="4" t="e">
        <f>"EVENT: " &amp;Z55&amp; " " &amp;Y55 &amp; " " &amp; AB55</f>
        <v>#N/A</v>
      </c>
      <c r="AC59" s="125" t="s">
        <v>426</v>
      </c>
    </row>
    <row r="61" spans="1:32" ht="15" customHeight="1" x14ac:dyDescent="0.25">
      <c r="A61">
        <v>1</v>
      </c>
      <c r="C61" s="4" t="e">
        <f ca="1">IF(INDEX(INDIRECT(H55&amp;"_"&amp;G55),$A61,C$8)=0,"",INDEX(INDIRECT(H55&amp;"_"&amp;G55),$A61,C$8))</f>
        <v>#N/A</v>
      </c>
      <c r="D61" s="4" t="e">
        <f ca="1">IF(INDEX(INDIRECT(H55&amp;"_"&amp;G55),$A61,D$8)=0,"",INDEX(INDIRECT(H55&amp;"_"&amp;G55),$A61,D$8))</f>
        <v>#N/A</v>
      </c>
      <c r="E61" s="4" t="e">
        <f ca="1">IF(INDEX(INDIRECT(H55&amp;"_"&amp;G55),$A61,E$8)=0,"",INDEX(INDIRECT(H55&amp;"_"&amp;G55),$A61,E$8))</f>
        <v>#N/A</v>
      </c>
      <c r="F61" s="4" t="e">
        <f ca="1">IF(INDEX(INDIRECT(H55&amp;"_"&amp;G55),$A61,F$8)=0,"",INDEX(INDIRECT(H55&amp;"_"&amp;G55),$A61,F$8))</f>
        <v>#N/A</v>
      </c>
      <c r="G61" s="4" t="e">
        <f ca="1">IF(INDEX(INDIRECT(H55&amp;"_"&amp;G55),$A61,G$8)=0,"",INDEX(INDIRECT(H55&amp;"_"&amp;G55),$A61,G$8))</f>
        <v>#N/A</v>
      </c>
      <c r="H61" s="4" t="e">
        <f ca="1">IF(INDEX(INDIRECT(H55&amp;"_"&amp;G55),$A61,H$8)=0,"",INDEX(INDIRECT(H55&amp;"_"&amp;G55),$A61,H$8))</f>
        <v>#N/A</v>
      </c>
      <c r="I61" s="4" t="e">
        <f ca="1">IF(INDEX(INDIRECT(H55&amp;"_"&amp;G55),$A61,I$8)=0,"",INDEX(INDIRECT(H55&amp;"_"&amp;G55),$A61,I$8))</f>
        <v>#N/A</v>
      </c>
      <c r="J61" s="4" t="e">
        <f ca="1">IF(INDEX(INDIRECT(H55&amp;"_"&amp;G55),$A61,J$8)=0,"",INDEX(INDIRECT(H55&amp;"_"&amp;G55),$A61,J$8))</f>
        <v>#N/A</v>
      </c>
      <c r="K61" s="4"/>
      <c r="N61" s="4" t="e">
        <f ca="1">IF(INDEX(INDIRECT(S55&amp;"_"&amp;R55),$A61,N$8)=0,"",INDEX(INDIRECT(S55&amp;"_"&amp;R55),$A61,N$8))</f>
        <v>#N/A</v>
      </c>
      <c r="O61" s="4" t="e">
        <f ca="1">IF(INDEX(INDIRECT(S55&amp;"_"&amp;R55),$A61,O$8)=0,"",INDEX(INDIRECT(S55&amp;"_"&amp;R55),$A61,O$8))</f>
        <v>#N/A</v>
      </c>
      <c r="P61" s="10" t="e">
        <f ca="1">IF(INDEX(INDIRECT(S55&amp;"_"&amp;R55),$A61,P$8)=0,"",INDEX(INDIRECT(S55&amp;"_"&amp;R55),$A61,P$8))</f>
        <v>#N/A</v>
      </c>
      <c r="Q61" s="10" t="e">
        <f ca="1">IF(INDEX(INDIRECT(S55&amp;"_"&amp;R55),$A61,Q$8)=0,"",INDEX(INDIRECT(S55&amp;"_"&amp;R55),$A61,Q$8))</f>
        <v>#N/A</v>
      </c>
      <c r="R61" s="10" t="e">
        <f ca="1">IF(INDEX(INDIRECT(S55&amp;"_"&amp;R55),$A61,R$8)=0,"",INDEX(INDIRECT(S55&amp;"_"&amp;R55),$A61,R$8))</f>
        <v>#N/A</v>
      </c>
      <c r="S61" s="10" t="e">
        <f ca="1">IF(INDEX(INDIRECT(S55&amp;"_"&amp;R55),$A61,S$8)=0,"",INDEX(INDIRECT(S55&amp;"_"&amp;R55),$A61,S$8))</f>
        <v>#N/A</v>
      </c>
      <c r="T61" s="10" t="e">
        <f ca="1">IF(INDEX(INDIRECT(S55&amp;"_"&amp;R55),$A61,T$8)=0,"",INDEX(INDIRECT(S55&amp;"_"&amp;R55),$A61,T$8))</f>
        <v>#N/A</v>
      </c>
      <c r="U61" s="4" t="e">
        <f ca="1">IF(INDEX(INDIRECT(S55&amp;"_"&amp;R55),$A61,U$8)=0,"",INDEX(INDIRECT(S55&amp;"_"&amp;R55),$A61,U$8))</f>
        <v>#N/A</v>
      </c>
      <c r="V61" s="99"/>
      <c r="W61" s="99"/>
      <c r="Y61" s="4" t="e">
        <f ca="1">IF(INDEX(INDIRECT(AD55&amp;"_"&amp;AC55),$A61,Y$8)=0,"",INDEX(INDIRECT(AD55&amp;"_"&amp;AC55),$A61,Y$8))</f>
        <v>#N/A</v>
      </c>
      <c r="Z61" s="4" t="e">
        <f ca="1">IF(INDEX(INDIRECT(AD55&amp;"_"&amp;AC55),$A61,Z$8)=0,"",INDEX(INDIRECT(AD55&amp;"_"&amp;AC55),$A61,Z$8))</f>
        <v>#N/A</v>
      </c>
      <c r="AA61" s="4" t="e">
        <f ca="1">IF(INDEX(INDIRECT(AD55&amp;"_"&amp;AC55),$A61,AA$8)=0,"",INDEX(INDIRECT(AD55&amp;"_"&amp;AC55),$A61,AA$8))</f>
        <v>#N/A</v>
      </c>
      <c r="AB61" s="4" t="e">
        <f ca="1">IF(INDEX(INDIRECT(AD55&amp;"_"&amp;AC55),$A61,AB$8)=0,"",INDEX(INDIRECT(AD55&amp;"_"&amp;AC55),$A61,AB$8))</f>
        <v>#N/A</v>
      </c>
      <c r="AC61" s="4" t="e">
        <f ca="1">IF(INDEX(INDIRECT(AD55&amp;"_"&amp;AC55),$A61,AC$8)=0,"",INDEX(INDIRECT(AD55&amp;"_"&amp;AC55),$A61,AC$8))</f>
        <v>#N/A</v>
      </c>
      <c r="AD61" s="4" t="e">
        <f ca="1">IF(INDEX(INDIRECT(AD55&amp;"_"&amp;AC55),$A61,AD$8)=0,"",INDEX(INDIRECT(AD55&amp;"_"&amp;AC55),$A61,AD$8))</f>
        <v>#N/A</v>
      </c>
      <c r="AE61" s="4" t="e">
        <f ca="1">IF(INDEX(INDIRECT(AD55&amp;"_"&amp;AC55),$A61,AE$8)=0,"",INDEX(INDIRECT(AD55&amp;"_"&amp;AC55),$A61,AE$8))</f>
        <v>#N/A</v>
      </c>
      <c r="AF61" s="4" t="e">
        <f ca="1">IF(INDEX(INDIRECT(AD55&amp;"_"&amp;AC55),$A61,AF$8)=0,"",INDEX(INDIRECT(AD55&amp;"_"&amp;AC55),$A61,AF$8))</f>
        <v>#N/A</v>
      </c>
    </row>
    <row r="62" spans="1:32" ht="39.950000000000003" customHeight="1" x14ac:dyDescent="0.25">
      <c r="A62">
        <v>2</v>
      </c>
      <c r="C62" s="4" t="e">
        <f ca="1">IF(INDEX(INDIRECT(H55&amp;"_"&amp;G55),$A62,C$8)=0,"",INDEX(INDIRECT(H55&amp;"_"&amp;G55),$A62,C$8))</f>
        <v>#N/A</v>
      </c>
      <c r="D62" s="4" t="e">
        <f ca="1">IF(INDEX(INDIRECT(H55&amp;"_"&amp;G55),$A62,D$8)=0,"",INDEX(INDIRECT(H55&amp;"_"&amp;G55),$A62,D$8))</f>
        <v>#N/A</v>
      </c>
      <c r="E62" s="4" t="e">
        <f ca="1">IF(INDEX(INDIRECT(H55&amp;"_"&amp;G55),$A62,E$8)=0,"",INDEX(INDIRECT(H55&amp;"_"&amp;G55),$A62,E$8))</f>
        <v>#N/A</v>
      </c>
      <c r="F62" s="4" t="e">
        <f ca="1">IF(INDEX(INDIRECT(H55&amp;"_"&amp;G55),$A62,F$8)=0,"",INDEX(INDIRECT(H55&amp;"_"&amp;G55),$A62,F$8))</f>
        <v>#N/A</v>
      </c>
      <c r="G62" s="4" t="e">
        <f ca="1">IF(INDEX(INDIRECT(H55&amp;"_"&amp;G55),$A62,G$8)=0,"",INDEX(INDIRECT(H55&amp;"_"&amp;G55),$A62,G$8))</f>
        <v>#N/A</v>
      </c>
      <c r="H62" s="4" t="e">
        <f ca="1">IF(INDEX(INDIRECT(H55&amp;"_"&amp;G55),$A62,H$8)=0,"",INDEX(INDIRECT(H55&amp;"_"&amp;G55),$A62,H$8))</f>
        <v>#N/A</v>
      </c>
      <c r="I62" s="4" t="e">
        <f ca="1">IF(INDEX(INDIRECT(H55&amp;"_"&amp;G55),$A62,I$8)=0,"",INDEX(INDIRECT(H55&amp;"_"&amp;G55),$A62,I$8))</f>
        <v>#N/A</v>
      </c>
      <c r="J62" s="4" t="e">
        <f ca="1">IF(INDEX(INDIRECT(H55&amp;"_"&amp;G55),$A62,J$8)=0,"",INDEX(INDIRECT(H55&amp;"_"&amp;G55),$A62,J$8))</f>
        <v>#N/A</v>
      </c>
      <c r="K62" s="4"/>
      <c r="N62" s="4" t="e">
        <f ca="1">IF(INDEX(INDIRECT(S55&amp;"_"&amp;R55),$A62,N$8)=0,"",INDEX(INDIRECT(S55&amp;"_"&amp;R55),$A62,N$8))</f>
        <v>#N/A</v>
      </c>
      <c r="O62" s="4" t="e">
        <f ca="1">IF(INDEX(INDIRECT(S55&amp;"_"&amp;R55),$A62,O$8)=0,"",INDEX(INDIRECT(S55&amp;"_"&amp;R55),$A62,O$8))</f>
        <v>#N/A</v>
      </c>
      <c r="P62" s="4" t="e">
        <f ca="1">IF(INDEX(INDIRECT(S55&amp;"_"&amp;R55),$A62,P$8)=0,"",INDEX(INDIRECT(S55&amp;"_"&amp;R55),$A62,P$8))</f>
        <v>#N/A</v>
      </c>
      <c r="Q62" s="4" t="e">
        <f ca="1">IF(INDEX(INDIRECT(S55&amp;"_"&amp;R55),$A62,Q$8)=0,"",INDEX(INDIRECT(S55&amp;"_"&amp;R55),$A62,Q$8))</f>
        <v>#N/A</v>
      </c>
      <c r="R62" s="4" t="e">
        <f ca="1">IF(INDEX(INDIRECT(S55&amp;"_"&amp;R55),$A62,R$8)=0,"",INDEX(INDIRECT(S55&amp;"_"&amp;R55),$A62,R$8))</f>
        <v>#N/A</v>
      </c>
      <c r="S62" s="4" t="e">
        <f ca="1">IF(INDEX(INDIRECT(S55&amp;"_"&amp;R55),$A62,S$8)=0,"",INDEX(INDIRECT(S55&amp;"_"&amp;R55),$A62,S$8))</f>
        <v>#N/A</v>
      </c>
      <c r="T62" s="4" t="e">
        <f ca="1">IF(INDEX(INDIRECT(S55&amp;"_"&amp;R55),$A62,T$8)=0,"",INDEX(INDIRECT(S55&amp;"_"&amp;R55),$A62,T$8))</f>
        <v>#N/A</v>
      </c>
      <c r="U62" s="4" t="e">
        <f ca="1">IF(INDEX(INDIRECT(S55&amp;"_"&amp;R55),$A62,U$8)=0,"",INDEX(INDIRECT(S55&amp;"_"&amp;R55),$A62,U$8))</f>
        <v>#N/A</v>
      </c>
      <c r="V62" s="99"/>
      <c r="W62" s="99"/>
      <c r="Y62" s="4" t="e">
        <f ca="1">IF(INDEX(INDIRECT(AD55&amp;"_"&amp;AC55),$A62,Y$8)=0,"",INDEX(INDIRECT(AD55&amp;"_"&amp;AC55),$A62,Y$8))</f>
        <v>#N/A</v>
      </c>
      <c r="Z62" s="4" t="e">
        <f ca="1">IF(INDEX(INDIRECT(AD55&amp;"_"&amp;AC55),$A62,Z$8)=0,"",INDEX(INDIRECT(AD55&amp;"_"&amp;AC55),$A62,Z$8))</f>
        <v>#N/A</v>
      </c>
      <c r="AA62" s="4" t="e">
        <f ca="1">IF(INDEX(INDIRECT(AD55&amp;"_"&amp;AC55),$A62,AA$8)=0,"",INDEX(INDIRECT(AD55&amp;"_"&amp;AC55),$A62,AA$8))</f>
        <v>#N/A</v>
      </c>
      <c r="AB62" s="4" t="e">
        <f ca="1">IF(INDEX(INDIRECT(AD55&amp;"_"&amp;AC55),$A62,AB$8)=0,"",INDEX(INDIRECT(AD55&amp;"_"&amp;AC55),$A62,AB$8))</f>
        <v>#N/A</v>
      </c>
      <c r="AC62" s="4" t="e">
        <f ca="1">IF(INDEX(INDIRECT(AD55&amp;"_"&amp;AC55),$A62,AC$8)=0,"",INDEX(INDIRECT(AD55&amp;"_"&amp;AC55),$A62,AC$8))</f>
        <v>#N/A</v>
      </c>
      <c r="AD62" s="4" t="e">
        <f ca="1">IF(INDEX(INDIRECT(AD55&amp;"_"&amp;AC55),$A62,AD$8)=0,"",INDEX(INDIRECT(AD55&amp;"_"&amp;AC55),$A62,AD$8))</f>
        <v>#N/A</v>
      </c>
      <c r="AE62" s="4" t="e">
        <f ca="1">IF(INDEX(INDIRECT(AD55&amp;"_"&amp;AC55),$A62,AE$8)=0,"",INDEX(INDIRECT(AD55&amp;"_"&amp;AC55),$A62,AE$8))</f>
        <v>#N/A</v>
      </c>
      <c r="AF62" s="4" t="e">
        <f ca="1">IF(INDEX(INDIRECT(AD55&amp;"_"&amp;AC55),$A62,AF$8)=0,"",INDEX(INDIRECT(AD55&amp;"_"&amp;AC55),$A62,AF$8))</f>
        <v>#N/A</v>
      </c>
    </row>
    <row r="63" spans="1:32" ht="39.950000000000003" customHeight="1" x14ac:dyDescent="0.25">
      <c r="A63">
        <v>3</v>
      </c>
      <c r="C63" s="4" t="e">
        <f ca="1">IF(INDEX(INDIRECT(H55&amp;"_"&amp;G55),$A63,C$8)=0,"",INDEX(INDIRECT(H55&amp;"_"&amp;G55),$A63,C$8))</f>
        <v>#N/A</v>
      </c>
      <c r="D63" s="4" t="e">
        <f ca="1">IF(INDEX(INDIRECT(H55&amp;"_"&amp;G55),$A63,D$8)=0,"",INDEX(INDIRECT(H55&amp;"_"&amp;G55),$A63,D$8))</f>
        <v>#N/A</v>
      </c>
      <c r="E63" s="4" t="e">
        <f ca="1">IF(INDEX(INDIRECT(H55&amp;"_"&amp;G55),$A63,E$8)=0,"",INDEX(INDIRECT(H55&amp;"_"&amp;G55),$A63,E$8))</f>
        <v>#N/A</v>
      </c>
      <c r="F63" s="4" t="e">
        <f ca="1">IF(INDEX(INDIRECT(H55&amp;"_"&amp;G55),$A63,F$8)=0,"",INDEX(INDIRECT(H55&amp;"_"&amp;G55),$A63,F$8))</f>
        <v>#N/A</v>
      </c>
      <c r="G63" s="4" t="e">
        <f ca="1">IF(INDEX(INDIRECT(H55&amp;"_"&amp;G55),$A63,G$8)=0,"",INDEX(INDIRECT(H55&amp;"_"&amp;G55),$A63,G$8))</f>
        <v>#N/A</v>
      </c>
      <c r="H63" s="4" t="e">
        <f ca="1">IF(INDEX(INDIRECT(H55&amp;"_"&amp;G55),$A63,H$8)=0,"",INDEX(INDIRECT(H55&amp;"_"&amp;G55),$A63,H$8))</f>
        <v>#N/A</v>
      </c>
      <c r="I63" s="4" t="e">
        <f ca="1">IF(INDEX(INDIRECT(H55&amp;"_"&amp;G55),$A63,I$8)=0,"",INDEX(INDIRECT(H55&amp;"_"&amp;G55),$A63,I$8))</f>
        <v>#N/A</v>
      </c>
      <c r="J63" s="4" t="e">
        <f ca="1">IF(INDEX(INDIRECT(H55&amp;"_"&amp;G55),$A63,J$8)=0,"",INDEX(INDIRECT(H55&amp;"_"&amp;G55),$A63,J$8))</f>
        <v>#N/A</v>
      </c>
      <c r="K63" s="4"/>
      <c r="N63" s="4" t="e">
        <f ca="1">IF(INDEX(INDIRECT(S55&amp;"_"&amp;R55),$A63,N$8)=0,"",INDEX(INDIRECT(S55&amp;"_"&amp;R55),$A63,N$8))</f>
        <v>#N/A</v>
      </c>
      <c r="O63" s="4" t="e">
        <f ca="1">IF(INDEX(INDIRECT(S55&amp;"_"&amp;R55),$A63,O$8)=0,"",INDEX(INDIRECT(S55&amp;"_"&amp;R55),$A63,O$8))</f>
        <v>#N/A</v>
      </c>
      <c r="P63" s="4" t="e">
        <f ca="1">IF(INDEX(INDIRECT(S55&amp;"_"&amp;R55),$A63,P$8)=0,"",INDEX(INDIRECT(S55&amp;"_"&amp;R55),$A63,P$8))</f>
        <v>#N/A</v>
      </c>
      <c r="Q63" s="4" t="e">
        <f ca="1">IF(INDEX(INDIRECT(S55&amp;"_"&amp;R55),$A63,Q$8)=0,"",INDEX(INDIRECT(S55&amp;"_"&amp;R55),$A63,Q$8))</f>
        <v>#N/A</v>
      </c>
      <c r="R63" s="4" t="e">
        <f ca="1">IF(INDEX(INDIRECT(S55&amp;"_"&amp;R55),$A63,R$8)=0,"",INDEX(INDIRECT(S55&amp;"_"&amp;R55),$A63,R$8))</f>
        <v>#N/A</v>
      </c>
      <c r="S63" s="4" t="e">
        <f ca="1">IF(INDEX(INDIRECT(S55&amp;"_"&amp;R55),$A63,S$8)=0,"",INDEX(INDIRECT(S55&amp;"_"&amp;R55),$A63,S$8))</f>
        <v>#N/A</v>
      </c>
      <c r="T63" s="4" t="e">
        <f ca="1">IF(INDEX(INDIRECT(S55&amp;"_"&amp;R55),$A63,T$8)=0,"",INDEX(INDIRECT(S55&amp;"_"&amp;R55),$A63,T$8))</f>
        <v>#N/A</v>
      </c>
      <c r="U63" s="4" t="e">
        <f ca="1">IF(INDEX(INDIRECT(S55&amp;"_"&amp;R55),$A63,U$8)=0,"",INDEX(INDIRECT(S55&amp;"_"&amp;R55),$A63,U$8))</f>
        <v>#N/A</v>
      </c>
      <c r="V63" s="99"/>
      <c r="W63" s="99"/>
      <c r="Y63" s="4" t="e">
        <f ca="1">IF(INDEX(INDIRECT(AD55&amp;"_"&amp;AC55),$A63,Y$8)=0,"",INDEX(INDIRECT(AD55&amp;"_"&amp;AC55),$A63,Y$8))</f>
        <v>#N/A</v>
      </c>
      <c r="Z63" s="4" t="e">
        <f ca="1">IF(INDEX(INDIRECT(AD55&amp;"_"&amp;AC55),$A63,Z$8)=0,"",INDEX(INDIRECT(AD55&amp;"_"&amp;AC55),$A63,Z$8))</f>
        <v>#N/A</v>
      </c>
      <c r="AA63" s="4" t="e">
        <f ca="1">IF(INDEX(INDIRECT(AD55&amp;"_"&amp;AC55),$A63,AA$8)=0,"",INDEX(INDIRECT(AD55&amp;"_"&amp;AC55),$A63,AA$8))</f>
        <v>#N/A</v>
      </c>
      <c r="AB63" s="4" t="e">
        <f ca="1">IF(INDEX(INDIRECT(AD55&amp;"_"&amp;AC55),$A63,AB$8)=0,"",INDEX(INDIRECT(AD55&amp;"_"&amp;AC55),$A63,AB$8))</f>
        <v>#N/A</v>
      </c>
      <c r="AC63" s="4" t="e">
        <f ca="1">IF(INDEX(INDIRECT(AD55&amp;"_"&amp;AC55),$A63,AC$8)=0,"",INDEX(INDIRECT(AD55&amp;"_"&amp;AC55),$A63,AC$8))</f>
        <v>#N/A</v>
      </c>
      <c r="AD63" s="4" t="e">
        <f ca="1">IF(INDEX(INDIRECT(AD55&amp;"_"&amp;AC55),$A63,AD$8)=0,"",INDEX(INDIRECT(AD55&amp;"_"&amp;AC55),$A63,AD$8))</f>
        <v>#N/A</v>
      </c>
      <c r="AE63" s="4" t="e">
        <f ca="1">IF(INDEX(INDIRECT(AD55&amp;"_"&amp;AC55),$A63,AE$8)=0,"",INDEX(INDIRECT(AD55&amp;"_"&amp;AC55),$A63,AE$8))</f>
        <v>#N/A</v>
      </c>
      <c r="AF63" s="4" t="e">
        <f ca="1">IF(INDEX(INDIRECT(AD55&amp;"_"&amp;AC55),$A63,AF$8)=0,"",INDEX(INDIRECT(AD55&amp;"_"&amp;AC55),$A63,AF$8))</f>
        <v>#N/A</v>
      </c>
    </row>
    <row r="64" spans="1:32" ht="39.950000000000003" customHeight="1" x14ac:dyDescent="0.25">
      <c r="A64">
        <v>4</v>
      </c>
      <c r="C64" s="4" t="e">
        <f ca="1">IF(INDEX(INDIRECT(H55&amp;"_"&amp;G55),$A64,C$8)=0,"",INDEX(INDIRECT(H55&amp;"_"&amp;G55),$A64,C$8))</f>
        <v>#N/A</v>
      </c>
      <c r="D64" s="4" t="e">
        <f ca="1">IF(INDEX(INDIRECT(H55&amp;"_"&amp;G55),$A64,D$8)=0,"",INDEX(INDIRECT(H55&amp;"_"&amp;G55),$A64,D$8))</f>
        <v>#N/A</v>
      </c>
      <c r="E64" s="4" t="e">
        <f ca="1">IF(INDEX(INDIRECT(H55&amp;"_"&amp;G55),$A64,E$8)=0,"",INDEX(INDIRECT(H55&amp;"_"&amp;G55),$A64,E$8))</f>
        <v>#N/A</v>
      </c>
      <c r="F64" s="4" t="e">
        <f ca="1">IF(INDEX(INDIRECT(H55&amp;"_"&amp;G55),$A64,F$8)=0,"",INDEX(INDIRECT(H55&amp;"_"&amp;G55),$A64,F$8))</f>
        <v>#N/A</v>
      </c>
      <c r="G64" s="4" t="e">
        <f ca="1">IF(INDEX(INDIRECT(H55&amp;"_"&amp;G55),$A64,G$8)=0,"",INDEX(INDIRECT(H55&amp;"_"&amp;G55),$A64,G$8))</f>
        <v>#N/A</v>
      </c>
      <c r="H64" s="4" t="e">
        <f ca="1">IF(INDEX(INDIRECT(H55&amp;"_"&amp;G55),$A64,H$8)=0,"",INDEX(INDIRECT(H55&amp;"_"&amp;G55),$A64,H$8))</f>
        <v>#N/A</v>
      </c>
      <c r="I64" s="4" t="e">
        <f ca="1">IF(INDEX(INDIRECT(H55&amp;"_"&amp;G55),$A64,I$8)=0,"",INDEX(INDIRECT(H55&amp;"_"&amp;G55),$A64,I$8))</f>
        <v>#N/A</v>
      </c>
      <c r="J64" s="4" t="e">
        <f ca="1">IF(INDEX(INDIRECT(H55&amp;"_"&amp;G55),$A64,J$8)=0,"",INDEX(INDIRECT(H55&amp;"_"&amp;G55),$A64,J$8))</f>
        <v>#N/A</v>
      </c>
      <c r="K64" s="4"/>
      <c r="N64" s="4" t="e">
        <f ca="1">IF(INDEX(INDIRECT(S55&amp;"_"&amp;R55),$A64,N$8)=0,"",INDEX(INDIRECT(S55&amp;"_"&amp;R55),$A64,N$8))</f>
        <v>#N/A</v>
      </c>
      <c r="O64" s="4" t="e">
        <f ca="1">IF(INDEX(INDIRECT(S55&amp;"_"&amp;R55),$A64,O$8)=0,"",INDEX(INDIRECT(S55&amp;"_"&amp;R55),$A64,O$8))</f>
        <v>#N/A</v>
      </c>
      <c r="P64" s="4" t="e">
        <f ca="1">IF(INDEX(INDIRECT(S55&amp;"_"&amp;R55),$A64,P$8)=0,"",INDEX(INDIRECT(S55&amp;"_"&amp;R55),$A64,P$8))</f>
        <v>#N/A</v>
      </c>
      <c r="Q64" s="4" t="e">
        <f ca="1">IF(INDEX(INDIRECT(S55&amp;"_"&amp;R55),$A64,Q$8)=0,"",INDEX(INDIRECT(S55&amp;"_"&amp;R55),$A64,Q$8))</f>
        <v>#N/A</v>
      </c>
      <c r="R64" s="4" t="e">
        <f ca="1">IF(INDEX(INDIRECT(S55&amp;"_"&amp;R55),$A64,R$8)=0,"",INDEX(INDIRECT(S55&amp;"_"&amp;R55),$A64,R$8))</f>
        <v>#N/A</v>
      </c>
      <c r="S64" s="4" t="e">
        <f ca="1">IF(INDEX(INDIRECT(S55&amp;"_"&amp;R55),$A64,S$8)=0,"",INDEX(INDIRECT(S55&amp;"_"&amp;R55),$A64,S$8))</f>
        <v>#N/A</v>
      </c>
      <c r="T64" s="4" t="e">
        <f ca="1">IF(INDEX(INDIRECT(S55&amp;"_"&amp;R55),$A64,T$8)=0,"",INDEX(INDIRECT(S55&amp;"_"&amp;R55),$A64,T$8))</f>
        <v>#N/A</v>
      </c>
      <c r="U64" s="4" t="e">
        <f ca="1">IF(INDEX(INDIRECT(S55&amp;"_"&amp;R55),$A64,U$8)=0,"",INDEX(INDIRECT(S55&amp;"_"&amp;R55),$A64,U$8))</f>
        <v>#N/A</v>
      </c>
      <c r="Y64" s="4" t="e">
        <f ca="1">IF(INDEX(INDIRECT(AD55&amp;"_"&amp;AC55),$A64,Y$8)=0,"",INDEX(INDIRECT(AD55&amp;"_"&amp;AC55),$A64,Y$8))</f>
        <v>#N/A</v>
      </c>
      <c r="Z64" s="4" t="e">
        <f ca="1">IF(INDEX(INDIRECT(AD55&amp;"_"&amp;AC55),$A64,Z$8)=0,"",INDEX(INDIRECT(AD55&amp;"_"&amp;AC55),$A64,Z$8))</f>
        <v>#N/A</v>
      </c>
      <c r="AA64" s="4" t="e">
        <f ca="1">IF(INDEX(INDIRECT(AD55&amp;"_"&amp;AC55),$A64,AA$8)=0,"",INDEX(INDIRECT(AD55&amp;"_"&amp;AC55),$A64,AA$8))</f>
        <v>#N/A</v>
      </c>
      <c r="AB64" s="4" t="e">
        <f ca="1">IF(INDEX(INDIRECT(AD55&amp;"_"&amp;AC55),$A64,AB$8)=0,"",INDEX(INDIRECT(AD55&amp;"_"&amp;AC55),$A64,AB$8))</f>
        <v>#N/A</v>
      </c>
      <c r="AC64" s="4" t="e">
        <f ca="1">IF(INDEX(INDIRECT(AD55&amp;"_"&amp;AC55),$A64,AC$8)=0,"",INDEX(INDIRECT(AD55&amp;"_"&amp;AC55),$A64,AC$8))</f>
        <v>#N/A</v>
      </c>
      <c r="AD64" s="4" t="e">
        <f ca="1">IF(INDEX(INDIRECT(AD55&amp;"_"&amp;AC55),$A64,AD$8)=0,"",INDEX(INDIRECT(AD55&amp;"_"&amp;AC55),$A64,AD$8))</f>
        <v>#N/A</v>
      </c>
      <c r="AE64" s="4" t="e">
        <f ca="1">IF(INDEX(INDIRECT(AD55&amp;"_"&amp;AC55),$A64,AE$8)=0,"",INDEX(INDIRECT(AD55&amp;"_"&amp;AC55),$A64,AE$8))</f>
        <v>#N/A</v>
      </c>
      <c r="AF64" s="4" t="e">
        <f ca="1">IF(INDEX(INDIRECT(AD55&amp;"_"&amp;AC55),$A64,AF$8)=0,"",INDEX(INDIRECT(AD55&amp;"_"&amp;AC55),$A64,AF$8))</f>
        <v>#N/A</v>
      </c>
    </row>
    <row r="65" spans="1:32" ht="39.950000000000003" customHeight="1" x14ac:dyDescent="0.25">
      <c r="A65">
        <v>5</v>
      </c>
      <c r="C65" s="4" t="e">
        <f ca="1">IF(INDEX(INDIRECT(H55&amp;"_"&amp;G55),$A65,C$8)=0,"",INDEX(INDIRECT(H55&amp;"_"&amp;G55),$A65,C$8))</f>
        <v>#N/A</v>
      </c>
      <c r="D65" s="4" t="e">
        <f ca="1">IF(INDEX(INDIRECT(H55&amp;"_"&amp;G55),$A65,D$8)=0,"",INDEX(INDIRECT(H55&amp;"_"&amp;G55),$A65,D$8))</f>
        <v>#N/A</v>
      </c>
      <c r="E65" s="4" t="e">
        <f ca="1">IF(INDEX(INDIRECT(H55&amp;"_"&amp;G55),$A65,E$8)=0,"",INDEX(INDIRECT(H55&amp;"_"&amp;G55),$A65,E$8))</f>
        <v>#N/A</v>
      </c>
      <c r="F65" s="4" t="e">
        <f ca="1">IF(INDEX(INDIRECT(H55&amp;"_"&amp;G55),$A65,F$8)=0,"",INDEX(INDIRECT(H55&amp;"_"&amp;G55),$A65,F$8))</f>
        <v>#N/A</v>
      </c>
      <c r="G65" s="4" t="e">
        <f ca="1">IF(INDEX(INDIRECT(H55&amp;"_"&amp;G55),$A65,G$8)=0,"",INDEX(INDIRECT(H55&amp;"_"&amp;G55),$A65,G$8))</f>
        <v>#N/A</v>
      </c>
      <c r="H65" s="4" t="e">
        <f ca="1">IF(INDEX(INDIRECT(H55&amp;"_"&amp;G55),$A65,H$8)=0,"",INDEX(INDIRECT(H55&amp;"_"&amp;G55),$A65,H$8))</f>
        <v>#N/A</v>
      </c>
      <c r="I65" s="4" t="e">
        <f ca="1">IF(INDEX(INDIRECT(H55&amp;"_"&amp;G55),$A65,I$8)=0,"",INDEX(INDIRECT(H55&amp;"_"&amp;G55),$A65,I$8))</f>
        <v>#N/A</v>
      </c>
      <c r="J65" s="4" t="e">
        <f ca="1">IF(INDEX(INDIRECT(H55&amp;"_"&amp;G55),$A65,J$8)=0,"",INDEX(INDIRECT(H55&amp;"_"&amp;G55),$A65,J$8))</f>
        <v>#N/A</v>
      </c>
      <c r="K65" s="4"/>
      <c r="N65" s="4" t="e">
        <f ca="1">IF(INDEX(INDIRECT(S55&amp;"_"&amp;R55),$A65,N$8)=0,"",INDEX(INDIRECT(S55&amp;"_"&amp;R55),$A65,N$8))</f>
        <v>#N/A</v>
      </c>
      <c r="O65" s="4" t="e">
        <f ca="1">IF(INDEX(INDIRECT(S55&amp;"_"&amp;R55),$A65,O$8)=0,"",INDEX(INDIRECT(S55&amp;"_"&amp;R55),$A65,O$8))</f>
        <v>#N/A</v>
      </c>
      <c r="P65" s="4" t="e">
        <f ca="1">IF(INDEX(INDIRECT(S55&amp;"_"&amp;R55),$A65,P$8)=0,"",INDEX(INDIRECT(S55&amp;"_"&amp;R55),$A65,P$8))</f>
        <v>#N/A</v>
      </c>
      <c r="Q65" s="4" t="e">
        <f ca="1">IF(INDEX(INDIRECT(S55&amp;"_"&amp;R55),$A65,Q$8)=0,"",INDEX(INDIRECT(S55&amp;"_"&amp;R55),$A65,Q$8))</f>
        <v>#N/A</v>
      </c>
      <c r="R65" s="4" t="e">
        <f ca="1">IF(INDEX(INDIRECT(S55&amp;"_"&amp;R55),$A65,R$8)=0,"",INDEX(INDIRECT(S55&amp;"_"&amp;R55),$A65,R$8))</f>
        <v>#N/A</v>
      </c>
      <c r="S65" s="4" t="e">
        <f ca="1">IF(INDEX(INDIRECT(S55&amp;"_"&amp;R55),$A65,S$8)=0,"",INDEX(INDIRECT(S55&amp;"_"&amp;R55),$A65,S$8))</f>
        <v>#N/A</v>
      </c>
      <c r="T65" s="4" t="e">
        <f ca="1">IF(INDEX(INDIRECT(S55&amp;"_"&amp;R55),$A65,T$8)=0,"",INDEX(INDIRECT(S55&amp;"_"&amp;R55),$A65,T$8))</f>
        <v>#N/A</v>
      </c>
      <c r="U65" s="4" t="e">
        <f ca="1">IF(INDEX(INDIRECT(S55&amp;"_"&amp;R55),$A65,U$8)=0,"",INDEX(INDIRECT(S55&amp;"_"&amp;R55),$A65,U$8))</f>
        <v>#N/A</v>
      </c>
      <c r="Y65" s="4" t="e">
        <f ca="1">IF(INDEX(INDIRECT(AD55&amp;"_"&amp;AC55),$A65,Y$8)=0,"",INDEX(INDIRECT(AD55&amp;"_"&amp;AC55),$A65,Y$8))</f>
        <v>#N/A</v>
      </c>
      <c r="Z65" s="4" t="e">
        <f ca="1">IF(INDEX(INDIRECT(AD55&amp;"_"&amp;AC55),$A65,Z$8)=0,"",INDEX(INDIRECT(AD55&amp;"_"&amp;AC55),$A65,Z$8))</f>
        <v>#N/A</v>
      </c>
      <c r="AA65" s="4" t="e">
        <f ca="1">IF(INDEX(INDIRECT(AD55&amp;"_"&amp;AC55),$A65,AA$8)=0,"",INDEX(INDIRECT(AD55&amp;"_"&amp;AC55),$A65,AA$8))</f>
        <v>#N/A</v>
      </c>
      <c r="AB65" s="4" t="e">
        <f ca="1">IF(INDEX(INDIRECT(AD55&amp;"_"&amp;AC55),$A65,AB$8)=0,"",INDEX(INDIRECT(AD55&amp;"_"&amp;AC55),$A65,AB$8))</f>
        <v>#N/A</v>
      </c>
      <c r="AC65" s="4" t="e">
        <f ca="1">IF(INDEX(INDIRECT(AD55&amp;"_"&amp;AC55),$A65,AC$8)=0,"",INDEX(INDIRECT(AD55&amp;"_"&amp;AC55),$A65,AC$8))</f>
        <v>#N/A</v>
      </c>
      <c r="AD65" s="4" t="e">
        <f ca="1">IF(INDEX(INDIRECT(AD55&amp;"_"&amp;AC55),$A65,AD$8)=0,"",INDEX(INDIRECT(AD55&amp;"_"&amp;AC55),$A65,AD$8))</f>
        <v>#N/A</v>
      </c>
      <c r="AE65" s="4" t="e">
        <f ca="1">IF(INDEX(INDIRECT(AD55&amp;"_"&amp;AC55),$A65,AE$8)=0,"",INDEX(INDIRECT(AD55&amp;"_"&amp;AC55),$A65,AE$8))</f>
        <v>#N/A</v>
      </c>
      <c r="AF65" s="4" t="e">
        <f ca="1">IF(INDEX(INDIRECT(AD55&amp;"_"&amp;AC55),$A65,AF$8)=0,"",INDEX(INDIRECT(AD55&amp;"_"&amp;AC55),$A65,AF$8))</f>
        <v>#N/A</v>
      </c>
    </row>
    <row r="66" spans="1:32" ht="39.950000000000003" customHeight="1" x14ac:dyDescent="0.25">
      <c r="A66">
        <v>6</v>
      </c>
      <c r="C66" s="4" t="e">
        <f ca="1">IF(INDEX(INDIRECT(H55&amp;"_"&amp;G55),$A66,C$8)=0,"",INDEX(INDIRECT(H55&amp;"_"&amp;G55),$A66,C$8))</f>
        <v>#N/A</v>
      </c>
      <c r="D66" s="4" t="e">
        <f ca="1">IF(INDEX(INDIRECT(H55&amp;"_"&amp;G55),$A66,D$8)=0,"",INDEX(INDIRECT(H55&amp;"_"&amp;G55),$A66,D$8))</f>
        <v>#N/A</v>
      </c>
      <c r="E66" s="4" t="e">
        <f ca="1">IF(INDEX(INDIRECT(H55&amp;"_"&amp;G55),$A66,E$8)=0,"",INDEX(INDIRECT(H55&amp;"_"&amp;G55),$A66,E$8))</f>
        <v>#N/A</v>
      </c>
      <c r="F66" s="4" t="e">
        <f ca="1">IF(INDEX(INDIRECT(H55&amp;"_"&amp;G55),$A66,F$8)=0,"",INDEX(INDIRECT(H55&amp;"_"&amp;G55),$A66,F$8))</f>
        <v>#N/A</v>
      </c>
      <c r="G66" s="4" t="e">
        <f ca="1">IF(INDEX(INDIRECT(H55&amp;"_"&amp;G55),$A66,G$8)=0,"",INDEX(INDIRECT(H55&amp;"_"&amp;G55),$A66,G$8))</f>
        <v>#N/A</v>
      </c>
      <c r="H66" s="4" t="e">
        <f ca="1">IF(INDEX(INDIRECT(H55&amp;"_"&amp;G55),$A66,H$8)=0,"",INDEX(INDIRECT(H55&amp;"_"&amp;G55),$A66,H$8))</f>
        <v>#N/A</v>
      </c>
      <c r="I66" s="4" t="e">
        <f ca="1">IF(INDEX(INDIRECT(H55&amp;"_"&amp;G55),$A66,I$8)=0,"",INDEX(INDIRECT(H55&amp;"_"&amp;G55),$A66,I$8))</f>
        <v>#N/A</v>
      </c>
      <c r="J66" s="4" t="e">
        <f ca="1">IF(INDEX(INDIRECT(H55&amp;"_"&amp;G55),$A66,J$8)=0,"",INDEX(INDIRECT(H55&amp;"_"&amp;G55),$A66,J$8))</f>
        <v>#N/A</v>
      </c>
      <c r="K66" s="4"/>
      <c r="N66" s="4" t="e">
        <f ca="1">IF(INDEX(INDIRECT(S55&amp;"_"&amp;R55),$A66,N$8)=0,"",INDEX(INDIRECT(S55&amp;"_"&amp;R55),$A66,N$8))</f>
        <v>#N/A</v>
      </c>
      <c r="O66" s="4" t="e">
        <f ca="1">IF(INDEX(INDIRECT(S55&amp;"_"&amp;R55),$A66,O$8)=0,"",INDEX(INDIRECT(S55&amp;"_"&amp;R55),$A66,O$8))</f>
        <v>#N/A</v>
      </c>
      <c r="P66" s="4" t="e">
        <f ca="1">IF(INDEX(INDIRECT(S55&amp;"_"&amp;R55),$A66,P$8)=0,"",INDEX(INDIRECT(S55&amp;"_"&amp;R55),$A66,P$8))</f>
        <v>#N/A</v>
      </c>
      <c r="Q66" s="4" t="e">
        <f ca="1">IF(INDEX(INDIRECT(S55&amp;"_"&amp;R55),$A66,Q$8)=0,"",INDEX(INDIRECT(S55&amp;"_"&amp;R55),$A66,Q$8))</f>
        <v>#N/A</v>
      </c>
      <c r="R66" s="4" t="e">
        <f ca="1">IF(INDEX(INDIRECT(S55&amp;"_"&amp;R55),$A66,R$8)=0,"",INDEX(INDIRECT(S55&amp;"_"&amp;R55),$A66,R$8))</f>
        <v>#N/A</v>
      </c>
      <c r="S66" s="4" t="e">
        <f ca="1">IF(INDEX(INDIRECT(S55&amp;"_"&amp;R55),$A66,S$8)=0,"",INDEX(INDIRECT(S55&amp;"_"&amp;R55),$A66,S$8))</f>
        <v>#N/A</v>
      </c>
      <c r="T66" s="4" t="e">
        <f ca="1">IF(INDEX(INDIRECT(S55&amp;"_"&amp;R55),$A66,T$8)=0,"",INDEX(INDIRECT(S55&amp;"_"&amp;R55),$A66,T$8))</f>
        <v>#N/A</v>
      </c>
      <c r="U66" s="4" t="e">
        <f ca="1">IF(INDEX(INDIRECT(S55&amp;"_"&amp;R55),$A66,U$8)=0,"",INDEX(INDIRECT(S55&amp;"_"&amp;R55),$A66,U$8))</f>
        <v>#N/A</v>
      </c>
      <c r="Y66" s="4" t="e">
        <f ca="1">IF(INDEX(INDIRECT(AD55&amp;"_"&amp;AC55),$A66,Y$8)=0,"",INDEX(INDIRECT(AD55&amp;"_"&amp;AC55),$A66,Y$8))</f>
        <v>#N/A</v>
      </c>
      <c r="Z66" s="4" t="e">
        <f ca="1">IF(INDEX(INDIRECT(AD55&amp;"_"&amp;AC55),$A66,Z$8)=0,"",INDEX(INDIRECT(AD55&amp;"_"&amp;AC55),$A66,Z$8))</f>
        <v>#N/A</v>
      </c>
      <c r="AA66" s="4" t="e">
        <f ca="1">IF(INDEX(INDIRECT(AD55&amp;"_"&amp;AC55),$A66,AA$8)=0,"",INDEX(INDIRECT(AD55&amp;"_"&amp;AC55),$A66,AA$8))</f>
        <v>#N/A</v>
      </c>
      <c r="AB66" s="4" t="e">
        <f ca="1">IF(INDEX(INDIRECT(AD55&amp;"_"&amp;AC55),$A66,AB$8)=0,"",INDEX(INDIRECT(AD55&amp;"_"&amp;AC55),$A66,AB$8))</f>
        <v>#N/A</v>
      </c>
      <c r="AC66" s="4" t="e">
        <f ca="1">IF(INDEX(INDIRECT(AD55&amp;"_"&amp;AC55),$A66,AC$8)=0,"",INDEX(INDIRECT(AD55&amp;"_"&amp;AC55),$A66,AC$8))</f>
        <v>#N/A</v>
      </c>
      <c r="AD66" s="4" t="e">
        <f ca="1">IF(INDEX(INDIRECT(AD55&amp;"_"&amp;AC55),$A66,AD$8)=0,"",INDEX(INDIRECT(AD55&amp;"_"&amp;AC55),$A66,AD$8))</f>
        <v>#N/A</v>
      </c>
      <c r="AE66" s="4" t="e">
        <f ca="1">IF(INDEX(INDIRECT(AD55&amp;"_"&amp;AC55),$A66,AE$8)=0,"",INDEX(INDIRECT(AD55&amp;"_"&amp;AC55),$A66,AE$8))</f>
        <v>#N/A</v>
      </c>
      <c r="AF66" s="4" t="e">
        <f ca="1">IF(INDEX(INDIRECT(AD55&amp;"_"&amp;AC55),$A66,AF$8)=0,"",INDEX(INDIRECT(AD55&amp;"_"&amp;AC55),$A66,AF$8))</f>
        <v>#N/A</v>
      </c>
    </row>
    <row r="67" spans="1:32" ht="39.950000000000003" customHeight="1" x14ac:dyDescent="0.25">
      <c r="A67">
        <v>7</v>
      </c>
      <c r="C67" s="4" t="e">
        <f ca="1">IF(INDEX(INDIRECT(H55&amp;"_"&amp;G55),$A67,C$8)=0,"",INDEX(INDIRECT(H55&amp;"_"&amp;G55),$A67,C$8))</f>
        <v>#N/A</v>
      </c>
      <c r="D67" s="4" t="e">
        <f ca="1">IF(INDEX(INDIRECT(H55&amp;"_"&amp;G55),$A67,D$8)=0,"",INDEX(INDIRECT(H55&amp;"_"&amp;G55),$A67,D$8))</f>
        <v>#N/A</v>
      </c>
      <c r="E67" s="4" t="e">
        <f ca="1">IF(INDEX(INDIRECT(H55&amp;"_"&amp;G55),$A67,E$8)=0,"",INDEX(INDIRECT(H55&amp;"_"&amp;G55),$A67,E$8))</f>
        <v>#N/A</v>
      </c>
      <c r="F67" s="4" t="e">
        <f ca="1">IF(INDEX(INDIRECT(H55&amp;"_"&amp;G55),$A67,F$8)=0,"",INDEX(INDIRECT(H55&amp;"_"&amp;G55),$A67,F$8))</f>
        <v>#N/A</v>
      </c>
      <c r="G67" s="4" t="e">
        <f ca="1">IF(INDEX(INDIRECT(H55&amp;"_"&amp;G55),$A67,G$8)=0,"",INDEX(INDIRECT(H55&amp;"_"&amp;G55),$A67,G$8))</f>
        <v>#N/A</v>
      </c>
      <c r="H67" s="4" t="e">
        <f ca="1">IF(INDEX(INDIRECT(H55&amp;"_"&amp;G55),$A67,H$8)=0,"",INDEX(INDIRECT(H55&amp;"_"&amp;G55),$A67,H$8))</f>
        <v>#N/A</v>
      </c>
      <c r="I67" s="4" t="e">
        <f ca="1">IF(INDEX(INDIRECT(H55&amp;"_"&amp;G55),$A67,I$8)=0,"",INDEX(INDIRECT(H55&amp;"_"&amp;G55),$A67,I$8))</f>
        <v>#N/A</v>
      </c>
      <c r="J67" s="4" t="e">
        <f ca="1">IF(INDEX(INDIRECT(H55&amp;"_"&amp;G55),$A67,J$8)=0,"",INDEX(INDIRECT(H55&amp;"_"&amp;G55),$A67,J$8))</f>
        <v>#N/A</v>
      </c>
      <c r="K67" s="4"/>
      <c r="N67" s="4" t="e">
        <f ca="1">IF(INDEX(INDIRECT(S55&amp;"_"&amp;R55),$A67,N$8)=0,"",INDEX(INDIRECT(S55&amp;"_"&amp;R55),$A67,N$8))</f>
        <v>#N/A</v>
      </c>
      <c r="O67" s="4" t="e">
        <f ca="1">IF(INDEX(INDIRECT(S55&amp;"_"&amp;R55),$A67,O$8)=0,"",INDEX(INDIRECT(S55&amp;"_"&amp;R55),$A67,O$8))</f>
        <v>#N/A</v>
      </c>
      <c r="P67" s="4" t="e">
        <f ca="1">IF(INDEX(INDIRECT(S55&amp;"_"&amp;R55),$A67,P$8)=0,"",INDEX(INDIRECT(S55&amp;"_"&amp;R55),$A67,P$8))</f>
        <v>#N/A</v>
      </c>
      <c r="Q67" s="4" t="e">
        <f ca="1">IF(INDEX(INDIRECT(S55&amp;"_"&amp;R55),$A67,Q$8)=0,"",INDEX(INDIRECT(S55&amp;"_"&amp;R55),$A67,Q$8))</f>
        <v>#N/A</v>
      </c>
      <c r="R67" s="4" t="e">
        <f ca="1">IF(INDEX(INDIRECT(S55&amp;"_"&amp;R55),$A67,R$8)=0,"",INDEX(INDIRECT(S55&amp;"_"&amp;R55),$A67,R$8))</f>
        <v>#N/A</v>
      </c>
      <c r="S67" s="4" t="e">
        <f ca="1">IF(INDEX(INDIRECT(S55&amp;"_"&amp;R55),$A67,S$8)=0,"",INDEX(INDIRECT(S55&amp;"_"&amp;R55),$A67,S$8))</f>
        <v>#N/A</v>
      </c>
      <c r="T67" s="4" t="e">
        <f ca="1">IF(INDEX(INDIRECT(S55&amp;"_"&amp;R55),$A67,T$8)=0,"",INDEX(INDIRECT(S55&amp;"_"&amp;R55),$A67,T$8))</f>
        <v>#N/A</v>
      </c>
      <c r="U67" s="4" t="e">
        <f ca="1">IF(INDEX(INDIRECT(S55&amp;"_"&amp;R55),$A67,U$8)=0,"",INDEX(INDIRECT(S55&amp;"_"&amp;R55),$A67,U$8))</f>
        <v>#N/A</v>
      </c>
      <c r="Y67" s="4" t="e">
        <f ca="1">IF(INDEX(INDIRECT(AD55&amp;"_"&amp;AC55),$A67,Y$8)=0,"",INDEX(INDIRECT(AD55&amp;"_"&amp;AC55),$A67,Y$8))</f>
        <v>#N/A</v>
      </c>
      <c r="Z67" s="4" t="e">
        <f ca="1">IF(INDEX(INDIRECT(AD55&amp;"_"&amp;AC55),$A67,Z$8)=0,"",INDEX(INDIRECT(AD55&amp;"_"&amp;AC55),$A67,Z$8))</f>
        <v>#N/A</v>
      </c>
      <c r="AA67" s="4" t="e">
        <f ca="1">IF(INDEX(INDIRECT(AD55&amp;"_"&amp;AC55),$A67,AA$8)=0,"",INDEX(INDIRECT(AD55&amp;"_"&amp;AC55),$A67,AA$8))</f>
        <v>#N/A</v>
      </c>
      <c r="AB67" s="4" t="e">
        <f ca="1">IF(INDEX(INDIRECT(AD55&amp;"_"&amp;AC55),$A67,AB$8)=0,"",INDEX(INDIRECT(AD55&amp;"_"&amp;AC55),$A67,AB$8))</f>
        <v>#N/A</v>
      </c>
      <c r="AC67" s="4" t="e">
        <f ca="1">IF(INDEX(INDIRECT(AD55&amp;"_"&amp;AC55),$A67,AC$8)=0,"",INDEX(INDIRECT(AD55&amp;"_"&amp;AC55),$A67,AC$8))</f>
        <v>#N/A</v>
      </c>
      <c r="AD67" s="4" t="e">
        <f ca="1">IF(INDEX(INDIRECT(AD55&amp;"_"&amp;AC55),$A67,AD$8)=0,"",INDEX(INDIRECT(AD55&amp;"_"&amp;AC55),$A67,AD$8))</f>
        <v>#N/A</v>
      </c>
      <c r="AE67" s="4" t="e">
        <f ca="1">IF(INDEX(INDIRECT(AD55&amp;"_"&amp;AC55),$A67,AE$8)=0,"",INDEX(INDIRECT(AD55&amp;"_"&amp;AC55),$A67,AE$8))</f>
        <v>#N/A</v>
      </c>
      <c r="AF67" s="4" t="e">
        <f ca="1">IF(INDEX(INDIRECT(AD55&amp;"_"&amp;AC55),$A67,AF$8)=0,"",INDEX(INDIRECT(AD55&amp;"_"&amp;AC55),$A67,AF$8))</f>
        <v>#N/A</v>
      </c>
    </row>
    <row r="68" spans="1:32" ht="39.950000000000003" customHeight="1" x14ac:dyDescent="0.25">
      <c r="A68">
        <v>8</v>
      </c>
      <c r="C68" s="4" t="e">
        <f ca="1">IF(INDEX(INDIRECT(H55&amp;"_"&amp;G55),$A68,C$8)=0,"",INDEX(INDIRECT(H55&amp;"_"&amp;G55),$A68,C$8))</f>
        <v>#N/A</v>
      </c>
      <c r="D68" s="4" t="e">
        <f ca="1">IF(INDEX(INDIRECT(H55&amp;"_"&amp;G55),$A68,D$8)=0,"",INDEX(INDIRECT(H55&amp;"_"&amp;G55),$A68,D$8))</f>
        <v>#N/A</v>
      </c>
      <c r="E68" s="4" t="e">
        <f ca="1">IF(INDEX(INDIRECT(H55&amp;"_"&amp;G55),$A68,E$8)=0,"",INDEX(INDIRECT(H55&amp;"_"&amp;G55),$A68,E$8))</f>
        <v>#N/A</v>
      </c>
      <c r="F68" s="4" t="e">
        <f ca="1">IF(INDEX(INDIRECT(H55&amp;"_"&amp;G55),$A68,F$8)=0,"",INDEX(INDIRECT(H55&amp;"_"&amp;G55),$A68,F$8))</f>
        <v>#N/A</v>
      </c>
      <c r="G68" s="4" t="e">
        <f ca="1">IF(INDEX(INDIRECT(H55&amp;"_"&amp;G55),$A68,G$8)=0,"",INDEX(INDIRECT(H55&amp;"_"&amp;G55),$A68,G$8))</f>
        <v>#N/A</v>
      </c>
      <c r="H68" s="4" t="e">
        <f ca="1">IF(INDEX(INDIRECT(H55&amp;"_"&amp;G55),$A68,H$8)=0,"",INDEX(INDIRECT(H55&amp;"_"&amp;G55),$A68,H$8))</f>
        <v>#N/A</v>
      </c>
      <c r="I68" s="4" t="e">
        <f ca="1">IF(INDEX(INDIRECT(H55&amp;"_"&amp;G55),$A68,I$8)=0,"",INDEX(INDIRECT(H55&amp;"_"&amp;G55),$A68,I$8))</f>
        <v>#N/A</v>
      </c>
      <c r="J68" s="4" t="e">
        <f ca="1">IF(INDEX(INDIRECT(H55&amp;"_"&amp;G55),$A68,J$8)=0,"",INDEX(INDIRECT(H55&amp;"_"&amp;G55),$A68,J$8))</f>
        <v>#N/A</v>
      </c>
      <c r="K68" s="4"/>
      <c r="N68" s="4" t="e">
        <f ca="1">IF(INDEX(INDIRECT(S55&amp;"_"&amp;R55),$A68,N$8)=0,"",INDEX(INDIRECT(S55&amp;"_"&amp;R55),$A68,N$8))</f>
        <v>#N/A</v>
      </c>
      <c r="O68" s="4" t="e">
        <f ca="1">IF(INDEX(INDIRECT(S55&amp;"_"&amp;R55),$A68,O$8)=0,"",INDEX(INDIRECT(S55&amp;"_"&amp;R55),$A68,O$8))</f>
        <v>#N/A</v>
      </c>
      <c r="P68" s="4" t="e">
        <f ca="1">IF(INDEX(INDIRECT(S55&amp;"_"&amp;R55),$A68,P$8)=0,"",INDEX(INDIRECT(S55&amp;"_"&amp;R55),$A68,P$8))</f>
        <v>#N/A</v>
      </c>
      <c r="Q68" s="4" t="e">
        <f ca="1">IF(INDEX(INDIRECT(S55&amp;"_"&amp;R55),$A68,Q$8)=0,"",INDEX(INDIRECT(S55&amp;"_"&amp;R55),$A68,Q$8))</f>
        <v>#N/A</v>
      </c>
      <c r="R68" s="4" t="e">
        <f ca="1">IF(INDEX(INDIRECT(S55&amp;"_"&amp;R55),$A68,R$8)=0,"",INDEX(INDIRECT(S55&amp;"_"&amp;R55),$A68,R$8))</f>
        <v>#N/A</v>
      </c>
      <c r="S68" s="4" t="e">
        <f ca="1">IF(INDEX(INDIRECT(S55&amp;"_"&amp;R55),$A68,S$8)=0,"",INDEX(INDIRECT(S55&amp;"_"&amp;R55),$A68,S$8))</f>
        <v>#N/A</v>
      </c>
      <c r="T68" s="4" t="e">
        <f ca="1">IF(INDEX(INDIRECT(S55&amp;"_"&amp;R55),$A68,T$8)=0,"",INDEX(INDIRECT(S55&amp;"_"&amp;R55),$A68,T$8))</f>
        <v>#N/A</v>
      </c>
      <c r="U68" s="4" t="e">
        <f ca="1">IF(INDEX(INDIRECT(S55&amp;"_"&amp;R55),$A68,U$8)=0,"",INDEX(INDIRECT(S55&amp;"_"&amp;R55),$A68,U$8))</f>
        <v>#N/A</v>
      </c>
      <c r="V68" s="99"/>
      <c r="W68" s="99"/>
      <c r="X68" s="99"/>
      <c r="Y68" s="4" t="e">
        <f ca="1">IF(INDEX(INDIRECT(AD55&amp;"_"&amp;AC55),$A68,Y$8)=0,"",INDEX(INDIRECT(AD55&amp;"_"&amp;AC55),$A68,Y$8))</f>
        <v>#N/A</v>
      </c>
      <c r="Z68" s="4" t="e">
        <f ca="1">IF(INDEX(INDIRECT(AD55&amp;"_"&amp;AC55),$A68,Z$8)=0,"",INDEX(INDIRECT(AD55&amp;"_"&amp;AC55),$A68,Z$8))</f>
        <v>#N/A</v>
      </c>
      <c r="AA68" s="4" t="e">
        <f ca="1">IF(INDEX(INDIRECT(AD55&amp;"_"&amp;AC55),$A68,AA$8)=0,"",INDEX(INDIRECT(AD55&amp;"_"&amp;AC55),$A68,AA$8))</f>
        <v>#N/A</v>
      </c>
      <c r="AB68" s="4" t="e">
        <f ca="1">IF(INDEX(INDIRECT(AD55&amp;"_"&amp;AC55),$A68,AB$8)=0,"",INDEX(INDIRECT(AD55&amp;"_"&amp;AC55),$A68,AB$8))</f>
        <v>#N/A</v>
      </c>
      <c r="AC68" s="4" t="e">
        <f ca="1">IF(INDEX(INDIRECT(AD55&amp;"_"&amp;AC55),$A68,AC$8)=0,"",INDEX(INDIRECT(AD55&amp;"_"&amp;AC55),$A68,AC$8))</f>
        <v>#N/A</v>
      </c>
      <c r="AD68" s="4" t="e">
        <f ca="1">IF(INDEX(INDIRECT(AD55&amp;"_"&amp;AC55),$A68,AD$8)=0,"",INDEX(INDIRECT(AD55&amp;"_"&amp;AC55),$A68,AD$8))</f>
        <v>#N/A</v>
      </c>
      <c r="AE68" s="4" t="e">
        <f ca="1">IF(INDEX(INDIRECT(AD55&amp;"_"&amp;AC55),$A68,AE$8)=0,"",INDEX(INDIRECT(AD55&amp;"_"&amp;AC55),$A68,AE$8))</f>
        <v>#N/A</v>
      </c>
      <c r="AF68" s="4" t="e">
        <f ca="1">IF(INDEX(INDIRECT(AD55&amp;"_"&amp;AC55),$A68,AF$8)=0,"",INDEX(INDIRECT(AD55&amp;"_"&amp;AC55),$A68,AF$8))</f>
        <v>#N/A</v>
      </c>
    </row>
    <row r="69" spans="1:32" ht="39.950000000000003" customHeight="1" x14ac:dyDescent="0.25">
      <c r="A69">
        <v>9</v>
      </c>
      <c r="C69" s="4" t="e">
        <f ca="1">IF(INDEX(INDIRECT(H55&amp;"_"&amp;G55),$A69,C$8)=0,"",INDEX(INDIRECT(H55&amp;"_"&amp;G55),$A69,C$8))</f>
        <v>#N/A</v>
      </c>
      <c r="D69" s="4" t="e">
        <f ca="1">IF(INDEX(INDIRECT(H55&amp;"_"&amp;G55),$A69,D$8)=0,"",INDEX(INDIRECT(H55&amp;"_"&amp;G55),$A69,D$8))</f>
        <v>#N/A</v>
      </c>
      <c r="E69" s="4" t="e">
        <f ca="1">IF(INDEX(INDIRECT(H55&amp;"_"&amp;G55),$A69,E$8)=0,"",INDEX(INDIRECT(H55&amp;"_"&amp;G55),$A69,E$8))</f>
        <v>#N/A</v>
      </c>
      <c r="F69" s="4" t="e">
        <f ca="1">IF(INDEX(INDIRECT(H55&amp;"_"&amp;G55),$A69,F$8)=0,"",INDEX(INDIRECT(H55&amp;"_"&amp;G55),$A69,F$8))</f>
        <v>#N/A</v>
      </c>
      <c r="G69" s="4" t="e">
        <f ca="1">IF(INDEX(INDIRECT(H55&amp;"_"&amp;G55),$A69,G$8)=0,"",INDEX(INDIRECT(H55&amp;"_"&amp;G55),$A69,G$8))</f>
        <v>#N/A</v>
      </c>
      <c r="H69" s="4" t="e">
        <f ca="1">IF(INDEX(INDIRECT(H55&amp;"_"&amp;G55),$A69,H$8)=0,"",INDEX(INDIRECT(H55&amp;"_"&amp;G55),$A69,H$8))</f>
        <v>#N/A</v>
      </c>
      <c r="I69" s="4" t="e">
        <f ca="1">IF(INDEX(INDIRECT(H55&amp;"_"&amp;G55),$A69,I$8)=0,"",INDEX(INDIRECT(H55&amp;"_"&amp;G55),$A69,I$8))</f>
        <v>#N/A</v>
      </c>
      <c r="J69" s="4" t="e">
        <f ca="1">IF(INDEX(INDIRECT(H55&amp;"_"&amp;G55),$A69,J$8)=0,"",INDEX(INDIRECT(H55&amp;"_"&amp;G55),$A69,J$8))</f>
        <v>#N/A</v>
      </c>
      <c r="K69" s="4"/>
      <c r="N69" s="4" t="e">
        <f ca="1">IF(INDEX(INDIRECT(S55&amp;"_"&amp;R55),$A69,N$8)=0,"",INDEX(INDIRECT(S55&amp;"_"&amp;R55),$A69,N$8))</f>
        <v>#N/A</v>
      </c>
      <c r="O69" s="4" t="e">
        <f ca="1">IF(INDEX(INDIRECT(S55&amp;"_"&amp;R55),$A69,O$8)=0,"",INDEX(INDIRECT(S55&amp;"_"&amp;R55),$A69,O$8))</f>
        <v>#N/A</v>
      </c>
      <c r="P69" s="4" t="e">
        <f ca="1">IF(INDEX(INDIRECT(S55&amp;"_"&amp;R55),$A69,P$8)=0,"",INDEX(INDIRECT(S55&amp;"_"&amp;R55),$A69,P$8))</f>
        <v>#N/A</v>
      </c>
      <c r="Q69" s="4" t="e">
        <f ca="1">IF(INDEX(INDIRECT(S55&amp;"_"&amp;R55),$A69,Q$8)=0,"",INDEX(INDIRECT(S55&amp;"_"&amp;R55),$A69,Q$8))</f>
        <v>#N/A</v>
      </c>
      <c r="R69" s="4" t="e">
        <f ca="1">IF(INDEX(INDIRECT(S55&amp;"_"&amp;R55),$A69,R$8)=0,"",INDEX(INDIRECT(S55&amp;"_"&amp;R55),$A69,R$8))</f>
        <v>#N/A</v>
      </c>
      <c r="S69" s="4" t="e">
        <f ca="1">IF(INDEX(INDIRECT(S55&amp;"_"&amp;R55),$A69,S$8)=0,"",INDEX(INDIRECT(S55&amp;"_"&amp;R55),$A69,S$8))</f>
        <v>#N/A</v>
      </c>
      <c r="T69" s="4" t="e">
        <f ca="1">IF(INDEX(INDIRECT(S55&amp;"_"&amp;R55),$A69,T$8)=0,"",INDEX(INDIRECT(S55&amp;"_"&amp;R55),$A69,T$8))</f>
        <v>#N/A</v>
      </c>
      <c r="U69" s="4" t="e">
        <f ca="1">IF(INDEX(INDIRECT(S55&amp;"_"&amp;R55),$A69,U$8)=0,"",INDEX(INDIRECT(S55&amp;"_"&amp;R55),$A69,U$8))</f>
        <v>#N/A</v>
      </c>
      <c r="V69" s="99"/>
      <c r="W69" s="99"/>
      <c r="X69" s="99"/>
      <c r="Y69" s="4" t="e">
        <f ca="1">IF(INDEX(INDIRECT(AD55&amp;"_"&amp;AC55),$A69,Y$8)=0,"",INDEX(INDIRECT(AD55&amp;"_"&amp;AC55),$A69,Y$8))</f>
        <v>#N/A</v>
      </c>
      <c r="Z69" s="4" t="e">
        <f ca="1">IF(INDEX(INDIRECT(AD55&amp;"_"&amp;AC55),$A69,Z$8)=0,"",INDEX(INDIRECT(AD55&amp;"_"&amp;AC55),$A69,Z$8))</f>
        <v>#N/A</v>
      </c>
      <c r="AA69" s="4" t="e">
        <f ca="1">IF(INDEX(INDIRECT(AD55&amp;"_"&amp;AC55),$A69,AA$8)=0,"",INDEX(INDIRECT(AD55&amp;"_"&amp;AC55),$A69,AA$8))</f>
        <v>#N/A</v>
      </c>
      <c r="AB69" s="4" t="e">
        <f ca="1">IF(INDEX(INDIRECT(AD55&amp;"_"&amp;AC55),$A69,AB$8)=0,"",INDEX(INDIRECT(AD55&amp;"_"&amp;AC55),$A69,AB$8))</f>
        <v>#N/A</v>
      </c>
      <c r="AC69" s="4" t="e">
        <f ca="1">IF(INDEX(INDIRECT(AD55&amp;"_"&amp;AC55),$A69,AC$8)=0,"",INDEX(INDIRECT(AD55&amp;"_"&amp;AC55),$A69,AC$8))</f>
        <v>#N/A</v>
      </c>
      <c r="AD69" s="4" t="e">
        <f ca="1">IF(INDEX(INDIRECT(AD55&amp;"_"&amp;AC55),$A69,AD$8)=0,"",INDEX(INDIRECT(AD55&amp;"_"&amp;AC55),$A69,AD$8))</f>
        <v>#N/A</v>
      </c>
      <c r="AE69" s="4" t="e">
        <f ca="1">IF(INDEX(INDIRECT(AD55&amp;"_"&amp;AC55),$A69,AE$8)=0,"",INDEX(INDIRECT(AD55&amp;"_"&amp;AC55),$A69,AE$8))</f>
        <v>#N/A</v>
      </c>
      <c r="AF69" s="4" t="e">
        <f ca="1">IF(INDEX(INDIRECT(AD55&amp;"_"&amp;AC55),$A69,AF$8)=0,"",INDEX(INDIRECT(AD55&amp;"_"&amp;AC55),$A69,AF$8))</f>
        <v>#N/A</v>
      </c>
    </row>
    <row r="70" spans="1:32" ht="15" customHeight="1" x14ac:dyDescent="0.25">
      <c r="A70">
        <v>10</v>
      </c>
      <c r="C70" s="4" t="e">
        <f ca="1">IF(INDEX(INDIRECT(H55&amp;"_"&amp;G55),$A70,C$8)=0,"",INDEX(INDIRECT(H55&amp;"_"&amp;G55),$A70,C$8))</f>
        <v>#N/A</v>
      </c>
      <c r="D70" s="4" t="e">
        <f ca="1">IF(INDEX(INDIRECT(H55&amp;"_"&amp;G55),$A70,D$8)=0,"",INDEX(INDIRECT(H55&amp;"_"&amp;G55),$A70,D$8))</f>
        <v>#N/A</v>
      </c>
      <c r="E70" s="4" t="e">
        <f ca="1">IF(INDEX(INDIRECT(H55&amp;"_"&amp;G55),$A70,E$8)=0,"",INDEX(INDIRECT(H55&amp;"_"&amp;G55),$A70,E$8))</f>
        <v>#N/A</v>
      </c>
      <c r="F70" s="4" t="e">
        <f ca="1">IF(INDEX(INDIRECT(H55&amp;"_"&amp;G55),$A70,F$8)=0,"",INDEX(INDIRECT(H55&amp;"_"&amp;G55),$A70,F$8))</f>
        <v>#N/A</v>
      </c>
      <c r="G70" s="4" t="e">
        <f ca="1">IF(INDEX(INDIRECT(H55&amp;"_"&amp;G55),$A70,G$8)=0,"",INDEX(INDIRECT(H55&amp;"_"&amp;G55),$A70,G$8))</f>
        <v>#N/A</v>
      </c>
      <c r="H70" s="4" t="e">
        <f ca="1">IF(INDEX(INDIRECT(H55&amp;"_"&amp;G55),$A70,H$8)=0,"",INDEX(INDIRECT(H55&amp;"_"&amp;G55),$A70,H$8))</f>
        <v>#N/A</v>
      </c>
      <c r="I70" s="4" t="e">
        <f ca="1">IF(INDEX(INDIRECT(H55&amp;"_"&amp;G55),$A70,I$8)=0,"",INDEX(INDIRECT(H55&amp;"_"&amp;G55),$A70,I$8))</f>
        <v>#N/A</v>
      </c>
      <c r="J70" s="4" t="e">
        <f ca="1">IF(INDEX(INDIRECT(H55&amp;"_"&amp;G55),$A70,J$8)=0,"",INDEX(INDIRECT(H55&amp;"_"&amp;G55),$A70,J$8))</f>
        <v>#N/A</v>
      </c>
      <c r="K70" s="4"/>
      <c r="N70" s="4" t="e">
        <f ca="1">IF(INDEX(INDIRECT(S55&amp;"_"&amp;R55),$A70,N$8)=0,"",INDEX(INDIRECT(S55&amp;"_"&amp;R55),$A70,N$8))</f>
        <v>#N/A</v>
      </c>
      <c r="O70" s="4" t="e">
        <f ca="1">IF(INDEX(INDIRECT(S55&amp;"_"&amp;R55),$A70,O$8)=0,"",INDEX(INDIRECT(S55&amp;"_"&amp;R55),$A70,O$8))</f>
        <v>#N/A</v>
      </c>
      <c r="P70" s="4" t="e">
        <f ca="1">IF(INDEX(INDIRECT(S55&amp;"_"&amp;R55),$A70,P$8)=0,"",INDEX(INDIRECT(S55&amp;"_"&amp;R55),$A70,P$8))</f>
        <v>#N/A</v>
      </c>
      <c r="Q70" s="4" t="e">
        <f ca="1">IF(INDEX(INDIRECT(S55&amp;"_"&amp;R55),$A70,Q$8)=0,"",INDEX(INDIRECT(S55&amp;"_"&amp;R55),$A70,Q$8))</f>
        <v>#N/A</v>
      </c>
      <c r="R70" s="4" t="e">
        <f ca="1">IF(INDEX(INDIRECT(S55&amp;"_"&amp;R55),$A70,R$8)=0,"",INDEX(INDIRECT(S55&amp;"_"&amp;R55),$A70,R$8))</f>
        <v>#N/A</v>
      </c>
      <c r="S70" s="4" t="e">
        <f ca="1">IF(INDEX(INDIRECT(S55&amp;"_"&amp;R55),$A70,S$8)=0,"",INDEX(INDIRECT(S55&amp;"_"&amp;R55),$A70,S$8))</f>
        <v>#N/A</v>
      </c>
      <c r="T70" s="4" t="e">
        <f ca="1">IF(INDEX(INDIRECT(S55&amp;"_"&amp;R55),$A70,T$8)=0,"",INDEX(INDIRECT(S55&amp;"_"&amp;R55),$A70,T$8))</f>
        <v>#N/A</v>
      </c>
      <c r="U70" s="4" t="e">
        <f ca="1">IF(INDEX(INDIRECT(S55&amp;"_"&amp;R55),$A70,U$8)=0,"",INDEX(INDIRECT(S55&amp;"_"&amp;R55),$A70,U$8))</f>
        <v>#N/A</v>
      </c>
      <c r="V70" s="99"/>
      <c r="W70" s="99"/>
      <c r="X70" s="99"/>
      <c r="Y70" s="4" t="e">
        <f ca="1">IF(INDEX(INDIRECT(AD55&amp;"_"&amp;AC55),$A70,Y$8)=0,"",INDEX(INDIRECT(AD55&amp;"_"&amp;AC55),$A70,Y$8))</f>
        <v>#N/A</v>
      </c>
      <c r="Z70" s="4" t="e">
        <f ca="1">IF(INDEX(INDIRECT(AD55&amp;"_"&amp;AC55),$A70,Z$8)=0,"",INDEX(INDIRECT(AD55&amp;"_"&amp;AC55),$A70,Z$8))</f>
        <v>#N/A</v>
      </c>
      <c r="AA70" s="4" t="e">
        <f ca="1">IF(INDEX(INDIRECT(AD55&amp;"_"&amp;AC55),$A70,AA$8)=0,"",INDEX(INDIRECT(AD55&amp;"_"&amp;AC55),$A70,AA$8))</f>
        <v>#N/A</v>
      </c>
      <c r="AB70" s="4" t="e">
        <f ca="1">IF(INDEX(INDIRECT(AD55&amp;"_"&amp;AC55),$A70,AB$8)=0,"",INDEX(INDIRECT(AD55&amp;"_"&amp;AC55),$A70,AB$8))</f>
        <v>#N/A</v>
      </c>
      <c r="AC70" s="4" t="e">
        <f ca="1">IF(INDEX(INDIRECT(AD55&amp;"_"&amp;AC55),$A70,AC$8)=0,"",INDEX(INDIRECT(AD55&amp;"_"&amp;AC55),$A70,AC$8))</f>
        <v>#N/A</v>
      </c>
      <c r="AD70" s="4" t="e">
        <f ca="1">IF(INDEX(INDIRECT(AD55&amp;"_"&amp;AC55),$A70,AD$8)=0,"",INDEX(INDIRECT(AD55&amp;"_"&amp;AC55),$A70,AD$8))</f>
        <v>#N/A</v>
      </c>
      <c r="AE70" s="4" t="e">
        <f ca="1">IF(INDEX(INDIRECT(AD55&amp;"_"&amp;AC55),$A70,AE$8)=0,"",INDEX(INDIRECT(AD55&amp;"_"&amp;AC55),$A70,AE$8))</f>
        <v>#N/A</v>
      </c>
      <c r="AF70" s="4" t="e">
        <f ca="1">IF(INDEX(INDIRECT(AD55&amp;"_"&amp;AC55),$A70,AF$8)=0,"",INDEX(INDIRECT(AD55&amp;"_"&amp;AC55),$A70,AF$8))</f>
        <v>#N/A</v>
      </c>
    </row>
    <row r="71" spans="1:32" ht="15" customHeight="1" x14ac:dyDescent="0.25">
      <c r="A71">
        <v>11</v>
      </c>
      <c r="C71" s="4" t="e">
        <f ca="1">IF(INDEX(INDIRECT(H55&amp;"_"&amp;G55),$A71,C$8)=0,"",INDEX(INDIRECT(H55&amp;"_"&amp;G55),$A71,C$8))</f>
        <v>#N/A</v>
      </c>
      <c r="D71" s="4"/>
      <c r="E71" s="4"/>
      <c r="F71" s="4"/>
      <c r="G71" s="4"/>
      <c r="H71" s="4" t="e">
        <f ca="1">IF(INDEX(INDIRECT(H55&amp;"_"&amp;G55),$A71,H$8)=0,"",INDEX(INDIRECT(H55&amp;"_"&amp;G55),$A71,H$8))</f>
        <v>#N/A</v>
      </c>
      <c r="I71" s="4" t="e">
        <f ca="1">IF(INDEX(INDIRECT(H55&amp;"_"&amp;G55),$A71,I$8)=0,"",INDEX(INDIRECT(H55&amp;"_"&amp;G55),$A71,I$8))</f>
        <v>#N/A</v>
      </c>
      <c r="J71" s="4" t="e">
        <f ca="1">IF(INDEX(INDIRECT(H55&amp;"_"&amp;G55),$A71,J$8)=0,"",INDEX(INDIRECT(H55&amp;"_"&amp;G55),$A71,J$8))</f>
        <v>#N/A</v>
      </c>
      <c r="K71" s="4"/>
      <c r="N71" s="4" t="e">
        <f ca="1">IF(INDEX(INDIRECT(S55&amp;"_"&amp;R55),$A71,N$8)=0,"",INDEX(INDIRECT(S55&amp;"_"&amp;R55),$A71,N$8))</f>
        <v>#N/A</v>
      </c>
      <c r="O71" s="4"/>
      <c r="P71" s="4"/>
      <c r="Q71" s="4"/>
      <c r="R71" s="4"/>
      <c r="S71" s="4" t="e">
        <f ca="1">IF(INDEX(INDIRECT(S55&amp;"_"&amp;R55),$A71,S$8)=0,"",INDEX(INDIRECT(S55&amp;"_"&amp;R55),$A71,S$8))</f>
        <v>#N/A</v>
      </c>
      <c r="T71" s="4" t="e">
        <f ca="1">IF(INDEX(INDIRECT(S55&amp;"_"&amp;R55),$A71,T$8)=0,"",INDEX(INDIRECT(S55&amp;"_"&amp;R55),$A71,T$8))</f>
        <v>#N/A</v>
      </c>
      <c r="U71" s="4" t="e">
        <f ca="1">IF(INDEX(INDIRECT(S55&amp;"_"&amp;R55),$A71,U$8)=0,"",INDEX(INDIRECT(S55&amp;"_"&amp;R55),$A71,U$8))</f>
        <v>#N/A</v>
      </c>
      <c r="Y71" s="4" t="e">
        <f ca="1">IF(INDEX(INDIRECT(AD55&amp;"_"&amp;AC55),$A71,Y$8)=0,"",INDEX(INDIRECT(AD55&amp;"_"&amp;AC55),$A71,Y$8))</f>
        <v>#N/A</v>
      </c>
      <c r="Z71" s="4"/>
      <c r="AA71" s="4"/>
      <c r="AB71" s="4"/>
      <c r="AC71" s="4"/>
      <c r="AD71" s="4" t="e">
        <f ca="1">IF(INDEX(INDIRECT(AD55&amp;"_"&amp;AC55),$A71,AD$8)=0,"",INDEX(INDIRECT(AD55&amp;"_"&amp;AC55),$A71,AD$8))</f>
        <v>#N/A</v>
      </c>
      <c r="AE71" s="4" t="e">
        <f ca="1">IF(INDEX(INDIRECT(AD55&amp;"_"&amp;AC55),$A71,AE$8)=0,"",INDEX(INDIRECT(AD55&amp;"_"&amp;AC55),$A71,AE$8))</f>
        <v>#N/A</v>
      </c>
      <c r="AF71" s="4" t="e">
        <f ca="1">IF(INDEX(INDIRECT(AD55&amp;"_"&amp;AC55),$A71,AF$8)=0,"",INDEX(INDIRECT(AD55&amp;"_"&amp;AC55),$A71,AF$8))</f>
        <v>#N/A</v>
      </c>
    </row>
    <row r="72" spans="1:32" ht="19.5" x14ac:dyDescent="0.25">
      <c r="C72" s="4"/>
      <c r="D72" s="4"/>
      <c r="E72" s="4"/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Y72" s="4"/>
      <c r="Z72" s="4"/>
      <c r="AA72" s="4"/>
      <c r="AB72" s="4"/>
      <c r="AC72" s="4"/>
      <c r="AD72" s="4"/>
      <c r="AE72" s="4"/>
      <c r="AF72" s="4"/>
    </row>
    <row r="73" spans="1:32" ht="19.5" x14ac:dyDescent="0.25">
      <c r="C73" s="4"/>
      <c r="D73" s="4"/>
      <c r="E73" s="4"/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Y73" s="4"/>
      <c r="Z73" s="4"/>
      <c r="AA73" s="4"/>
      <c r="AB73" s="4"/>
      <c r="AC73" s="4"/>
      <c r="AD73" s="4"/>
      <c r="AE73" s="4"/>
      <c r="AF73" s="4"/>
    </row>
    <row r="74" spans="1:32" ht="19.5" x14ac:dyDescent="0.25">
      <c r="C74" s="4"/>
      <c r="D74" s="4"/>
      <c r="E74" s="4"/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Y74" s="4"/>
      <c r="Z74" s="4"/>
      <c r="AA74" s="4"/>
      <c r="AB74" s="4"/>
      <c r="AC74" s="4"/>
      <c r="AD74" s="4"/>
      <c r="AE74" s="4"/>
      <c r="AF74" s="4"/>
    </row>
    <row r="75" spans="1:32" ht="19.5" x14ac:dyDescent="0.25">
      <c r="C75" s="4"/>
      <c r="D75" s="4"/>
      <c r="E75" s="4"/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Y75" s="4"/>
      <c r="Z75" s="4"/>
      <c r="AA75" s="4"/>
      <c r="AB75" s="4"/>
      <c r="AC75" s="4"/>
      <c r="AD75" s="4"/>
      <c r="AE75" s="4"/>
      <c r="AF75" s="4"/>
    </row>
    <row r="76" spans="1:32" ht="19.5" hidden="1" x14ac:dyDescent="0.25">
      <c r="C76" s="4"/>
      <c r="D76" s="4"/>
      <c r="E76" s="4"/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Y76" s="4"/>
      <c r="Z76" s="4"/>
      <c r="AA76" s="4"/>
      <c r="AB76" s="4"/>
      <c r="AC76" s="4"/>
      <c r="AD76" s="4"/>
      <c r="AE76" s="4"/>
      <c r="AF76" s="4"/>
    </row>
    <row r="77" spans="1:32" ht="19.5" hidden="1" x14ac:dyDescent="0.25">
      <c r="C77" s="4"/>
      <c r="N77" s="4"/>
      <c r="Y77" s="4"/>
    </row>
    <row r="78" spans="1:32" hidden="1" x14ac:dyDescent="0.25">
      <c r="A78">
        <v>4</v>
      </c>
      <c r="C78" s="99" t="e">
        <f>INDEX($C$2:$C$5,MATCH($A78,$J$2:$J$5,0))</f>
        <v>#N/A</v>
      </c>
      <c r="D78" s="99" t="e">
        <f>INDEX($D$2:$D$5,MATCH($A78,$J$2:$J$5,0))</f>
        <v>#N/A</v>
      </c>
      <c r="E78" s="99" t="e">
        <f>INDEX($E$2:$E$5,MATCH($A78,$J$2:$J$5,0))</f>
        <v>#N/A</v>
      </c>
      <c r="F78" s="99" t="e">
        <f>INDEX(All_events,MATCH(E78,Events_list,0),MATCH(D78 &amp;" "&amp;C78,Age_list,0))</f>
        <v>#N/A</v>
      </c>
      <c r="G78" t="e">
        <f t="shared" ref="G78" si="19">INDEX(Type,MATCH(F78,Field_events,0))</f>
        <v>#N/A</v>
      </c>
      <c r="H78" t="e">
        <f>IF(D78="U11",D78,"Other")</f>
        <v>#N/A</v>
      </c>
      <c r="N78" s="99" t="e">
        <f>INDEX($C$2:$C$5,MATCH($A78,$M$2:$M$5,0))</f>
        <v>#N/A</v>
      </c>
      <c r="O78" s="99" t="e">
        <f>INDEX($D$2:$D$5,MATCH($A78,$M$2:$M$5,0))</f>
        <v>#N/A</v>
      </c>
      <c r="P78" s="99" t="e">
        <f>INDEX($E$2:$E$5,MATCH($A78,$M$2:$M$5,0))</f>
        <v>#N/A</v>
      </c>
      <c r="Q78" s="99" t="e">
        <f>INDEX(All_events,MATCH(P78,Events_list,0),MATCH(O78 &amp;" "&amp;N78,Age_list,0))</f>
        <v>#N/A</v>
      </c>
      <c r="R78" t="e">
        <f t="shared" ref="R78" si="20">INDEX(Type,MATCH(Q78,Field_events,0))</f>
        <v>#N/A</v>
      </c>
      <c r="S78" t="e">
        <f>IF(O78="U11",O78,"Other")</f>
        <v>#N/A</v>
      </c>
      <c r="V78" s="99"/>
      <c r="W78" s="99"/>
      <c r="Y78" s="99" t="e">
        <f>INDEX($C$2:$C$5,MATCH($A78,$P$2:$P$5,0))</f>
        <v>#N/A</v>
      </c>
      <c r="Z78" s="99" t="e">
        <f>INDEX($D$2:$D$5,MATCH($A78,$P$2:$P$5,0))</f>
        <v>#N/A</v>
      </c>
      <c r="AA78" s="99" t="e">
        <f>INDEX($E$2:$E$5,MATCH($A78,$P$2:$P$5,0))</f>
        <v>#N/A</v>
      </c>
      <c r="AB78" s="99" t="e">
        <f>INDEX(All_events,MATCH(AA78,Events_list,0),MATCH(Z78 &amp;" "&amp;Y78,Age_list,0))</f>
        <v>#N/A</v>
      </c>
      <c r="AC78" t="e">
        <f t="shared" ref="AC78" si="21">INDEX(Type,MATCH(AB78,Field_events,0))</f>
        <v>#N/A</v>
      </c>
      <c r="AD78" t="e">
        <f>IF(Z78="U11",Z78,"Other")</f>
        <v>#N/A</v>
      </c>
    </row>
    <row r="80" spans="1:32" ht="15" customHeight="1" x14ac:dyDescent="0.25">
      <c r="C80" s="3" t="str">
        <f>"SHROPSHIRE SPORTSHALL LEAGUE FIELD RESULT CARD "&amp;'Clubs and events'!$C$1</f>
        <v>SHROPSHIRE SPORTSHALL LEAGUE FIELD RESULT CARD 2023/2024</v>
      </c>
      <c r="N80" s="3" t="str">
        <f>"SHROPSHIRE SPORTSHALL LEAGUE FIELD RESULT CARD "&amp;'Clubs and events'!$C$1</f>
        <v>SHROPSHIRE SPORTSHALL LEAGUE FIELD RESULT CARD 2023/2024</v>
      </c>
      <c r="Y80" s="3" t="str">
        <f>"SHROPSHIRE SPORTSHALL LEAGUE FIELD RESULT CARD "&amp;'Clubs and events'!$C$1</f>
        <v>SHROPSHIRE SPORTSHALL LEAGUE FIELD RESULT CARD 2023/2024</v>
      </c>
    </row>
    <row r="81" spans="1:32" ht="15" customHeight="1" x14ac:dyDescent="0.25">
      <c r="C81" s="38" t="str">
        <f xml:space="preserve">  "CLUB: " &amp; Match_Host&amp; "  VENUE: " &amp;Match_Venue &amp;    "  DATE: " &amp;TEXT(Match_Date,"dd/mm/yyyy")</f>
        <v>CLUB: Telford AC  VENUE: Wenlock  DATE: 19/11/2023</v>
      </c>
      <c r="G81" s="126" t="s">
        <v>425</v>
      </c>
      <c r="N81" s="38" t="str">
        <f xml:space="preserve">  "CLUB: " &amp; Match_Host&amp; "  VENUE: " &amp;Match_Venue &amp;    "  DATE: " &amp;TEXT(Match_Date,"dd/mm/yyyy")</f>
        <v>CLUB: Telford AC  VENUE: Wenlock  DATE: 19/11/2023</v>
      </c>
      <c r="S81" s="126" t="s">
        <v>425</v>
      </c>
      <c r="Y81" s="38" t="str">
        <f xml:space="preserve">  "CLUB: " &amp; Match_Host&amp; "  VENUE: " &amp;Match_Venue &amp;    "  DATE: " &amp;TEXT(Match_Date,"dd/mm/yyyy")</f>
        <v>CLUB: Telford AC  VENUE: Wenlock  DATE: 19/11/2023</v>
      </c>
      <c r="AC81" s="126" t="s">
        <v>425</v>
      </c>
    </row>
    <row r="82" spans="1:32" ht="15" customHeight="1" x14ac:dyDescent="0.25">
      <c r="C82" s="4" t="e">
        <f>"EVENT: " &amp;D78&amp; " " &amp;C78 &amp; " " &amp; F78</f>
        <v>#N/A</v>
      </c>
      <c r="G82" s="125" t="s">
        <v>426</v>
      </c>
      <c r="N82" s="4" t="e">
        <f>"EVENT: " &amp;O78&amp; " " &amp;N78 &amp; " " &amp; Q78</f>
        <v>#N/A</v>
      </c>
      <c r="S82" s="125" t="s">
        <v>426</v>
      </c>
      <c r="Y82" s="4" t="e">
        <f>"EVENT: " &amp;Z78&amp; " " &amp;Y78 &amp; " " &amp; AB78</f>
        <v>#N/A</v>
      </c>
      <c r="AC82" s="125" t="s">
        <v>426</v>
      </c>
    </row>
    <row r="84" spans="1:32" ht="15" customHeight="1" x14ac:dyDescent="0.25">
      <c r="A84">
        <v>1</v>
      </c>
      <c r="C84" s="4" t="e">
        <f ca="1">IF(INDEX(INDIRECT(H78&amp;"_"&amp;G78),$A84,C$8)=0,"",INDEX(INDIRECT(H78&amp;"_"&amp;G78),$A84,C$8))</f>
        <v>#N/A</v>
      </c>
      <c r="D84" s="4" t="e">
        <f ca="1">IF(INDEX(INDIRECT(H78&amp;"_"&amp;G78),$A84,D$8)=0,"",INDEX(INDIRECT(H78&amp;"_"&amp;G78),$A84,D$8))</f>
        <v>#N/A</v>
      </c>
      <c r="E84" s="4" t="e">
        <f ca="1">IF(INDEX(INDIRECT(H78&amp;"_"&amp;G78),$A84,E$8)=0,"",INDEX(INDIRECT(H78&amp;"_"&amp;G78),$A84,E$8))</f>
        <v>#N/A</v>
      </c>
      <c r="F84" s="4" t="e">
        <f ca="1">IF(INDEX(INDIRECT(H78&amp;"_"&amp;G78),$A84,F$8)=0,"",INDEX(INDIRECT(H78&amp;"_"&amp;G78),$A84,F$8))</f>
        <v>#N/A</v>
      </c>
      <c r="G84" s="4" t="e">
        <f ca="1">IF(INDEX(INDIRECT(H78&amp;"_"&amp;G78),$A84,G$8)=0,"",INDEX(INDIRECT(H78&amp;"_"&amp;G78),$A84,G$8))</f>
        <v>#N/A</v>
      </c>
      <c r="H84" s="4" t="e">
        <f ca="1">IF(INDEX(INDIRECT(H78&amp;"_"&amp;G78),$A84,H$8)=0,"",INDEX(INDIRECT(H78&amp;"_"&amp;G78),$A84,H$8))</f>
        <v>#N/A</v>
      </c>
      <c r="I84" s="4" t="e">
        <f ca="1">IF(INDEX(INDIRECT(H78&amp;"_"&amp;G78),$A84,I$8)=0,"",INDEX(INDIRECT(H78&amp;"_"&amp;G78),$A84,I$8))</f>
        <v>#N/A</v>
      </c>
      <c r="J84" s="4" t="e">
        <f ca="1">IF(INDEX(INDIRECT(H78&amp;"_"&amp;G78),$A84,J$8)=0,"",INDEX(INDIRECT(H78&amp;"_"&amp;G78),$A84,J$8))</f>
        <v>#N/A</v>
      </c>
      <c r="K84" s="4"/>
      <c r="N84" s="4" t="e">
        <f ca="1">IF(INDEX(INDIRECT(S78&amp;"_"&amp;R78),$A84,N$8)=0,"",INDEX(INDIRECT(S78&amp;"_"&amp;R78),$A84,N$8))</f>
        <v>#N/A</v>
      </c>
      <c r="O84" s="4" t="e">
        <f ca="1">IF(INDEX(INDIRECT(S78&amp;"_"&amp;R78),$A84,O$8)=0,"",INDEX(INDIRECT(S78&amp;"_"&amp;R78),$A84,O$8))</f>
        <v>#N/A</v>
      </c>
      <c r="P84" s="10" t="e">
        <f ca="1">IF(INDEX(INDIRECT(S78&amp;"_"&amp;R78),$A84,P$8)=0,"",INDEX(INDIRECT(S78&amp;"_"&amp;R78),$A84,P$8))</f>
        <v>#N/A</v>
      </c>
      <c r="Q84" s="10" t="e">
        <f ca="1">IF(INDEX(INDIRECT(S78&amp;"_"&amp;R78),$A84,Q$8)=0,"",INDEX(INDIRECT(S78&amp;"_"&amp;R78),$A84,Q$8))</f>
        <v>#N/A</v>
      </c>
      <c r="R84" s="10" t="e">
        <f ca="1">IF(INDEX(INDIRECT(S78&amp;"_"&amp;R78),$A84,R$8)=0,"",INDEX(INDIRECT(S78&amp;"_"&amp;R78),$A84,R$8))</f>
        <v>#N/A</v>
      </c>
      <c r="S84" s="10" t="e">
        <f ca="1">IF(INDEX(INDIRECT(S78&amp;"_"&amp;R78),$A84,S$8)=0,"",INDEX(INDIRECT(S78&amp;"_"&amp;R78),$A84,S$8))</f>
        <v>#N/A</v>
      </c>
      <c r="T84" s="10" t="e">
        <f ca="1">IF(INDEX(INDIRECT(S78&amp;"_"&amp;R78),$A84,T$8)=0,"",INDEX(INDIRECT(S78&amp;"_"&amp;R78),$A84,T$8))</f>
        <v>#N/A</v>
      </c>
      <c r="U84" s="4" t="e">
        <f ca="1">IF(INDEX(INDIRECT(S78&amp;"_"&amp;R78),$A84,U$8)=0,"",INDEX(INDIRECT(S78&amp;"_"&amp;R78),$A84,U$8))</f>
        <v>#N/A</v>
      </c>
      <c r="V84" s="99"/>
      <c r="W84" s="99"/>
      <c r="Y84" s="4" t="e">
        <f ca="1">IF(INDEX(INDIRECT(AD78&amp;"_"&amp;AC78),$A84,Y$8)=0,"",INDEX(INDIRECT(AD78&amp;"_"&amp;AC78),$A84,Y$8))</f>
        <v>#N/A</v>
      </c>
      <c r="Z84" s="4" t="e">
        <f ca="1">IF(INDEX(INDIRECT(AD78&amp;"_"&amp;AC78),$A84,Z$8)=0,"",INDEX(INDIRECT(AD78&amp;"_"&amp;AC78),$A84,Z$8))</f>
        <v>#N/A</v>
      </c>
      <c r="AA84" s="4" t="e">
        <f ca="1">IF(INDEX(INDIRECT(AD78&amp;"_"&amp;AC78),$A84,AA$8)=0,"",INDEX(INDIRECT(AD78&amp;"_"&amp;AC78),$A84,AA$8))</f>
        <v>#N/A</v>
      </c>
      <c r="AB84" s="4" t="e">
        <f ca="1">IF(INDEX(INDIRECT(AD78&amp;"_"&amp;AC78),$A84,AB$8)=0,"",INDEX(INDIRECT(AD78&amp;"_"&amp;AC78),$A84,AB$8))</f>
        <v>#N/A</v>
      </c>
      <c r="AC84" s="4" t="e">
        <f ca="1">IF(INDEX(INDIRECT(AD78&amp;"_"&amp;AC78),$A84,AC$8)=0,"",INDEX(INDIRECT(AD78&amp;"_"&amp;AC78),$A84,AC$8))</f>
        <v>#N/A</v>
      </c>
      <c r="AD84" s="4" t="e">
        <f ca="1">IF(INDEX(INDIRECT(AD78&amp;"_"&amp;AC78),$A84,AD$8)=0,"",INDEX(INDIRECT(AD78&amp;"_"&amp;AC78),$A84,AD$8))</f>
        <v>#N/A</v>
      </c>
      <c r="AE84" s="4" t="e">
        <f ca="1">IF(INDEX(INDIRECT(AD78&amp;"_"&amp;AC78),$A84,AE$8)=0,"",INDEX(INDIRECT(AD78&amp;"_"&amp;AC78),$A84,AE$8))</f>
        <v>#N/A</v>
      </c>
      <c r="AF84" s="4" t="e">
        <f ca="1">IF(INDEX(INDIRECT(AD78&amp;"_"&amp;AC78),$A84,AF$8)=0,"",INDEX(INDIRECT(AD78&amp;"_"&amp;AC78),$A84,AF$8))</f>
        <v>#N/A</v>
      </c>
    </row>
    <row r="85" spans="1:32" ht="39.950000000000003" customHeight="1" x14ac:dyDescent="0.25">
      <c r="A85">
        <v>2</v>
      </c>
      <c r="C85" s="4" t="e">
        <f ca="1">IF(INDEX(INDIRECT(H78&amp;"_"&amp;G78),$A85,C$8)=0,"",INDEX(INDIRECT(H78&amp;"_"&amp;G78),$A85,C$8))</f>
        <v>#N/A</v>
      </c>
      <c r="D85" s="4" t="e">
        <f ca="1">IF(INDEX(INDIRECT(H78&amp;"_"&amp;G78),$A85,D$8)=0,"",INDEX(INDIRECT(H78&amp;"_"&amp;G78),$A85,D$8))</f>
        <v>#N/A</v>
      </c>
      <c r="E85" s="4" t="e">
        <f ca="1">IF(INDEX(INDIRECT(H78&amp;"_"&amp;G78),$A85,E$8)=0,"",INDEX(INDIRECT(H78&amp;"_"&amp;G78),$A85,E$8))</f>
        <v>#N/A</v>
      </c>
      <c r="F85" s="4" t="e">
        <f ca="1">IF(INDEX(INDIRECT(H78&amp;"_"&amp;G78),$A85,F$8)=0,"",INDEX(INDIRECT(H78&amp;"_"&amp;G78),$A85,F$8))</f>
        <v>#N/A</v>
      </c>
      <c r="G85" s="4" t="e">
        <f ca="1">IF(INDEX(INDIRECT(H78&amp;"_"&amp;G78),$A85,G$8)=0,"",INDEX(INDIRECT(H78&amp;"_"&amp;G78),$A85,G$8))</f>
        <v>#N/A</v>
      </c>
      <c r="H85" s="4" t="e">
        <f ca="1">IF(INDEX(INDIRECT(H78&amp;"_"&amp;G78),$A85,H$8)=0,"",INDEX(INDIRECT(H78&amp;"_"&amp;G78),$A85,H$8))</f>
        <v>#N/A</v>
      </c>
      <c r="I85" s="4" t="e">
        <f ca="1">IF(INDEX(INDIRECT(H78&amp;"_"&amp;G78),$A85,I$8)=0,"",INDEX(INDIRECT(H78&amp;"_"&amp;G78),$A85,I$8))</f>
        <v>#N/A</v>
      </c>
      <c r="J85" s="4" t="e">
        <f ca="1">IF(INDEX(INDIRECT(H78&amp;"_"&amp;G78),$A85,J$8)=0,"",INDEX(INDIRECT(H78&amp;"_"&amp;G78),$A85,J$8))</f>
        <v>#N/A</v>
      </c>
      <c r="K85" s="4"/>
      <c r="N85" s="4" t="e">
        <f ca="1">IF(INDEX(INDIRECT(S78&amp;"_"&amp;R78),$A85,N$8)=0,"",INDEX(INDIRECT(S78&amp;"_"&amp;R78),$A85,N$8))</f>
        <v>#N/A</v>
      </c>
      <c r="O85" s="4" t="e">
        <f ca="1">IF(INDEX(INDIRECT(S78&amp;"_"&amp;R78),$A85,O$8)=0,"",INDEX(INDIRECT(S78&amp;"_"&amp;R78),$A85,O$8))</f>
        <v>#N/A</v>
      </c>
      <c r="P85" s="4" t="e">
        <f ca="1">IF(INDEX(INDIRECT(S78&amp;"_"&amp;R78),$A85,P$8)=0,"",INDEX(INDIRECT(S78&amp;"_"&amp;R78),$A85,P$8))</f>
        <v>#N/A</v>
      </c>
      <c r="Q85" s="4" t="e">
        <f ca="1">IF(INDEX(INDIRECT(S78&amp;"_"&amp;R78),$A85,Q$8)=0,"",INDEX(INDIRECT(S78&amp;"_"&amp;R78),$A85,Q$8))</f>
        <v>#N/A</v>
      </c>
      <c r="R85" s="4" t="e">
        <f ca="1">IF(INDEX(INDIRECT(S78&amp;"_"&amp;R78),$A85,R$8)=0,"",INDEX(INDIRECT(S78&amp;"_"&amp;R78),$A85,R$8))</f>
        <v>#N/A</v>
      </c>
      <c r="S85" s="4" t="e">
        <f ca="1">IF(INDEX(INDIRECT(S78&amp;"_"&amp;R78),$A85,S$8)=0,"",INDEX(INDIRECT(S78&amp;"_"&amp;R78),$A85,S$8))</f>
        <v>#N/A</v>
      </c>
      <c r="T85" s="4" t="e">
        <f ca="1">IF(INDEX(INDIRECT(S78&amp;"_"&amp;R78),$A85,T$8)=0,"",INDEX(INDIRECT(S78&amp;"_"&amp;R78),$A85,T$8))</f>
        <v>#N/A</v>
      </c>
      <c r="U85" s="4" t="e">
        <f ca="1">IF(INDEX(INDIRECT(S78&amp;"_"&amp;R78),$A85,U$8)=0,"",INDEX(INDIRECT(S78&amp;"_"&amp;R78),$A85,U$8))</f>
        <v>#N/A</v>
      </c>
      <c r="V85" s="99"/>
      <c r="W85" s="99"/>
      <c r="Y85" s="4" t="e">
        <f ca="1">IF(INDEX(INDIRECT(AD78&amp;"_"&amp;AC78),$A85,Y$8)=0,"",INDEX(INDIRECT(AD78&amp;"_"&amp;AC78),$A85,Y$8))</f>
        <v>#N/A</v>
      </c>
      <c r="Z85" s="4" t="e">
        <f ca="1">IF(INDEX(INDIRECT(AD78&amp;"_"&amp;AC78),$A85,Z$8)=0,"",INDEX(INDIRECT(AD78&amp;"_"&amp;AC78),$A85,Z$8))</f>
        <v>#N/A</v>
      </c>
      <c r="AA85" s="4" t="e">
        <f ca="1">IF(INDEX(INDIRECT(AD78&amp;"_"&amp;AC78),$A85,AA$8)=0,"",INDEX(INDIRECT(AD78&amp;"_"&amp;AC78),$A85,AA$8))</f>
        <v>#N/A</v>
      </c>
      <c r="AB85" s="4" t="e">
        <f ca="1">IF(INDEX(INDIRECT(AD78&amp;"_"&amp;AC78),$A85,AB$8)=0,"",INDEX(INDIRECT(AD78&amp;"_"&amp;AC78),$A85,AB$8))</f>
        <v>#N/A</v>
      </c>
      <c r="AC85" s="4" t="e">
        <f ca="1">IF(INDEX(INDIRECT(AD78&amp;"_"&amp;AC78),$A85,AC$8)=0,"",INDEX(INDIRECT(AD78&amp;"_"&amp;AC78),$A85,AC$8))</f>
        <v>#N/A</v>
      </c>
      <c r="AD85" s="4" t="e">
        <f ca="1">IF(INDEX(INDIRECT(AD78&amp;"_"&amp;AC78),$A85,AD$8)=0,"",INDEX(INDIRECT(AD78&amp;"_"&amp;AC78),$A85,AD$8))</f>
        <v>#N/A</v>
      </c>
      <c r="AE85" s="4" t="e">
        <f ca="1">IF(INDEX(INDIRECT(AD78&amp;"_"&amp;AC78),$A85,AE$8)=0,"",INDEX(INDIRECT(AD78&amp;"_"&amp;AC78),$A85,AE$8))</f>
        <v>#N/A</v>
      </c>
      <c r="AF85" s="4" t="e">
        <f ca="1">IF(INDEX(INDIRECT(AD78&amp;"_"&amp;AC78),$A85,AF$8)=0,"",INDEX(INDIRECT(AD78&amp;"_"&amp;AC78),$A85,AF$8))</f>
        <v>#N/A</v>
      </c>
    </row>
    <row r="86" spans="1:32" ht="39.950000000000003" customHeight="1" x14ac:dyDescent="0.25">
      <c r="A86">
        <v>3</v>
      </c>
      <c r="C86" s="4" t="e">
        <f ca="1">IF(INDEX(INDIRECT(H78&amp;"_"&amp;G78),$A86,C$8)=0,"",INDEX(INDIRECT(H78&amp;"_"&amp;G78),$A86,C$8))</f>
        <v>#N/A</v>
      </c>
      <c r="D86" s="4" t="e">
        <f ca="1">IF(INDEX(INDIRECT(H78&amp;"_"&amp;G78),$A86,D$8)=0,"",INDEX(INDIRECT(H78&amp;"_"&amp;G78),$A86,D$8))</f>
        <v>#N/A</v>
      </c>
      <c r="E86" s="4" t="e">
        <f ca="1">IF(INDEX(INDIRECT(H78&amp;"_"&amp;G78),$A86,E$8)=0,"",INDEX(INDIRECT(H78&amp;"_"&amp;G78),$A86,E$8))</f>
        <v>#N/A</v>
      </c>
      <c r="F86" s="4" t="e">
        <f ca="1">IF(INDEX(INDIRECT(H78&amp;"_"&amp;G78),$A86,F$8)=0,"",INDEX(INDIRECT(H78&amp;"_"&amp;G78),$A86,F$8))</f>
        <v>#N/A</v>
      </c>
      <c r="G86" s="4" t="e">
        <f ca="1">IF(INDEX(INDIRECT(H78&amp;"_"&amp;G78),$A86,G$8)=0,"",INDEX(INDIRECT(H78&amp;"_"&amp;G78),$A86,G$8))</f>
        <v>#N/A</v>
      </c>
      <c r="H86" s="4" t="e">
        <f ca="1">IF(INDEX(INDIRECT(H78&amp;"_"&amp;G78),$A86,H$8)=0,"",INDEX(INDIRECT(H78&amp;"_"&amp;G78),$A86,H$8))</f>
        <v>#N/A</v>
      </c>
      <c r="I86" s="4" t="e">
        <f ca="1">IF(INDEX(INDIRECT(H78&amp;"_"&amp;G78),$A86,I$8)=0,"",INDEX(INDIRECT(H78&amp;"_"&amp;G78),$A86,I$8))</f>
        <v>#N/A</v>
      </c>
      <c r="J86" s="4" t="e">
        <f ca="1">IF(INDEX(INDIRECT(H78&amp;"_"&amp;G78),$A86,J$8)=0,"",INDEX(INDIRECT(H78&amp;"_"&amp;G78),$A86,J$8))</f>
        <v>#N/A</v>
      </c>
      <c r="K86" s="4"/>
      <c r="N86" s="4" t="e">
        <f ca="1">IF(INDEX(INDIRECT(S78&amp;"_"&amp;R78),$A86,N$8)=0,"",INDEX(INDIRECT(S78&amp;"_"&amp;R78),$A86,N$8))</f>
        <v>#N/A</v>
      </c>
      <c r="O86" s="4" t="e">
        <f ca="1">IF(INDEX(INDIRECT(S78&amp;"_"&amp;R78),$A86,O$8)=0,"",INDEX(INDIRECT(S78&amp;"_"&amp;R78),$A86,O$8))</f>
        <v>#N/A</v>
      </c>
      <c r="P86" s="4" t="e">
        <f ca="1">IF(INDEX(INDIRECT(S78&amp;"_"&amp;R78),$A86,P$8)=0,"",INDEX(INDIRECT(S78&amp;"_"&amp;R78),$A86,P$8))</f>
        <v>#N/A</v>
      </c>
      <c r="Q86" s="4" t="e">
        <f ca="1">IF(INDEX(INDIRECT(S78&amp;"_"&amp;R78),$A86,Q$8)=0,"",INDEX(INDIRECT(S78&amp;"_"&amp;R78),$A86,Q$8))</f>
        <v>#N/A</v>
      </c>
      <c r="R86" s="4" t="e">
        <f ca="1">IF(INDEX(INDIRECT(S78&amp;"_"&amp;R78),$A86,R$8)=0,"",INDEX(INDIRECT(S78&amp;"_"&amp;R78),$A86,R$8))</f>
        <v>#N/A</v>
      </c>
      <c r="S86" s="4" t="e">
        <f ca="1">IF(INDEX(INDIRECT(S78&amp;"_"&amp;R78),$A86,S$8)=0,"",INDEX(INDIRECT(S78&amp;"_"&amp;R78),$A86,S$8))</f>
        <v>#N/A</v>
      </c>
      <c r="T86" s="4" t="e">
        <f ca="1">IF(INDEX(INDIRECT(S78&amp;"_"&amp;R78),$A86,T$8)=0,"",INDEX(INDIRECT(S78&amp;"_"&amp;R78),$A86,T$8))</f>
        <v>#N/A</v>
      </c>
      <c r="U86" s="4" t="e">
        <f ca="1">IF(INDEX(INDIRECT(S78&amp;"_"&amp;R78),$A86,U$8)=0,"",INDEX(INDIRECT(S78&amp;"_"&amp;R78),$A86,U$8))</f>
        <v>#N/A</v>
      </c>
      <c r="V86" s="99"/>
      <c r="W86" s="99"/>
      <c r="Y86" s="4" t="e">
        <f ca="1">IF(INDEX(INDIRECT(AD78&amp;"_"&amp;AC78),$A86,Y$8)=0,"",INDEX(INDIRECT(AD78&amp;"_"&amp;AC78),$A86,Y$8))</f>
        <v>#N/A</v>
      </c>
      <c r="Z86" s="4" t="e">
        <f ca="1">IF(INDEX(INDIRECT(AD78&amp;"_"&amp;AC78),$A86,Z$8)=0,"",INDEX(INDIRECT(AD78&amp;"_"&amp;AC78),$A86,Z$8))</f>
        <v>#N/A</v>
      </c>
      <c r="AA86" s="4" t="e">
        <f ca="1">IF(INDEX(INDIRECT(AD78&amp;"_"&amp;AC78),$A86,AA$8)=0,"",INDEX(INDIRECT(AD78&amp;"_"&amp;AC78),$A86,AA$8))</f>
        <v>#N/A</v>
      </c>
      <c r="AB86" s="4" t="e">
        <f ca="1">IF(INDEX(INDIRECT(AD78&amp;"_"&amp;AC78),$A86,AB$8)=0,"",INDEX(INDIRECT(AD78&amp;"_"&amp;AC78),$A86,AB$8))</f>
        <v>#N/A</v>
      </c>
      <c r="AC86" s="4" t="e">
        <f ca="1">IF(INDEX(INDIRECT(AD78&amp;"_"&amp;AC78),$A86,AC$8)=0,"",INDEX(INDIRECT(AD78&amp;"_"&amp;AC78),$A86,AC$8))</f>
        <v>#N/A</v>
      </c>
      <c r="AD86" s="4" t="e">
        <f ca="1">IF(INDEX(INDIRECT(AD78&amp;"_"&amp;AC78),$A86,AD$8)=0,"",INDEX(INDIRECT(AD78&amp;"_"&amp;AC78),$A86,AD$8))</f>
        <v>#N/A</v>
      </c>
      <c r="AE86" s="4" t="e">
        <f ca="1">IF(INDEX(INDIRECT(AD78&amp;"_"&amp;AC78),$A86,AE$8)=0,"",INDEX(INDIRECT(AD78&amp;"_"&amp;AC78),$A86,AE$8))</f>
        <v>#N/A</v>
      </c>
      <c r="AF86" s="4" t="e">
        <f ca="1">IF(INDEX(INDIRECT(AD78&amp;"_"&amp;AC78),$A86,AF$8)=0,"",INDEX(INDIRECT(AD78&amp;"_"&amp;AC78),$A86,AF$8))</f>
        <v>#N/A</v>
      </c>
    </row>
    <row r="87" spans="1:32" ht="39.950000000000003" customHeight="1" x14ac:dyDescent="0.25">
      <c r="A87">
        <v>4</v>
      </c>
      <c r="C87" s="4" t="e">
        <f ca="1">IF(INDEX(INDIRECT(H78&amp;"_"&amp;G78),$A87,C$8)=0,"",INDEX(INDIRECT(H78&amp;"_"&amp;G78),$A87,C$8))</f>
        <v>#N/A</v>
      </c>
      <c r="D87" s="4" t="e">
        <f ca="1">IF(INDEX(INDIRECT(H78&amp;"_"&amp;G78),$A87,D$8)=0,"",INDEX(INDIRECT(H78&amp;"_"&amp;G78),$A87,D$8))</f>
        <v>#N/A</v>
      </c>
      <c r="E87" s="4" t="e">
        <f ca="1">IF(INDEX(INDIRECT(H78&amp;"_"&amp;G78),$A87,E$8)=0,"",INDEX(INDIRECT(H78&amp;"_"&amp;G78),$A87,E$8))</f>
        <v>#N/A</v>
      </c>
      <c r="F87" s="4" t="e">
        <f ca="1">IF(INDEX(INDIRECT(H78&amp;"_"&amp;G78),$A87,F$8)=0,"",INDEX(INDIRECT(H78&amp;"_"&amp;G78),$A87,F$8))</f>
        <v>#N/A</v>
      </c>
      <c r="G87" s="4" t="e">
        <f ca="1">IF(INDEX(INDIRECT(H78&amp;"_"&amp;G78),$A87,G$8)=0,"",INDEX(INDIRECT(H78&amp;"_"&amp;G78),$A87,G$8))</f>
        <v>#N/A</v>
      </c>
      <c r="H87" s="4" t="e">
        <f ca="1">IF(INDEX(INDIRECT(H78&amp;"_"&amp;G78),$A87,H$8)=0,"",INDEX(INDIRECT(H78&amp;"_"&amp;G78),$A87,H$8))</f>
        <v>#N/A</v>
      </c>
      <c r="I87" s="4" t="e">
        <f ca="1">IF(INDEX(INDIRECT(H78&amp;"_"&amp;G78),$A87,I$8)=0,"",INDEX(INDIRECT(H78&amp;"_"&amp;G78),$A87,I$8))</f>
        <v>#N/A</v>
      </c>
      <c r="J87" s="4" t="e">
        <f ca="1">IF(INDEX(INDIRECT(H78&amp;"_"&amp;G78),$A87,J$8)=0,"",INDEX(INDIRECT(H78&amp;"_"&amp;G78),$A87,J$8))</f>
        <v>#N/A</v>
      </c>
      <c r="K87" s="4"/>
      <c r="N87" s="4" t="e">
        <f ca="1">IF(INDEX(INDIRECT(S78&amp;"_"&amp;R78),$A87,N$8)=0,"",INDEX(INDIRECT(S78&amp;"_"&amp;R78),$A87,N$8))</f>
        <v>#N/A</v>
      </c>
      <c r="O87" s="4" t="e">
        <f ca="1">IF(INDEX(INDIRECT(S78&amp;"_"&amp;R78),$A87,O$8)=0,"",INDEX(INDIRECT(S78&amp;"_"&amp;R78),$A87,O$8))</f>
        <v>#N/A</v>
      </c>
      <c r="P87" s="4" t="e">
        <f ca="1">IF(INDEX(INDIRECT(S78&amp;"_"&amp;R78),$A87,P$8)=0,"",INDEX(INDIRECT(S78&amp;"_"&amp;R78),$A87,P$8))</f>
        <v>#N/A</v>
      </c>
      <c r="Q87" s="4" t="e">
        <f ca="1">IF(INDEX(INDIRECT(S78&amp;"_"&amp;R78),$A87,Q$8)=0,"",INDEX(INDIRECT(S78&amp;"_"&amp;R78),$A87,Q$8))</f>
        <v>#N/A</v>
      </c>
      <c r="R87" s="4" t="e">
        <f ca="1">IF(INDEX(INDIRECT(S78&amp;"_"&amp;R78),$A87,R$8)=0,"",INDEX(INDIRECT(S78&amp;"_"&amp;R78),$A87,R$8))</f>
        <v>#N/A</v>
      </c>
      <c r="S87" s="4" t="e">
        <f ca="1">IF(INDEX(INDIRECT(S78&amp;"_"&amp;R78),$A87,S$8)=0,"",INDEX(INDIRECT(S78&amp;"_"&amp;R78),$A87,S$8))</f>
        <v>#N/A</v>
      </c>
      <c r="T87" s="4" t="e">
        <f ca="1">IF(INDEX(INDIRECT(S78&amp;"_"&amp;R78),$A87,T$8)=0,"",INDEX(INDIRECT(S78&amp;"_"&amp;R78),$A87,T$8))</f>
        <v>#N/A</v>
      </c>
      <c r="U87" s="4" t="e">
        <f ca="1">IF(INDEX(INDIRECT(S78&amp;"_"&amp;R78),$A87,U$8)=0,"",INDEX(INDIRECT(S78&amp;"_"&amp;R78),$A87,U$8))</f>
        <v>#N/A</v>
      </c>
      <c r="Y87" s="4" t="e">
        <f ca="1">IF(INDEX(INDIRECT(AD78&amp;"_"&amp;AC78),$A87,Y$8)=0,"",INDEX(INDIRECT(AD78&amp;"_"&amp;AC78),$A87,Y$8))</f>
        <v>#N/A</v>
      </c>
      <c r="Z87" s="4" t="e">
        <f ca="1">IF(INDEX(INDIRECT(AD78&amp;"_"&amp;AC78),$A87,Z$8)=0,"",INDEX(INDIRECT(AD78&amp;"_"&amp;AC78),$A87,Z$8))</f>
        <v>#N/A</v>
      </c>
      <c r="AA87" s="4" t="e">
        <f ca="1">IF(INDEX(INDIRECT(AD78&amp;"_"&amp;AC78),$A87,AA$8)=0,"",INDEX(INDIRECT(AD78&amp;"_"&amp;AC78),$A87,AA$8))</f>
        <v>#N/A</v>
      </c>
      <c r="AB87" s="4" t="e">
        <f ca="1">IF(INDEX(INDIRECT(AD78&amp;"_"&amp;AC78),$A87,AB$8)=0,"",INDEX(INDIRECT(AD78&amp;"_"&amp;AC78),$A87,AB$8))</f>
        <v>#N/A</v>
      </c>
      <c r="AC87" s="4" t="e">
        <f ca="1">IF(INDEX(INDIRECT(AD78&amp;"_"&amp;AC78),$A87,AC$8)=0,"",INDEX(INDIRECT(AD78&amp;"_"&amp;AC78),$A87,AC$8))</f>
        <v>#N/A</v>
      </c>
      <c r="AD87" s="4" t="e">
        <f ca="1">IF(INDEX(INDIRECT(AD78&amp;"_"&amp;AC78),$A87,AD$8)=0,"",INDEX(INDIRECT(AD78&amp;"_"&amp;AC78),$A87,AD$8))</f>
        <v>#N/A</v>
      </c>
      <c r="AE87" s="4" t="e">
        <f ca="1">IF(INDEX(INDIRECT(AD78&amp;"_"&amp;AC78),$A87,AE$8)=0,"",INDEX(INDIRECT(AD78&amp;"_"&amp;AC78),$A87,AE$8))</f>
        <v>#N/A</v>
      </c>
      <c r="AF87" s="4" t="e">
        <f ca="1">IF(INDEX(INDIRECT(AD78&amp;"_"&amp;AC78),$A87,AF$8)=0,"",INDEX(INDIRECT(AD78&amp;"_"&amp;AC78),$A87,AF$8))</f>
        <v>#N/A</v>
      </c>
    </row>
    <row r="88" spans="1:32" ht="39.950000000000003" customHeight="1" x14ac:dyDescent="0.25">
      <c r="A88">
        <v>5</v>
      </c>
      <c r="C88" s="4" t="e">
        <f ca="1">IF(INDEX(INDIRECT(H78&amp;"_"&amp;G78),$A88,C$8)=0,"",INDEX(INDIRECT(H78&amp;"_"&amp;G78),$A88,C$8))</f>
        <v>#N/A</v>
      </c>
      <c r="D88" s="4" t="e">
        <f ca="1">IF(INDEX(INDIRECT(H78&amp;"_"&amp;G78),$A88,D$8)=0,"",INDEX(INDIRECT(H78&amp;"_"&amp;G78),$A88,D$8))</f>
        <v>#N/A</v>
      </c>
      <c r="E88" s="4" t="e">
        <f ca="1">IF(INDEX(INDIRECT(H78&amp;"_"&amp;G78),$A88,E$8)=0,"",INDEX(INDIRECT(H78&amp;"_"&amp;G78),$A88,E$8))</f>
        <v>#N/A</v>
      </c>
      <c r="F88" s="4" t="e">
        <f ca="1">IF(INDEX(INDIRECT(H78&amp;"_"&amp;G78),$A88,F$8)=0,"",INDEX(INDIRECT(H78&amp;"_"&amp;G78),$A88,F$8))</f>
        <v>#N/A</v>
      </c>
      <c r="G88" s="4" t="e">
        <f ca="1">IF(INDEX(INDIRECT(H78&amp;"_"&amp;G78),$A88,G$8)=0,"",INDEX(INDIRECT(H78&amp;"_"&amp;G78),$A88,G$8))</f>
        <v>#N/A</v>
      </c>
      <c r="H88" s="4" t="e">
        <f ca="1">IF(INDEX(INDIRECT(H78&amp;"_"&amp;G78),$A88,H$8)=0,"",INDEX(INDIRECT(H78&amp;"_"&amp;G78),$A88,H$8))</f>
        <v>#N/A</v>
      </c>
      <c r="I88" s="4" t="e">
        <f ca="1">IF(INDEX(INDIRECT(H78&amp;"_"&amp;G78),$A88,I$8)=0,"",INDEX(INDIRECT(H78&amp;"_"&amp;G78),$A88,I$8))</f>
        <v>#N/A</v>
      </c>
      <c r="J88" s="4" t="e">
        <f ca="1">IF(INDEX(INDIRECT(H78&amp;"_"&amp;G78),$A88,J$8)=0,"",INDEX(INDIRECT(H78&amp;"_"&amp;G78),$A88,J$8))</f>
        <v>#N/A</v>
      </c>
      <c r="K88" s="4"/>
      <c r="N88" s="4" t="e">
        <f ca="1">IF(INDEX(INDIRECT(S78&amp;"_"&amp;R78),$A88,N$8)=0,"",INDEX(INDIRECT(S78&amp;"_"&amp;R78),$A88,N$8))</f>
        <v>#N/A</v>
      </c>
      <c r="O88" s="4" t="e">
        <f ca="1">IF(INDEX(INDIRECT(S78&amp;"_"&amp;R78),$A88,O$8)=0,"",INDEX(INDIRECT(S78&amp;"_"&amp;R78),$A88,O$8))</f>
        <v>#N/A</v>
      </c>
      <c r="P88" s="4" t="e">
        <f ca="1">IF(INDEX(INDIRECT(S78&amp;"_"&amp;R78),$A88,P$8)=0,"",INDEX(INDIRECT(S78&amp;"_"&amp;R78),$A88,P$8))</f>
        <v>#N/A</v>
      </c>
      <c r="Q88" s="4" t="e">
        <f ca="1">IF(INDEX(INDIRECT(S78&amp;"_"&amp;R78),$A88,Q$8)=0,"",INDEX(INDIRECT(S78&amp;"_"&amp;R78),$A88,Q$8))</f>
        <v>#N/A</v>
      </c>
      <c r="R88" s="4" t="e">
        <f ca="1">IF(INDEX(INDIRECT(S78&amp;"_"&amp;R78),$A88,R$8)=0,"",INDEX(INDIRECT(S78&amp;"_"&amp;R78),$A88,R$8))</f>
        <v>#N/A</v>
      </c>
      <c r="S88" s="4" t="e">
        <f ca="1">IF(INDEX(INDIRECT(S78&amp;"_"&amp;R78),$A88,S$8)=0,"",INDEX(INDIRECT(S78&amp;"_"&amp;R78),$A88,S$8))</f>
        <v>#N/A</v>
      </c>
      <c r="T88" s="4" t="e">
        <f ca="1">IF(INDEX(INDIRECT(S78&amp;"_"&amp;R78),$A88,T$8)=0,"",INDEX(INDIRECT(S78&amp;"_"&amp;R78),$A88,T$8))</f>
        <v>#N/A</v>
      </c>
      <c r="U88" s="4" t="e">
        <f ca="1">IF(INDEX(INDIRECT(S78&amp;"_"&amp;R78),$A88,U$8)=0,"",INDEX(INDIRECT(S78&amp;"_"&amp;R78),$A88,U$8))</f>
        <v>#N/A</v>
      </c>
      <c r="Y88" s="4" t="e">
        <f ca="1">IF(INDEX(INDIRECT(AD78&amp;"_"&amp;AC78),$A88,Y$8)=0,"",INDEX(INDIRECT(AD78&amp;"_"&amp;AC78),$A88,Y$8))</f>
        <v>#N/A</v>
      </c>
      <c r="Z88" s="4" t="e">
        <f ca="1">IF(INDEX(INDIRECT(AD78&amp;"_"&amp;AC78),$A88,Z$8)=0,"",INDEX(INDIRECT(AD78&amp;"_"&amp;AC78),$A88,Z$8))</f>
        <v>#N/A</v>
      </c>
      <c r="AA88" s="4" t="e">
        <f ca="1">IF(INDEX(INDIRECT(AD78&amp;"_"&amp;AC78),$A88,AA$8)=0,"",INDEX(INDIRECT(AD78&amp;"_"&amp;AC78),$A88,AA$8))</f>
        <v>#N/A</v>
      </c>
      <c r="AB88" s="4" t="e">
        <f ca="1">IF(INDEX(INDIRECT(AD78&amp;"_"&amp;AC78),$A88,AB$8)=0,"",INDEX(INDIRECT(AD78&amp;"_"&amp;AC78),$A88,AB$8))</f>
        <v>#N/A</v>
      </c>
      <c r="AC88" s="4" t="e">
        <f ca="1">IF(INDEX(INDIRECT(AD78&amp;"_"&amp;AC78),$A88,AC$8)=0,"",INDEX(INDIRECT(AD78&amp;"_"&amp;AC78),$A88,AC$8))</f>
        <v>#N/A</v>
      </c>
      <c r="AD88" s="4" t="e">
        <f ca="1">IF(INDEX(INDIRECT(AD78&amp;"_"&amp;AC78),$A88,AD$8)=0,"",INDEX(INDIRECT(AD78&amp;"_"&amp;AC78),$A88,AD$8))</f>
        <v>#N/A</v>
      </c>
      <c r="AE88" s="4" t="e">
        <f ca="1">IF(INDEX(INDIRECT(AD78&amp;"_"&amp;AC78),$A88,AE$8)=0,"",INDEX(INDIRECT(AD78&amp;"_"&amp;AC78),$A88,AE$8))</f>
        <v>#N/A</v>
      </c>
      <c r="AF88" s="4" t="e">
        <f ca="1">IF(INDEX(INDIRECT(AD78&amp;"_"&amp;AC78),$A88,AF$8)=0,"",INDEX(INDIRECT(AD78&amp;"_"&amp;AC78),$A88,AF$8))</f>
        <v>#N/A</v>
      </c>
    </row>
    <row r="89" spans="1:32" ht="39.950000000000003" customHeight="1" x14ac:dyDescent="0.25">
      <c r="A89">
        <v>6</v>
      </c>
      <c r="C89" s="4" t="e">
        <f ca="1">IF(INDEX(INDIRECT(H78&amp;"_"&amp;G78),$A89,C$8)=0,"",INDEX(INDIRECT(H78&amp;"_"&amp;G78),$A89,C$8))</f>
        <v>#N/A</v>
      </c>
      <c r="D89" s="4" t="e">
        <f ca="1">IF(INDEX(INDIRECT(H78&amp;"_"&amp;G78),$A89,D$8)=0,"",INDEX(INDIRECT(H78&amp;"_"&amp;G78),$A89,D$8))</f>
        <v>#N/A</v>
      </c>
      <c r="E89" s="4" t="e">
        <f ca="1">IF(INDEX(INDIRECT(H78&amp;"_"&amp;G78),$A89,E$8)=0,"",INDEX(INDIRECT(H78&amp;"_"&amp;G78),$A89,E$8))</f>
        <v>#N/A</v>
      </c>
      <c r="F89" s="4" t="e">
        <f ca="1">IF(INDEX(INDIRECT(H78&amp;"_"&amp;G78),$A89,F$8)=0,"",INDEX(INDIRECT(H78&amp;"_"&amp;G78),$A89,F$8))</f>
        <v>#N/A</v>
      </c>
      <c r="G89" s="4" t="e">
        <f ca="1">IF(INDEX(INDIRECT(H78&amp;"_"&amp;G78),$A89,G$8)=0,"",INDEX(INDIRECT(H78&amp;"_"&amp;G78),$A89,G$8))</f>
        <v>#N/A</v>
      </c>
      <c r="H89" s="4" t="e">
        <f ca="1">IF(INDEX(INDIRECT(H78&amp;"_"&amp;G78),$A89,H$8)=0,"",INDEX(INDIRECT(H78&amp;"_"&amp;G78),$A89,H$8))</f>
        <v>#N/A</v>
      </c>
      <c r="I89" s="4" t="e">
        <f ca="1">IF(INDEX(INDIRECT(H78&amp;"_"&amp;G78),$A89,I$8)=0,"",INDEX(INDIRECT(H78&amp;"_"&amp;G78),$A89,I$8))</f>
        <v>#N/A</v>
      </c>
      <c r="J89" s="4" t="e">
        <f ca="1">IF(INDEX(INDIRECT(H78&amp;"_"&amp;G78),$A89,J$8)=0,"",INDEX(INDIRECT(H78&amp;"_"&amp;G78),$A89,J$8))</f>
        <v>#N/A</v>
      </c>
      <c r="K89" s="4"/>
      <c r="N89" s="4" t="e">
        <f ca="1">IF(INDEX(INDIRECT(S78&amp;"_"&amp;R78),$A89,N$8)=0,"",INDEX(INDIRECT(S78&amp;"_"&amp;R78),$A89,N$8))</f>
        <v>#N/A</v>
      </c>
      <c r="O89" s="4" t="e">
        <f ca="1">IF(INDEX(INDIRECT(S78&amp;"_"&amp;R78),$A89,O$8)=0,"",INDEX(INDIRECT(S78&amp;"_"&amp;R78),$A89,O$8))</f>
        <v>#N/A</v>
      </c>
      <c r="P89" s="4" t="e">
        <f ca="1">IF(INDEX(INDIRECT(S78&amp;"_"&amp;R78),$A89,P$8)=0,"",INDEX(INDIRECT(S78&amp;"_"&amp;R78),$A89,P$8))</f>
        <v>#N/A</v>
      </c>
      <c r="Q89" s="4" t="e">
        <f ca="1">IF(INDEX(INDIRECT(S78&amp;"_"&amp;R78),$A89,Q$8)=0,"",INDEX(INDIRECT(S78&amp;"_"&amp;R78),$A89,Q$8))</f>
        <v>#N/A</v>
      </c>
      <c r="R89" s="4" t="e">
        <f ca="1">IF(INDEX(INDIRECT(S78&amp;"_"&amp;R78),$A89,R$8)=0,"",INDEX(INDIRECT(S78&amp;"_"&amp;R78),$A89,R$8))</f>
        <v>#N/A</v>
      </c>
      <c r="S89" s="4" t="e">
        <f ca="1">IF(INDEX(INDIRECT(S78&amp;"_"&amp;R78),$A89,S$8)=0,"",INDEX(INDIRECT(S78&amp;"_"&amp;R78),$A89,S$8))</f>
        <v>#N/A</v>
      </c>
      <c r="T89" s="4" t="e">
        <f ca="1">IF(INDEX(INDIRECT(S78&amp;"_"&amp;R78),$A89,T$8)=0,"",INDEX(INDIRECT(S78&amp;"_"&amp;R78),$A89,T$8))</f>
        <v>#N/A</v>
      </c>
      <c r="U89" s="4" t="e">
        <f ca="1">IF(INDEX(INDIRECT(S78&amp;"_"&amp;R78),$A89,U$8)=0,"",INDEX(INDIRECT(S78&amp;"_"&amp;R78),$A89,U$8))</f>
        <v>#N/A</v>
      </c>
      <c r="Y89" s="4" t="e">
        <f ca="1">IF(INDEX(INDIRECT(AD78&amp;"_"&amp;AC78),$A89,Y$8)=0,"",INDEX(INDIRECT(AD78&amp;"_"&amp;AC78),$A89,Y$8))</f>
        <v>#N/A</v>
      </c>
      <c r="Z89" s="4" t="e">
        <f ca="1">IF(INDEX(INDIRECT(AD78&amp;"_"&amp;AC78),$A89,Z$8)=0,"",INDEX(INDIRECT(AD78&amp;"_"&amp;AC78),$A89,Z$8))</f>
        <v>#N/A</v>
      </c>
      <c r="AA89" s="4" t="e">
        <f ca="1">IF(INDEX(INDIRECT(AD78&amp;"_"&amp;AC78),$A89,AA$8)=0,"",INDEX(INDIRECT(AD78&amp;"_"&amp;AC78),$A89,AA$8))</f>
        <v>#N/A</v>
      </c>
      <c r="AB89" s="4" t="e">
        <f ca="1">IF(INDEX(INDIRECT(AD78&amp;"_"&amp;AC78),$A89,AB$8)=0,"",INDEX(INDIRECT(AD78&amp;"_"&amp;AC78),$A89,AB$8))</f>
        <v>#N/A</v>
      </c>
      <c r="AC89" s="4" t="e">
        <f ca="1">IF(INDEX(INDIRECT(AD78&amp;"_"&amp;AC78),$A89,AC$8)=0,"",INDEX(INDIRECT(AD78&amp;"_"&amp;AC78),$A89,AC$8))</f>
        <v>#N/A</v>
      </c>
      <c r="AD89" s="4" t="e">
        <f ca="1">IF(INDEX(INDIRECT(AD78&amp;"_"&amp;AC78),$A89,AD$8)=0,"",INDEX(INDIRECT(AD78&amp;"_"&amp;AC78),$A89,AD$8))</f>
        <v>#N/A</v>
      </c>
      <c r="AE89" s="4" t="e">
        <f ca="1">IF(INDEX(INDIRECT(AD78&amp;"_"&amp;AC78),$A89,AE$8)=0,"",INDEX(INDIRECT(AD78&amp;"_"&amp;AC78),$A89,AE$8))</f>
        <v>#N/A</v>
      </c>
      <c r="AF89" s="4" t="e">
        <f ca="1">IF(INDEX(INDIRECT(AD78&amp;"_"&amp;AC78),$A89,AF$8)=0,"",INDEX(INDIRECT(AD78&amp;"_"&amp;AC78),$A89,AF$8))</f>
        <v>#N/A</v>
      </c>
    </row>
    <row r="90" spans="1:32" ht="39.950000000000003" customHeight="1" x14ac:dyDescent="0.25">
      <c r="A90">
        <v>7</v>
      </c>
      <c r="C90" s="4" t="e">
        <f ca="1">IF(INDEX(INDIRECT(H78&amp;"_"&amp;G78),$A90,C$8)=0,"",INDEX(INDIRECT(H78&amp;"_"&amp;G78),$A90,C$8))</f>
        <v>#N/A</v>
      </c>
      <c r="D90" s="4" t="e">
        <f ca="1">IF(INDEX(INDIRECT(H78&amp;"_"&amp;G78),$A90,D$8)=0,"",INDEX(INDIRECT(H78&amp;"_"&amp;G78),$A90,D$8))</f>
        <v>#N/A</v>
      </c>
      <c r="E90" s="4" t="e">
        <f ca="1">IF(INDEX(INDIRECT(H78&amp;"_"&amp;G78),$A90,E$8)=0,"",INDEX(INDIRECT(H78&amp;"_"&amp;G78),$A90,E$8))</f>
        <v>#N/A</v>
      </c>
      <c r="F90" s="4" t="e">
        <f ca="1">IF(INDEX(INDIRECT(H78&amp;"_"&amp;G78),$A90,F$8)=0,"",INDEX(INDIRECT(H78&amp;"_"&amp;G78),$A90,F$8))</f>
        <v>#N/A</v>
      </c>
      <c r="G90" s="4" t="e">
        <f ca="1">IF(INDEX(INDIRECT(H78&amp;"_"&amp;G78),$A90,G$8)=0,"",INDEX(INDIRECT(H78&amp;"_"&amp;G78),$A90,G$8))</f>
        <v>#N/A</v>
      </c>
      <c r="H90" s="4" t="e">
        <f ca="1">IF(INDEX(INDIRECT(H78&amp;"_"&amp;G78),$A90,H$8)=0,"",INDEX(INDIRECT(H78&amp;"_"&amp;G78),$A90,H$8))</f>
        <v>#N/A</v>
      </c>
      <c r="I90" s="4" t="e">
        <f ca="1">IF(INDEX(INDIRECT(H78&amp;"_"&amp;G78),$A90,I$8)=0,"",INDEX(INDIRECT(H78&amp;"_"&amp;G78),$A90,I$8))</f>
        <v>#N/A</v>
      </c>
      <c r="J90" s="4" t="e">
        <f ca="1">IF(INDEX(INDIRECT(H78&amp;"_"&amp;G78),$A90,J$8)=0,"",INDEX(INDIRECT(H78&amp;"_"&amp;G78),$A90,J$8))</f>
        <v>#N/A</v>
      </c>
      <c r="K90" s="4"/>
      <c r="N90" s="4" t="e">
        <f ca="1">IF(INDEX(INDIRECT(S78&amp;"_"&amp;R78),$A90,N$8)=0,"",INDEX(INDIRECT(S78&amp;"_"&amp;R78),$A90,N$8))</f>
        <v>#N/A</v>
      </c>
      <c r="O90" s="4" t="e">
        <f ca="1">IF(INDEX(INDIRECT(S78&amp;"_"&amp;R78),$A90,O$8)=0,"",INDEX(INDIRECT(S78&amp;"_"&amp;R78),$A90,O$8))</f>
        <v>#N/A</v>
      </c>
      <c r="P90" s="4" t="e">
        <f ca="1">IF(INDEX(INDIRECT(S78&amp;"_"&amp;R78),$A90,P$8)=0,"",INDEX(INDIRECT(S78&amp;"_"&amp;R78),$A90,P$8))</f>
        <v>#N/A</v>
      </c>
      <c r="Q90" s="4" t="e">
        <f ca="1">IF(INDEX(INDIRECT(S78&amp;"_"&amp;R78),$A90,Q$8)=0,"",INDEX(INDIRECT(S78&amp;"_"&amp;R78),$A90,Q$8))</f>
        <v>#N/A</v>
      </c>
      <c r="R90" s="4" t="e">
        <f ca="1">IF(INDEX(INDIRECT(S78&amp;"_"&amp;R78),$A90,R$8)=0,"",INDEX(INDIRECT(S78&amp;"_"&amp;R78),$A90,R$8))</f>
        <v>#N/A</v>
      </c>
      <c r="S90" s="4" t="e">
        <f ca="1">IF(INDEX(INDIRECT(S78&amp;"_"&amp;R78),$A90,S$8)=0,"",INDEX(INDIRECT(S78&amp;"_"&amp;R78),$A90,S$8))</f>
        <v>#N/A</v>
      </c>
      <c r="T90" s="4" t="e">
        <f ca="1">IF(INDEX(INDIRECT(S78&amp;"_"&amp;R78),$A90,T$8)=0,"",INDEX(INDIRECT(S78&amp;"_"&amp;R78),$A90,T$8))</f>
        <v>#N/A</v>
      </c>
      <c r="U90" s="4" t="e">
        <f ca="1">IF(INDEX(INDIRECT(S78&amp;"_"&amp;R78),$A90,U$8)=0,"",INDEX(INDIRECT(S78&amp;"_"&amp;R78),$A90,U$8))</f>
        <v>#N/A</v>
      </c>
      <c r="Y90" s="4" t="e">
        <f ca="1">IF(INDEX(INDIRECT(AD78&amp;"_"&amp;AC78),$A90,Y$8)=0,"",INDEX(INDIRECT(AD78&amp;"_"&amp;AC78),$A90,Y$8))</f>
        <v>#N/A</v>
      </c>
      <c r="Z90" s="4" t="e">
        <f ca="1">IF(INDEX(INDIRECT(AD78&amp;"_"&amp;AC78),$A90,Z$8)=0,"",INDEX(INDIRECT(AD78&amp;"_"&amp;AC78),$A90,Z$8))</f>
        <v>#N/A</v>
      </c>
      <c r="AA90" s="4" t="e">
        <f ca="1">IF(INDEX(INDIRECT(AD78&amp;"_"&amp;AC78),$A90,AA$8)=0,"",INDEX(INDIRECT(AD78&amp;"_"&amp;AC78),$A90,AA$8))</f>
        <v>#N/A</v>
      </c>
      <c r="AB90" s="4" t="e">
        <f ca="1">IF(INDEX(INDIRECT(AD78&amp;"_"&amp;AC78),$A90,AB$8)=0,"",INDEX(INDIRECT(AD78&amp;"_"&amp;AC78),$A90,AB$8))</f>
        <v>#N/A</v>
      </c>
      <c r="AC90" s="4" t="e">
        <f ca="1">IF(INDEX(INDIRECT(AD78&amp;"_"&amp;AC78),$A90,AC$8)=0,"",INDEX(INDIRECT(AD78&amp;"_"&amp;AC78),$A90,AC$8))</f>
        <v>#N/A</v>
      </c>
      <c r="AD90" s="4" t="e">
        <f ca="1">IF(INDEX(INDIRECT(AD78&amp;"_"&amp;AC78),$A90,AD$8)=0,"",INDEX(INDIRECT(AD78&amp;"_"&amp;AC78),$A90,AD$8))</f>
        <v>#N/A</v>
      </c>
      <c r="AE90" s="4" t="e">
        <f ca="1">IF(INDEX(INDIRECT(AD78&amp;"_"&amp;AC78),$A90,AE$8)=0,"",INDEX(INDIRECT(AD78&amp;"_"&amp;AC78),$A90,AE$8))</f>
        <v>#N/A</v>
      </c>
      <c r="AF90" s="4" t="e">
        <f ca="1">IF(INDEX(INDIRECT(AD78&amp;"_"&amp;AC78),$A90,AF$8)=0,"",INDEX(INDIRECT(AD78&amp;"_"&amp;AC78),$A90,AF$8))</f>
        <v>#N/A</v>
      </c>
    </row>
    <row r="91" spans="1:32" ht="39.950000000000003" customHeight="1" x14ac:dyDescent="0.25">
      <c r="A91">
        <v>8</v>
      </c>
      <c r="C91" s="4" t="e">
        <f ca="1">IF(INDEX(INDIRECT(H78&amp;"_"&amp;G78),$A91,C$8)=0,"",INDEX(INDIRECT(H78&amp;"_"&amp;G78),$A91,C$8))</f>
        <v>#N/A</v>
      </c>
      <c r="D91" s="4" t="e">
        <f ca="1">IF(INDEX(INDIRECT(H78&amp;"_"&amp;G78),$A91,D$8)=0,"",INDEX(INDIRECT(H78&amp;"_"&amp;G78),$A91,D$8))</f>
        <v>#N/A</v>
      </c>
      <c r="E91" s="4" t="e">
        <f ca="1">IF(INDEX(INDIRECT(H78&amp;"_"&amp;G78),$A91,E$8)=0,"",INDEX(INDIRECT(H78&amp;"_"&amp;G78),$A91,E$8))</f>
        <v>#N/A</v>
      </c>
      <c r="F91" s="4" t="e">
        <f ca="1">IF(INDEX(INDIRECT(H78&amp;"_"&amp;G78),$A91,F$8)=0,"",INDEX(INDIRECT(H78&amp;"_"&amp;G78),$A91,F$8))</f>
        <v>#N/A</v>
      </c>
      <c r="G91" s="4" t="e">
        <f ca="1">IF(INDEX(INDIRECT(H78&amp;"_"&amp;G78),$A91,G$8)=0,"",INDEX(INDIRECT(H78&amp;"_"&amp;G78),$A91,G$8))</f>
        <v>#N/A</v>
      </c>
      <c r="H91" s="4" t="e">
        <f ca="1">IF(INDEX(INDIRECT(H78&amp;"_"&amp;G78),$A91,H$8)=0,"",INDEX(INDIRECT(H78&amp;"_"&amp;G78),$A91,H$8))</f>
        <v>#N/A</v>
      </c>
      <c r="I91" s="4" t="e">
        <f ca="1">IF(INDEX(INDIRECT(H78&amp;"_"&amp;G78),$A91,I$8)=0,"",INDEX(INDIRECT(H78&amp;"_"&amp;G78),$A91,I$8))</f>
        <v>#N/A</v>
      </c>
      <c r="J91" s="4" t="e">
        <f ca="1">IF(INDEX(INDIRECT(H78&amp;"_"&amp;G78),$A91,J$8)=0,"",INDEX(INDIRECT(H78&amp;"_"&amp;G78),$A91,J$8))</f>
        <v>#N/A</v>
      </c>
      <c r="K91" s="4"/>
      <c r="N91" s="4" t="e">
        <f ca="1">IF(INDEX(INDIRECT(S78&amp;"_"&amp;R78),$A91,N$8)=0,"",INDEX(INDIRECT(S78&amp;"_"&amp;R78),$A91,N$8))</f>
        <v>#N/A</v>
      </c>
      <c r="O91" s="4" t="e">
        <f ca="1">IF(INDEX(INDIRECT(S78&amp;"_"&amp;R78),$A91,O$8)=0,"",INDEX(INDIRECT(S78&amp;"_"&amp;R78),$A91,O$8))</f>
        <v>#N/A</v>
      </c>
      <c r="P91" s="4" t="e">
        <f ca="1">IF(INDEX(INDIRECT(S78&amp;"_"&amp;R78),$A91,P$8)=0,"",INDEX(INDIRECT(S78&amp;"_"&amp;R78),$A91,P$8))</f>
        <v>#N/A</v>
      </c>
      <c r="Q91" s="4" t="e">
        <f ca="1">IF(INDEX(INDIRECT(S78&amp;"_"&amp;R78),$A91,Q$8)=0,"",INDEX(INDIRECT(S78&amp;"_"&amp;R78),$A91,Q$8))</f>
        <v>#N/A</v>
      </c>
      <c r="R91" s="4" t="e">
        <f ca="1">IF(INDEX(INDIRECT(S78&amp;"_"&amp;R78),$A91,R$8)=0,"",INDEX(INDIRECT(S78&amp;"_"&amp;R78),$A91,R$8))</f>
        <v>#N/A</v>
      </c>
      <c r="S91" s="4" t="e">
        <f ca="1">IF(INDEX(INDIRECT(S78&amp;"_"&amp;R78),$A91,S$8)=0,"",INDEX(INDIRECT(S78&amp;"_"&amp;R78),$A91,S$8))</f>
        <v>#N/A</v>
      </c>
      <c r="T91" s="4" t="e">
        <f ca="1">IF(INDEX(INDIRECT(S78&amp;"_"&amp;R78),$A91,T$8)=0,"",INDEX(INDIRECT(S78&amp;"_"&amp;R78),$A91,T$8))</f>
        <v>#N/A</v>
      </c>
      <c r="U91" s="4" t="e">
        <f ca="1">IF(INDEX(INDIRECT(S78&amp;"_"&amp;R78),$A91,U$8)=0,"",INDEX(INDIRECT(S78&amp;"_"&amp;R78),$A91,U$8))</f>
        <v>#N/A</v>
      </c>
      <c r="V91" s="99"/>
      <c r="W91" s="99"/>
      <c r="X91" s="99"/>
      <c r="Y91" s="4" t="e">
        <f ca="1">IF(INDEX(INDIRECT(AD78&amp;"_"&amp;AC78),$A91,Y$8)=0,"",INDEX(INDIRECT(AD78&amp;"_"&amp;AC78),$A91,Y$8))</f>
        <v>#N/A</v>
      </c>
      <c r="Z91" s="4" t="e">
        <f ca="1">IF(INDEX(INDIRECT(AD78&amp;"_"&amp;AC78),$A91,Z$8)=0,"",INDEX(INDIRECT(AD78&amp;"_"&amp;AC78),$A91,Z$8))</f>
        <v>#N/A</v>
      </c>
      <c r="AA91" s="4" t="e">
        <f ca="1">IF(INDEX(INDIRECT(AD78&amp;"_"&amp;AC78),$A91,AA$8)=0,"",INDEX(INDIRECT(AD78&amp;"_"&amp;AC78),$A91,AA$8))</f>
        <v>#N/A</v>
      </c>
      <c r="AB91" s="4" t="e">
        <f ca="1">IF(INDEX(INDIRECT(AD78&amp;"_"&amp;AC78),$A91,AB$8)=0,"",INDEX(INDIRECT(AD78&amp;"_"&amp;AC78),$A91,AB$8))</f>
        <v>#N/A</v>
      </c>
      <c r="AC91" s="4" t="e">
        <f ca="1">IF(INDEX(INDIRECT(AD78&amp;"_"&amp;AC78),$A91,AC$8)=0,"",INDEX(INDIRECT(AD78&amp;"_"&amp;AC78),$A91,AC$8))</f>
        <v>#N/A</v>
      </c>
      <c r="AD91" s="4" t="e">
        <f ca="1">IF(INDEX(INDIRECT(AD78&amp;"_"&amp;AC78),$A91,AD$8)=0,"",INDEX(INDIRECT(AD78&amp;"_"&amp;AC78),$A91,AD$8))</f>
        <v>#N/A</v>
      </c>
      <c r="AE91" s="4" t="e">
        <f ca="1">IF(INDEX(INDIRECT(AD78&amp;"_"&amp;AC78),$A91,AE$8)=0,"",INDEX(INDIRECT(AD78&amp;"_"&amp;AC78),$A91,AE$8))</f>
        <v>#N/A</v>
      </c>
      <c r="AF91" s="4" t="e">
        <f ca="1">IF(INDEX(INDIRECT(AD78&amp;"_"&amp;AC78),$A91,AF$8)=0,"",INDEX(INDIRECT(AD78&amp;"_"&amp;AC78),$A91,AF$8))</f>
        <v>#N/A</v>
      </c>
    </row>
    <row r="92" spans="1:32" ht="39.950000000000003" customHeight="1" x14ac:dyDescent="0.25">
      <c r="A92">
        <v>9</v>
      </c>
      <c r="C92" s="4" t="e">
        <f ca="1">IF(INDEX(INDIRECT(H78&amp;"_"&amp;G78),$A92,C$8)=0,"",INDEX(INDIRECT(H78&amp;"_"&amp;G78),$A92,C$8))</f>
        <v>#N/A</v>
      </c>
      <c r="D92" s="4" t="e">
        <f ca="1">IF(INDEX(INDIRECT(H78&amp;"_"&amp;G78),$A92,D$8)=0,"",INDEX(INDIRECT(H78&amp;"_"&amp;G78),$A92,D$8))</f>
        <v>#N/A</v>
      </c>
      <c r="E92" s="4" t="e">
        <f ca="1">IF(INDEX(INDIRECT(H78&amp;"_"&amp;G78),$A92,E$8)=0,"",INDEX(INDIRECT(H78&amp;"_"&amp;G78),$A92,E$8))</f>
        <v>#N/A</v>
      </c>
      <c r="F92" s="4" t="e">
        <f ca="1">IF(INDEX(INDIRECT(H78&amp;"_"&amp;G78),$A92,F$8)=0,"",INDEX(INDIRECT(H78&amp;"_"&amp;G78),$A92,F$8))</f>
        <v>#N/A</v>
      </c>
      <c r="G92" s="4" t="e">
        <f ca="1">IF(INDEX(INDIRECT(H78&amp;"_"&amp;G78),$A92,G$8)=0,"",INDEX(INDIRECT(H78&amp;"_"&amp;G78),$A92,G$8))</f>
        <v>#N/A</v>
      </c>
      <c r="H92" s="4" t="e">
        <f ca="1">IF(INDEX(INDIRECT(H78&amp;"_"&amp;G78),$A92,H$8)=0,"",INDEX(INDIRECT(H78&amp;"_"&amp;G78),$A92,H$8))</f>
        <v>#N/A</v>
      </c>
      <c r="I92" s="4" t="e">
        <f ca="1">IF(INDEX(INDIRECT(H78&amp;"_"&amp;G78),$A92,I$8)=0,"",INDEX(INDIRECT(H78&amp;"_"&amp;G78),$A92,I$8))</f>
        <v>#N/A</v>
      </c>
      <c r="J92" s="4" t="e">
        <f ca="1">IF(INDEX(INDIRECT(H78&amp;"_"&amp;G78),$A92,J$8)=0,"",INDEX(INDIRECT(H78&amp;"_"&amp;G78),$A92,J$8))</f>
        <v>#N/A</v>
      </c>
      <c r="K92" s="4"/>
      <c r="N92" s="4" t="e">
        <f ca="1">IF(INDEX(INDIRECT(S78&amp;"_"&amp;R78),$A92,N$8)=0,"",INDEX(INDIRECT(S78&amp;"_"&amp;R78),$A92,N$8))</f>
        <v>#N/A</v>
      </c>
      <c r="O92" s="4" t="e">
        <f ca="1">IF(INDEX(INDIRECT(S78&amp;"_"&amp;R78),$A92,O$8)=0,"",INDEX(INDIRECT(S78&amp;"_"&amp;R78),$A92,O$8))</f>
        <v>#N/A</v>
      </c>
      <c r="P92" s="4" t="e">
        <f ca="1">IF(INDEX(INDIRECT(S78&amp;"_"&amp;R78),$A92,P$8)=0,"",INDEX(INDIRECT(S78&amp;"_"&amp;R78),$A92,P$8))</f>
        <v>#N/A</v>
      </c>
      <c r="Q92" s="4" t="e">
        <f ca="1">IF(INDEX(INDIRECT(S78&amp;"_"&amp;R78),$A92,Q$8)=0,"",INDEX(INDIRECT(S78&amp;"_"&amp;R78),$A92,Q$8))</f>
        <v>#N/A</v>
      </c>
      <c r="R92" s="4" t="e">
        <f ca="1">IF(INDEX(INDIRECT(S78&amp;"_"&amp;R78),$A92,R$8)=0,"",INDEX(INDIRECT(S78&amp;"_"&amp;R78),$A92,R$8))</f>
        <v>#N/A</v>
      </c>
      <c r="S92" s="4" t="e">
        <f ca="1">IF(INDEX(INDIRECT(S78&amp;"_"&amp;R78),$A92,S$8)=0,"",INDEX(INDIRECT(S78&amp;"_"&amp;R78),$A92,S$8))</f>
        <v>#N/A</v>
      </c>
      <c r="T92" s="4" t="e">
        <f ca="1">IF(INDEX(INDIRECT(S78&amp;"_"&amp;R78),$A92,T$8)=0,"",INDEX(INDIRECT(S78&amp;"_"&amp;R78),$A92,T$8))</f>
        <v>#N/A</v>
      </c>
      <c r="U92" s="4" t="e">
        <f ca="1">IF(INDEX(INDIRECT(S78&amp;"_"&amp;R78),$A92,U$8)=0,"",INDEX(INDIRECT(S78&amp;"_"&amp;R78),$A92,U$8))</f>
        <v>#N/A</v>
      </c>
      <c r="V92" s="99"/>
      <c r="W92" s="99"/>
      <c r="X92" s="99"/>
      <c r="Y92" s="4" t="e">
        <f ca="1">IF(INDEX(INDIRECT(AD78&amp;"_"&amp;AC78),$A92,Y$8)=0,"",INDEX(INDIRECT(AD78&amp;"_"&amp;AC78),$A92,Y$8))</f>
        <v>#N/A</v>
      </c>
      <c r="Z92" s="4" t="e">
        <f ca="1">IF(INDEX(INDIRECT(AD78&amp;"_"&amp;AC78),$A92,Z$8)=0,"",INDEX(INDIRECT(AD78&amp;"_"&amp;AC78),$A92,Z$8))</f>
        <v>#N/A</v>
      </c>
      <c r="AA92" s="4" t="e">
        <f ca="1">IF(INDEX(INDIRECT(AD78&amp;"_"&amp;AC78),$A92,AA$8)=0,"",INDEX(INDIRECT(AD78&amp;"_"&amp;AC78),$A92,AA$8))</f>
        <v>#N/A</v>
      </c>
      <c r="AB92" s="4" t="e">
        <f ca="1">IF(INDEX(INDIRECT(AD78&amp;"_"&amp;AC78),$A92,AB$8)=0,"",INDEX(INDIRECT(AD78&amp;"_"&amp;AC78),$A92,AB$8))</f>
        <v>#N/A</v>
      </c>
      <c r="AC92" s="4" t="e">
        <f ca="1">IF(INDEX(INDIRECT(AD78&amp;"_"&amp;AC78),$A92,AC$8)=0,"",INDEX(INDIRECT(AD78&amp;"_"&amp;AC78),$A92,AC$8))</f>
        <v>#N/A</v>
      </c>
      <c r="AD92" s="4" t="e">
        <f ca="1">IF(INDEX(INDIRECT(AD78&amp;"_"&amp;AC78),$A92,AD$8)=0,"",INDEX(INDIRECT(AD78&amp;"_"&amp;AC78),$A92,AD$8))</f>
        <v>#N/A</v>
      </c>
      <c r="AE92" s="4" t="e">
        <f ca="1">IF(INDEX(INDIRECT(AD78&amp;"_"&amp;AC78),$A92,AE$8)=0,"",INDEX(INDIRECT(AD78&amp;"_"&amp;AC78),$A92,AE$8))</f>
        <v>#N/A</v>
      </c>
      <c r="AF92" s="4" t="e">
        <f ca="1">IF(INDEX(INDIRECT(AD78&amp;"_"&amp;AC78),$A92,AF$8)=0,"",INDEX(INDIRECT(AD78&amp;"_"&amp;AC78),$A92,AF$8))</f>
        <v>#N/A</v>
      </c>
    </row>
    <row r="93" spans="1:32" ht="15" customHeight="1" x14ac:dyDescent="0.25">
      <c r="A93">
        <v>10</v>
      </c>
      <c r="C93" s="4" t="e">
        <f ca="1">IF(INDEX(INDIRECT(H78&amp;"_"&amp;G78),$A93,C$8)=0,"",INDEX(INDIRECT(H78&amp;"_"&amp;G78),$A93,C$8))</f>
        <v>#N/A</v>
      </c>
      <c r="D93" s="4" t="e">
        <f ca="1">IF(INDEX(INDIRECT(H78&amp;"_"&amp;G78),$A93,D$8)=0,"",INDEX(INDIRECT(H78&amp;"_"&amp;G78),$A93,D$8))</f>
        <v>#N/A</v>
      </c>
      <c r="E93" s="4" t="e">
        <f ca="1">IF(INDEX(INDIRECT(H78&amp;"_"&amp;G78),$A93,E$8)=0,"",INDEX(INDIRECT(H78&amp;"_"&amp;G78),$A93,E$8))</f>
        <v>#N/A</v>
      </c>
      <c r="F93" s="4" t="e">
        <f ca="1">IF(INDEX(INDIRECT(H78&amp;"_"&amp;G78),$A93,F$8)=0,"",INDEX(INDIRECT(H78&amp;"_"&amp;G78),$A93,F$8))</f>
        <v>#N/A</v>
      </c>
      <c r="G93" s="4" t="e">
        <f ca="1">IF(INDEX(INDIRECT(H78&amp;"_"&amp;G78),$A93,G$8)=0,"",INDEX(INDIRECT(H78&amp;"_"&amp;G78),$A93,G$8))</f>
        <v>#N/A</v>
      </c>
      <c r="H93" s="4" t="e">
        <f ca="1">IF(INDEX(INDIRECT(H78&amp;"_"&amp;G78),$A93,H$8)=0,"",INDEX(INDIRECT(H78&amp;"_"&amp;G78),$A93,H$8))</f>
        <v>#N/A</v>
      </c>
      <c r="I93" s="4" t="e">
        <f ca="1">IF(INDEX(INDIRECT(H78&amp;"_"&amp;G78),$A93,I$8)=0,"",INDEX(INDIRECT(H78&amp;"_"&amp;G78),$A93,I$8))</f>
        <v>#N/A</v>
      </c>
      <c r="J93" s="4" t="e">
        <f ca="1">IF(INDEX(INDIRECT(H78&amp;"_"&amp;G78),$A93,J$8)=0,"",INDEX(INDIRECT(H78&amp;"_"&amp;G78),$A93,J$8))</f>
        <v>#N/A</v>
      </c>
      <c r="K93" s="4"/>
      <c r="N93" s="4" t="e">
        <f ca="1">IF(INDEX(INDIRECT(S78&amp;"_"&amp;R78),$A93,N$8)=0,"",INDEX(INDIRECT(S78&amp;"_"&amp;R78),$A93,N$8))</f>
        <v>#N/A</v>
      </c>
      <c r="O93" s="4" t="e">
        <f ca="1">IF(INDEX(INDIRECT(S78&amp;"_"&amp;R78),$A93,O$8)=0,"",INDEX(INDIRECT(S78&amp;"_"&amp;R78),$A93,O$8))</f>
        <v>#N/A</v>
      </c>
      <c r="P93" s="4" t="e">
        <f ca="1">IF(INDEX(INDIRECT(S78&amp;"_"&amp;R78),$A93,P$8)=0,"",INDEX(INDIRECT(S78&amp;"_"&amp;R78),$A93,P$8))</f>
        <v>#N/A</v>
      </c>
      <c r="Q93" s="4" t="e">
        <f ca="1">IF(INDEX(INDIRECT(S78&amp;"_"&amp;R78),$A93,Q$8)=0,"",INDEX(INDIRECT(S78&amp;"_"&amp;R78),$A93,Q$8))</f>
        <v>#N/A</v>
      </c>
      <c r="R93" s="4" t="e">
        <f ca="1">IF(INDEX(INDIRECT(S78&amp;"_"&amp;R78),$A93,R$8)=0,"",INDEX(INDIRECT(S78&amp;"_"&amp;R78),$A93,R$8))</f>
        <v>#N/A</v>
      </c>
      <c r="S93" s="4" t="e">
        <f ca="1">IF(INDEX(INDIRECT(S78&amp;"_"&amp;R78),$A93,S$8)=0,"",INDEX(INDIRECT(S78&amp;"_"&amp;R78),$A93,S$8))</f>
        <v>#N/A</v>
      </c>
      <c r="T93" s="4" t="e">
        <f ca="1">IF(INDEX(INDIRECT(S78&amp;"_"&amp;R78),$A93,T$8)=0,"",INDEX(INDIRECT(S78&amp;"_"&amp;R78),$A93,T$8))</f>
        <v>#N/A</v>
      </c>
      <c r="U93" s="4" t="e">
        <f ca="1">IF(INDEX(INDIRECT(S78&amp;"_"&amp;R78),$A93,U$8)=0,"",INDEX(INDIRECT(S78&amp;"_"&amp;R78),$A93,U$8))</f>
        <v>#N/A</v>
      </c>
      <c r="V93" s="99"/>
      <c r="W93" s="99"/>
      <c r="X93" s="99"/>
      <c r="Y93" s="4" t="e">
        <f ca="1">IF(INDEX(INDIRECT(AD78&amp;"_"&amp;AC78),$A93,Y$8)=0,"",INDEX(INDIRECT(AD78&amp;"_"&amp;AC78),$A93,Y$8))</f>
        <v>#N/A</v>
      </c>
      <c r="Z93" s="4" t="e">
        <f ca="1">IF(INDEX(INDIRECT(AD78&amp;"_"&amp;AC78),$A93,Z$8)=0,"",INDEX(INDIRECT(AD78&amp;"_"&amp;AC78),$A93,Z$8))</f>
        <v>#N/A</v>
      </c>
      <c r="AA93" s="4" t="e">
        <f ca="1">IF(INDEX(INDIRECT(AD78&amp;"_"&amp;AC78),$A93,AA$8)=0,"",INDEX(INDIRECT(AD78&amp;"_"&amp;AC78),$A93,AA$8))</f>
        <v>#N/A</v>
      </c>
      <c r="AB93" s="4" t="e">
        <f ca="1">IF(INDEX(INDIRECT(AD78&amp;"_"&amp;AC78),$A93,AB$8)=0,"",INDEX(INDIRECT(AD78&amp;"_"&amp;AC78),$A93,AB$8))</f>
        <v>#N/A</v>
      </c>
      <c r="AC93" s="4" t="e">
        <f ca="1">IF(INDEX(INDIRECT(AD78&amp;"_"&amp;AC78),$A93,AC$8)=0,"",INDEX(INDIRECT(AD78&amp;"_"&amp;AC78),$A93,AC$8))</f>
        <v>#N/A</v>
      </c>
      <c r="AD93" s="4" t="e">
        <f ca="1">IF(INDEX(INDIRECT(AD78&amp;"_"&amp;AC78),$A93,AD$8)=0,"",INDEX(INDIRECT(AD78&amp;"_"&amp;AC78),$A93,AD$8))</f>
        <v>#N/A</v>
      </c>
      <c r="AE93" s="4" t="e">
        <f ca="1">IF(INDEX(INDIRECT(AD78&amp;"_"&amp;AC78),$A93,AE$8)=0,"",INDEX(INDIRECT(AD78&amp;"_"&amp;AC78),$A93,AE$8))</f>
        <v>#N/A</v>
      </c>
      <c r="AF93" s="4" t="e">
        <f ca="1">IF(INDEX(INDIRECT(AD78&amp;"_"&amp;AC78),$A93,AF$8)=0,"",INDEX(INDIRECT(AD78&amp;"_"&amp;AC78),$A93,AF$8))</f>
        <v>#N/A</v>
      </c>
    </row>
    <row r="94" spans="1:32" ht="15" customHeight="1" x14ac:dyDescent="0.25">
      <c r="A94">
        <v>11</v>
      </c>
      <c r="C94" s="4" t="e">
        <f ca="1">IF(INDEX(INDIRECT(H78&amp;"_"&amp;G78),$A94,C$8)=0,"",INDEX(INDIRECT(H78&amp;"_"&amp;G78),$A94,C$8))</f>
        <v>#N/A</v>
      </c>
      <c r="D94" s="4"/>
      <c r="E94" s="4"/>
      <c r="F94" s="4"/>
      <c r="G94" s="4"/>
      <c r="H94" s="4"/>
      <c r="I94" s="4"/>
      <c r="J94" s="4"/>
      <c r="K94" s="4"/>
      <c r="N94" s="4" t="e">
        <f ca="1">IF(INDEX(INDIRECT(S78&amp;"_"&amp;R78),$A94,N$8)=0,"",INDEX(INDIRECT(S78&amp;"_"&amp;R78),$A94,N$8))</f>
        <v>#N/A</v>
      </c>
      <c r="O94" s="4"/>
      <c r="P94" s="4"/>
      <c r="Q94" s="4"/>
      <c r="R94" s="4"/>
      <c r="S94" s="4"/>
      <c r="T94" s="4"/>
      <c r="U94" s="4"/>
      <c r="Y94" s="4" t="e">
        <f ca="1">IF(INDEX(INDIRECT(AD78&amp;"_"&amp;AC78),$A94,Y$8)=0,"",INDEX(INDIRECT(AD78&amp;"_"&amp;AC78),$A94,Y$8))</f>
        <v>#N/A</v>
      </c>
      <c r="Z94" s="4"/>
      <c r="AA94" s="4"/>
      <c r="AB94" s="4"/>
      <c r="AC94" s="4"/>
      <c r="AD94" s="4"/>
      <c r="AE94" s="4"/>
      <c r="AF94" s="4"/>
    </row>
    <row r="95" spans="1:32" ht="15" customHeight="1" x14ac:dyDescent="0.25">
      <c r="C95" s="4"/>
      <c r="D95" s="4"/>
      <c r="E95" s="4"/>
      <c r="F95" s="4"/>
      <c r="G95" s="4"/>
      <c r="H95" s="4"/>
      <c r="I95" s="4"/>
      <c r="J95" s="4"/>
      <c r="K95" s="4"/>
    </row>
    <row r="96" spans="1:32" ht="19.5" x14ac:dyDescent="0.25">
      <c r="C96" s="4"/>
      <c r="D96" s="4"/>
      <c r="E96" s="4"/>
      <c r="F96" s="4"/>
      <c r="G96" s="4"/>
      <c r="H96" s="4"/>
      <c r="I96" s="4"/>
      <c r="J96" s="4"/>
      <c r="K96" s="4"/>
    </row>
    <row r="97" spans="3:11" ht="19.5" x14ac:dyDescent="0.25">
      <c r="C97" s="4"/>
      <c r="D97" s="4"/>
      <c r="E97" s="4"/>
      <c r="F97" s="4"/>
      <c r="G97" s="4"/>
      <c r="H97" s="4"/>
      <c r="I97" s="4"/>
      <c r="J97" s="4"/>
      <c r="K97" s="4"/>
    </row>
    <row r="98" spans="3:11" ht="19.5" x14ac:dyDescent="0.25">
      <c r="C98" s="4"/>
      <c r="D98" s="4"/>
      <c r="E98" s="4"/>
      <c r="F98" s="4"/>
      <c r="G98" s="4"/>
      <c r="H98" s="4"/>
      <c r="I98" s="4"/>
      <c r="J98" s="4"/>
      <c r="K98" s="4"/>
    </row>
    <row r="99" spans="3:11" ht="19.5" x14ac:dyDescent="0.25">
      <c r="C99" s="4"/>
      <c r="D99" s="4"/>
      <c r="E99" s="4"/>
      <c r="F99" s="4"/>
      <c r="G99" s="4"/>
      <c r="H99" s="4"/>
      <c r="I99" s="4"/>
      <c r="J99" s="4"/>
      <c r="K99" s="4"/>
    </row>
    <row r="101" spans="3:11" ht="24.75" x14ac:dyDescent="0.25">
      <c r="C101" s="3"/>
    </row>
    <row r="102" spans="3:11" ht="22.5" x14ac:dyDescent="0.25">
      <c r="C102" s="38"/>
    </row>
    <row r="103" spans="3:11" ht="19.5" x14ac:dyDescent="0.25">
      <c r="C103" s="4"/>
    </row>
    <row r="104" spans="3:11" ht="19.5" x14ac:dyDescent="0.25">
      <c r="C104" s="10"/>
      <c r="D104" s="10"/>
      <c r="E104" s="10"/>
      <c r="F104" s="10"/>
      <c r="G104" s="10"/>
    </row>
    <row r="105" spans="3:11" ht="15" customHeight="1" x14ac:dyDescent="0.25">
      <c r="C105" s="10"/>
      <c r="D105" s="10"/>
      <c r="E105" s="10"/>
      <c r="F105" s="10"/>
      <c r="G105" s="10"/>
    </row>
    <row r="106" spans="3:11" ht="15" customHeight="1" x14ac:dyDescent="0.25">
      <c r="C106" s="10"/>
      <c r="D106" s="10"/>
      <c r="E106" s="10"/>
      <c r="F106" s="10"/>
      <c r="G106" s="10"/>
    </row>
    <row r="107" spans="3:11" ht="15" customHeight="1" x14ac:dyDescent="0.25">
      <c r="C107" s="10"/>
      <c r="D107" s="10"/>
      <c r="E107" s="10"/>
      <c r="F107" s="10"/>
      <c r="G107" s="10"/>
    </row>
    <row r="108" spans="3:11" ht="15" customHeight="1" x14ac:dyDescent="0.25">
      <c r="C108" s="10"/>
      <c r="D108" s="10"/>
      <c r="E108" s="10"/>
      <c r="F108" s="10"/>
      <c r="G108" s="10"/>
    </row>
    <row r="109" spans="3:11" ht="15" customHeight="1" x14ac:dyDescent="0.25">
      <c r="C109" s="10"/>
      <c r="D109" s="10"/>
      <c r="E109" s="10"/>
      <c r="F109" s="10"/>
      <c r="G109" s="10"/>
    </row>
    <row r="110" spans="3:11" ht="15" customHeight="1" x14ac:dyDescent="0.25">
      <c r="C110" s="10"/>
      <c r="D110" s="10"/>
      <c r="E110" s="10"/>
      <c r="F110" s="10"/>
      <c r="G110" s="10"/>
    </row>
    <row r="111" spans="3:11" ht="15" customHeight="1" x14ac:dyDescent="0.25">
      <c r="C111" s="10"/>
      <c r="D111" s="10"/>
      <c r="E111" s="10"/>
      <c r="F111" s="10"/>
      <c r="G111" s="10"/>
    </row>
    <row r="112" spans="3:11" ht="15" customHeight="1" x14ac:dyDescent="0.25">
      <c r="C112" s="10"/>
      <c r="D112" s="10"/>
      <c r="E112" s="10"/>
      <c r="F112" s="10"/>
      <c r="G112" s="10"/>
    </row>
    <row r="113" spans="3:7" ht="15" customHeight="1" x14ac:dyDescent="0.25">
      <c r="C113" s="10"/>
      <c r="D113" s="10"/>
      <c r="E113" s="10"/>
      <c r="F113" s="10"/>
      <c r="G113" s="10"/>
    </row>
    <row r="114" spans="3:7" ht="15" customHeight="1" x14ac:dyDescent="0.25">
      <c r="C114" s="10"/>
      <c r="D114" s="10"/>
      <c r="E114" s="10"/>
      <c r="F114" s="10"/>
      <c r="G114" s="10"/>
    </row>
    <row r="115" spans="3:7" ht="15" customHeight="1" x14ac:dyDescent="0.25">
      <c r="C115" s="10"/>
      <c r="D115" s="10"/>
      <c r="E115" s="10"/>
      <c r="F115" s="10"/>
      <c r="G115" s="10"/>
    </row>
    <row r="116" spans="3:7" ht="15" customHeight="1" x14ac:dyDescent="0.25">
      <c r="C116" s="10"/>
      <c r="D116" s="10"/>
      <c r="E116" s="10"/>
      <c r="F116" s="10"/>
      <c r="G116" s="10"/>
    </row>
    <row r="117" spans="3:7" ht="15" customHeight="1" x14ac:dyDescent="0.25">
      <c r="C117" s="10"/>
      <c r="D117" s="10"/>
      <c r="E117" s="10"/>
      <c r="F117" s="10"/>
      <c r="G117" s="10"/>
    </row>
    <row r="118" spans="3:7" ht="15" customHeight="1" x14ac:dyDescent="0.25">
      <c r="C118" s="10"/>
      <c r="D118" s="10"/>
      <c r="E118" s="10"/>
      <c r="F118" s="10"/>
      <c r="G118" s="10"/>
    </row>
    <row r="119" spans="3:7" ht="15" customHeight="1" x14ac:dyDescent="0.25">
      <c r="C119" s="10"/>
      <c r="D119" s="10"/>
      <c r="E119" s="10"/>
      <c r="F119" s="10"/>
      <c r="G119" s="10"/>
    </row>
    <row r="120" spans="3:7" ht="15" customHeight="1" x14ac:dyDescent="0.25">
      <c r="C120" s="10"/>
      <c r="D120" s="10"/>
      <c r="E120" s="10"/>
      <c r="F120" s="10"/>
      <c r="G120" s="10"/>
    </row>
    <row r="121" spans="3:7" ht="19.5" x14ac:dyDescent="0.25">
      <c r="C121" s="8"/>
    </row>
    <row r="122" spans="3:7" ht="19.5" x14ac:dyDescent="0.25">
      <c r="C122" s="8"/>
    </row>
    <row r="124" spans="3:7" ht="24.75" x14ac:dyDescent="0.25">
      <c r="C124" s="3"/>
    </row>
    <row r="125" spans="3:7" ht="22.5" x14ac:dyDescent="0.25">
      <c r="C125" s="38"/>
    </row>
    <row r="126" spans="3:7" ht="19.5" x14ac:dyDescent="0.25">
      <c r="C126" s="4"/>
    </row>
    <row r="127" spans="3:7" ht="19.5" x14ac:dyDescent="0.25">
      <c r="C127" s="10"/>
      <c r="D127" s="10"/>
      <c r="E127" s="10"/>
      <c r="F127" s="10"/>
      <c r="G127" s="10"/>
    </row>
    <row r="128" spans="3:7" ht="15" customHeight="1" x14ac:dyDescent="0.25">
      <c r="C128" s="10"/>
      <c r="D128" s="10"/>
      <c r="E128" s="10"/>
      <c r="F128" s="10"/>
      <c r="G128" s="10"/>
    </row>
    <row r="129" spans="3:7" ht="15" customHeight="1" x14ac:dyDescent="0.25">
      <c r="C129" s="10"/>
      <c r="D129" s="10"/>
      <c r="E129" s="10"/>
      <c r="F129" s="10"/>
      <c r="G129" s="10"/>
    </row>
    <row r="130" spans="3:7" ht="15" customHeight="1" x14ac:dyDescent="0.25">
      <c r="C130" s="10"/>
      <c r="D130" s="10"/>
      <c r="E130" s="10"/>
      <c r="F130" s="10"/>
      <c r="G130" s="10"/>
    </row>
    <row r="131" spans="3:7" ht="15" customHeight="1" x14ac:dyDescent="0.25">
      <c r="C131" s="10"/>
      <c r="D131" s="10"/>
      <c r="E131" s="10"/>
      <c r="F131" s="10"/>
      <c r="G131" s="10"/>
    </row>
    <row r="132" spans="3:7" ht="15" customHeight="1" x14ac:dyDescent="0.25">
      <c r="C132" s="10"/>
      <c r="D132" s="10"/>
      <c r="E132" s="10"/>
      <c r="F132" s="10"/>
      <c r="G132" s="10"/>
    </row>
    <row r="133" spans="3:7" ht="15" customHeight="1" x14ac:dyDescent="0.25">
      <c r="C133" s="10"/>
      <c r="D133" s="10"/>
      <c r="E133" s="10"/>
      <c r="F133" s="10"/>
      <c r="G133" s="10"/>
    </row>
    <row r="134" spans="3:7" ht="15" customHeight="1" x14ac:dyDescent="0.25">
      <c r="C134" s="10"/>
      <c r="D134" s="10"/>
      <c r="E134" s="10"/>
      <c r="F134" s="10"/>
      <c r="G134" s="10"/>
    </row>
    <row r="135" spans="3:7" ht="15" customHeight="1" x14ac:dyDescent="0.25">
      <c r="C135" s="10"/>
      <c r="D135" s="10"/>
      <c r="E135" s="10"/>
      <c r="F135" s="10"/>
      <c r="G135" s="10"/>
    </row>
    <row r="136" spans="3:7" ht="15" customHeight="1" x14ac:dyDescent="0.25">
      <c r="C136" s="10"/>
      <c r="D136" s="10"/>
      <c r="E136" s="10"/>
      <c r="F136" s="10"/>
      <c r="G136" s="10"/>
    </row>
    <row r="137" spans="3:7" ht="15" customHeight="1" x14ac:dyDescent="0.25">
      <c r="C137" s="10"/>
      <c r="D137" s="10"/>
      <c r="E137" s="10"/>
      <c r="F137" s="10"/>
      <c r="G137" s="10"/>
    </row>
    <row r="138" spans="3:7" ht="15" customHeight="1" x14ac:dyDescent="0.25">
      <c r="C138" s="10"/>
      <c r="D138" s="10"/>
      <c r="E138" s="10"/>
      <c r="F138" s="10"/>
      <c r="G138" s="10"/>
    </row>
    <row r="139" spans="3:7" ht="15" customHeight="1" x14ac:dyDescent="0.25">
      <c r="C139" s="10"/>
      <c r="D139" s="10"/>
      <c r="E139" s="10"/>
      <c r="F139" s="10"/>
      <c r="G139" s="10"/>
    </row>
    <row r="140" spans="3:7" ht="15" customHeight="1" x14ac:dyDescent="0.25">
      <c r="C140" s="10"/>
      <c r="D140" s="10"/>
      <c r="E140" s="10"/>
      <c r="F140" s="10"/>
      <c r="G140" s="10"/>
    </row>
    <row r="141" spans="3:7" ht="15" customHeight="1" x14ac:dyDescent="0.25">
      <c r="C141" s="10"/>
      <c r="D141" s="10"/>
      <c r="E141" s="10"/>
      <c r="F141" s="10"/>
      <c r="G141" s="10"/>
    </row>
    <row r="142" spans="3:7" ht="15" customHeight="1" x14ac:dyDescent="0.25">
      <c r="C142" s="10"/>
      <c r="D142" s="10"/>
      <c r="E142" s="10"/>
      <c r="F142" s="10"/>
      <c r="G142" s="10"/>
    </row>
    <row r="143" spans="3:7" ht="15" customHeight="1" x14ac:dyDescent="0.25">
      <c r="C143" s="10"/>
      <c r="D143" s="10"/>
      <c r="E143" s="10"/>
      <c r="F143" s="10"/>
      <c r="G143" s="10"/>
    </row>
    <row r="144" spans="3:7" ht="19.5" x14ac:dyDescent="0.25">
      <c r="C144" s="8"/>
    </row>
    <row r="145" spans="3:7" ht="19.5" x14ac:dyDescent="0.25">
      <c r="C145" s="8"/>
    </row>
    <row r="149" spans="3:7" ht="24.75" x14ac:dyDescent="0.25">
      <c r="C149" s="3"/>
    </row>
    <row r="150" spans="3:7" ht="22.5" x14ac:dyDescent="0.25">
      <c r="C150" s="38"/>
    </row>
    <row r="151" spans="3:7" ht="19.5" x14ac:dyDescent="0.25">
      <c r="C151" s="4"/>
    </row>
    <row r="152" spans="3:7" ht="19.5" x14ac:dyDescent="0.25">
      <c r="C152" s="10"/>
      <c r="D152" s="10"/>
      <c r="E152" s="10"/>
      <c r="F152" s="10"/>
      <c r="G152" s="10"/>
    </row>
    <row r="153" spans="3:7" ht="15" customHeight="1" x14ac:dyDescent="0.25">
      <c r="C153" s="10"/>
      <c r="D153" s="10"/>
      <c r="E153" s="10"/>
      <c r="F153" s="10"/>
      <c r="G153" s="10"/>
    </row>
    <row r="154" spans="3:7" ht="15" customHeight="1" x14ac:dyDescent="0.25">
      <c r="C154" s="10"/>
      <c r="D154" s="10"/>
      <c r="E154" s="10"/>
      <c r="F154" s="10"/>
      <c r="G154" s="10"/>
    </row>
    <row r="155" spans="3:7" ht="15" customHeight="1" x14ac:dyDescent="0.25">
      <c r="C155" s="10"/>
      <c r="D155" s="10"/>
      <c r="E155" s="10"/>
      <c r="F155" s="10"/>
      <c r="G155" s="10"/>
    </row>
    <row r="156" spans="3:7" ht="15" customHeight="1" x14ac:dyDescent="0.25">
      <c r="C156" s="10"/>
      <c r="D156" s="10"/>
      <c r="E156" s="10"/>
      <c r="F156" s="10"/>
      <c r="G156" s="10"/>
    </row>
    <row r="157" spans="3:7" ht="15" customHeight="1" x14ac:dyDescent="0.25">
      <c r="C157" s="10"/>
      <c r="D157" s="10"/>
      <c r="E157" s="10"/>
      <c r="F157" s="10"/>
      <c r="G157" s="10"/>
    </row>
    <row r="158" spans="3:7" ht="15" customHeight="1" x14ac:dyDescent="0.25">
      <c r="C158" s="10"/>
      <c r="D158" s="10"/>
      <c r="E158" s="10"/>
      <c r="F158" s="10"/>
      <c r="G158" s="10"/>
    </row>
    <row r="159" spans="3:7" ht="15" customHeight="1" x14ac:dyDescent="0.25">
      <c r="C159" s="10"/>
      <c r="D159" s="10"/>
      <c r="E159" s="10"/>
      <c r="F159" s="10"/>
      <c r="G159" s="10"/>
    </row>
    <row r="160" spans="3:7" ht="15" customHeight="1" x14ac:dyDescent="0.25">
      <c r="C160" s="10"/>
      <c r="D160" s="10"/>
      <c r="E160" s="10"/>
      <c r="F160" s="10"/>
      <c r="G160" s="10"/>
    </row>
    <row r="161" spans="3:7" ht="15" customHeight="1" x14ac:dyDescent="0.25">
      <c r="C161" s="10"/>
      <c r="D161" s="10"/>
      <c r="E161" s="10"/>
      <c r="F161" s="10"/>
      <c r="G161" s="10"/>
    </row>
    <row r="162" spans="3:7" ht="15" customHeight="1" x14ac:dyDescent="0.25">
      <c r="C162" s="10"/>
      <c r="D162" s="10"/>
      <c r="E162" s="10"/>
      <c r="F162" s="10"/>
      <c r="G162" s="10"/>
    </row>
    <row r="163" spans="3:7" ht="15" customHeight="1" x14ac:dyDescent="0.25">
      <c r="C163" s="10"/>
      <c r="D163" s="10"/>
      <c r="E163" s="10"/>
      <c r="F163" s="10"/>
      <c r="G163" s="10"/>
    </row>
    <row r="164" spans="3:7" ht="15" customHeight="1" x14ac:dyDescent="0.25">
      <c r="C164" s="10"/>
      <c r="D164" s="10"/>
      <c r="E164" s="10"/>
      <c r="F164" s="10"/>
      <c r="G164" s="10"/>
    </row>
    <row r="165" spans="3:7" ht="15" customHeight="1" x14ac:dyDescent="0.25">
      <c r="C165" s="10"/>
      <c r="D165" s="10"/>
      <c r="E165" s="10"/>
      <c r="F165" s="10"/>
      <c r="G165" s="10"/>
    </row>
    <row r="166" spans="3:7" ht="15" customHeight="1" x14ac:dyDescent="0.25">
      <c r="C166" s="10"/>
      <c r="D166" s="10"/>
      <c r="E166" s="10"/>
      <c r="F166" s="10"/>
      <c r="G166" s="10"/>
    </row>
    <row r="167" spans="3:7" ht="15" customHeight="1" x14ac:dyDescent="0.25">
      <c r="C167" s="10"/>
      <c r="D167" s="10"/>
      <c r="E167" s="10"/>
      <c r="F167" s="10"/>
      <c r="G167" s="10"/>
    </row>
    <row r="168" spans="3:7" ht="15" customHeight="1" x14ac:dyDescent="0.25">
      <c r="C168" s="10"/>
      <c r="D168" s="10"/>
      <c r="E168" s="10"/>
      <c r="F168" s="10"/>
      <c r="G168" s="10"/>
    </row>
    <row r="169" spans="3:7" ht="19.5" x14ac:dyDescent="0.25">
      <c r="C169" s="8"/>
    </row>
  </sheetData>
  <phoneticPr fontId="24" type="noConversion"/>
  <conditionalFormatting sqref="C14:J22">
    <cfRule type="expression" dxfId="35" priority="24">
      <formula>LEN(C$14)&gt;0</formula>
    </cfRule>
  </conditionalFormatting>
  <conditionalFormatting sqref="C37:J37">
    <cfRule type="expression" dxfId="34" priority="23">
      <formula>LEN(C$37)&gt;0</formula>
    </cfRule>
  </conditionalFormatting>
  <conditionalFormatting sqref="C38:J45">
    <cfRule type="expression" dxfId="33" priority="9">
      <formula>LEN(C$14)&gt;0</formula>
    </cfRule>
  </conditionalFormatting>
  <conditionalFormatting sqref="C61:J61">
    <cfRule type="expression" dxfId="32" priority="22">
      <formula>LEN(C$61)&gt;0</formula>
    </cfRule>
  </conditionalFormatting>
  <conditionalFormatting sqref="C62:J69">
    <cfRule type="expression" dxfId="31" priority="6">
      <formula>LEN(C$14)&gt;0</formula>
    </cfRule>
  </conditionalFormatting>
  <conditionalFormatting sqref="C84:J84">
    <cfRule type="expression" dxfId="30" priority="21">
      <formula>LEN(C$84)&gt;0</formula>
    </cfRule>
  </conditionalFormatting>
  <conditionalFormatting sqref="C85:J92">
    <cfRule type="expression" dxfId="29" priority="3">
      <formula>LEN(C$14)&gt;0</formula>
    </cfRule>
  </conditionalFormatting>
  <conditionalFormatting sqref="N37:O37 S37:U37">
    <cfRule type="expression" dxfId="28" priority="19">
      <formula>LEN(N$37)&gt;0</formula>
    </cfRule>
  </conditionalFormatting>
  <conditionalFormatting sqref="N61:O61 S61:U61">
    <cfRule type="expression" dxfId="27" priority="14">
      <formula>LEN(N$37)&gt;0</formula>
    </cfRule>
  </conditionalFormatting>
  <conditionalFormatting sqref="N84:O84 S84:U84">
    <cfRule type="expression" dxfId="26" priority="13">
      <formula>LEN(N$37)&gt;0</formula>
    </cfRule>
  </conditionalFormatting>
  <conditionalFormatting sqref="N14:U22">
    <cfRule type="expression" dxfId="25" priority="20">
      <formula>LEN(N$14)&gt;0</formula>
    </cfRule>
  </conditionalFormatting>
  <conditionalFormatting sqref="N38:U45">
    <cfRule type="expression" dxfId="24" priority="8">
      <formula>LEN(N$14)&gt;0</formula>
    </cfRule>
  </conditionalFormatting>
  <conditionalFormatting sqref="N62:U69">
    <cfRule type="expression" dxfId="23" priority="5">
      <formula>LEN(N$14)&gt;0</formula>
    </cfRule>
  </conditionalFormatting>
  <conditionalFormatting sqref="N85:U92">
    <cfRule type="expression" dxfId="22" priority="2">
      <formula>LEN(N$14)&gt;0</formula>
    </cfRule>
  </conditionalFormatting>
  <conditionalFormatting sqref="P37:R37">
    <cfRule type="expression" dxfId="21" priority="12">
      <formula>LEN(P$14)&gt;0</formula>
    </cfRule>
  </conditionalFormatting>
  <conditionalFormatting sqref="P61:R61">
    <cfRule type="expression" dxfId="20" priority="11">
      <formula>LEN(P$14)&gt;0</formula>
    </cfRule>
  </conditionalFormatting>
  <conditionalFormatting sqref="P84:R84">
    <cfRule type="expression" dxfId="19" priority="10">
      <formula>LEN(P$14)&gt;0</formula>
    </cfRule>
  </conditionalFormatting>
  <conditionalFormatting sqref="Y14:AF22">
    <cfRule type="expression" dxfId="18" priority="18">
      <formula>LEN(Y$14)&gt;0</formula>
    </cfRule>
  </conditionalFormatting>
  <conditionalFormatting sqref="Y37:AF37">
    <cfRule type="expression" dxfId="17" priority="17">
      <formula>LEN(Y$37)&gt;0</formula>
    </cfRule>
  </conditionalFormatting>
  <conditionalFormatting sqref="Y38:AF45">
    <cfRule type="expression" dxfId="16" priority="7">
      <formula>LEN(Y$14)&gt;0</formula>
    </cfRule>
  </conditionalFormatting>
  <conditionalFormatting sqref="Y61:AF61">
    <cfRule type="expression" dxfId="15" priority="16">
      <formula>LEN(Y$61)&gt;0</formula>
    </cfRule>
  </conditionalFormatting>
  <conditionalFormatting sqref="Y62:AF69">
    <cfRule type="expression" dxfId="14" priority="4">
      <formula>LEN(Y$14)&gt;0</formula>
    </cfRule>
  </conditionalFormatting>
  <conditionalFormatting sqref="Y84:AF84">
    <cfRule type="expression" dxfId="13" priority="15">
      <formula>LEN(Y$84)&gt;0</formula>
    </cfRule>
  </conditionalFormatting>
  <conditionalFormatting sqref="Y85:AF92">
    <cfRule type="expression" dxfId="12" priority="1">
      <formula>LEN(Y$14)&gt;0</formula>
    </cfRule>
  </conditionalFormatting>
  <pageMargins left="0.25" right="0.25" top="0.75" bottom="0.75" header="0.3" footer="0.3"/>
  <pageSetup paperSize="9" scale="90" orientation="landscape" horizontalDpi="300" verticalDpi="300" r:id="rId1"/>
  <rowBreaks count="3" manualBreakCount="3">
    <brk id="31" min="12" max="21" man="1"/>
    <brk id="49" min="12" max="21" man="1"/>
    <brk id="78" min="12" max="21" man="1"/>
  </rowBreaks>
  <colBreaks count="2" manualBreakCount="2">
    <brk id="10" min="8" max="48" man="1"/>
    <brk id="23" min="8" max="48" man="1"/>
  </col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8516-F0BA-443B-9ED1-14C7D9BAC222}">
  <dimension ref="A1:X161"/>
  <sheetViews>
    <sheetView zoomScaleNormal="100" workbookViewId="0">
      <selection activeCell="B6" sqref="B6:I18"/>
    </sheetView>
  </sheetViews>
  <sheetFormatPr defaultRowHeight="15" x14ac:dyDescent="0.25"/>
  <cols>
    <col min="2" max="2" width="19.5703125" customWidth="1"/>
    <col min="5" max="6" width="15.5703125" customWidth="1"/>
    <col min="9" max="9" width="10.7109375" bestFit="1" customWidth="1"/>
    <col min="10" max="10" width="12.42578125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24" ht="24.75" x14ac:dyDescent="0.25">
      <c r="B2" s="3" t="str">
        <f>"SHROPSHIRE SPORTSHALL LEAGUE FIELD RESULT CARD "&amp;'Clubs and events'!$C$1</f>
        <v>SHROPSHIRE SPORTSHALL LEAGUE FIELD RESULT CARD 2023/2024</v>
      </c>
    </row>
    <row r="3" spans="1:24" ht="22.5" x14ac:dyDescent="0.25">
      <c r="B3" s="38" t="str">
        <f xml:space="preserve">  "CLUB: " &amp; Match_Host&amp; "  VENUE: " &amp;Match_Venue &amp;    "  DATE: " &amp;TEXT(Match_Date,"dd/mm/yyyy")</f>
        <v>CLUB: Telford AC  VENUE: Wenlock  DATE: 19/11/2023</v>
      </c>
    </row>
    <row r="4" spans="1:24" ht="19.5" x14ac:dyDescent="0.25">
      <c r="B4" s="4" t="str">
        <f>"EVENT: " &amp;T4&amp; " " &amp;S4 &amp; " " &amp; V4</f>
        <v>EVENT: U11 Girls STANDING LONG JUMP</v>
      </c>
      <c r="S4" s="99" t="s">
        <v>46</v>
      </c>
      <c r="T4" s="99" t="s">
        <v>45</v>
      </c>
      <c r="U4" s="99" t="s">
        <v>90</v>
      </c>
      <c r="V4" s="99" t="str">
        <f t="shared" ref="V4" si="0">INDEX(All_events,MATCH(U4,Events_list,0),MATCH(T4 &amp;" "&amp;S4,Age_list,0))</f>
        <v>STANDING LONG JUMP</v>
      </c>
      <c r="W4" t="str">
        <f t="shared" ref="W4" si="1">INDEX(Type,MATCH(V4,Field_events,0))</f>
        <v>3Trials</v>
      </c>
      <c r="X4" t="str">
        <f>IF(T4="U11",T4,"Other")</f>
        <v>U11</v>
      </c>
    </row>
    <row r="5" spans="1:24" ht="19.5" x14ac:dyDescent="0.25">
      <c r="B5" s="4"/>
      <c r="S5" s="99"/>
      <c r="T5" s="99"/>
      <c r="U5" s="99"/>
      <c r="V5" s="99"/>
    </row>
    <row r="6" spans="1:24" ht="19.5" x14ac:dyDescent="0.25">
      <c r="A6">
        <v>1</v>
      </c>
      <c r="B6" s="4" t="str">
        <f ca="1">IF(INDEX(INDIRECT(X4&amp;"_"&amp;W4),$A6,B$1)=0,"",INDEX(INDIRECT(X4&amp;"_"&amp;W4),$A6,B$1))</f>
        <v>CLUB</v>
      </c>
      <c r="C6" s="4" t="str">
        <f ca="1">IF(INDEX(INDIRECT(X4&amp;"_"&amp;W4),$A6,C$1)=0,"",INDEX(INDIRECT(X4&amp;"_"&amp;W4),$A6,C$1))</f>
        <v>NAME</v>
      </c>
      <c r="D6" s="4" t="str">
        <f ca="1">IF(INDEX(INDIRECT(X4&amp;"_"&amp;W4),$A6,D$1)=0,"",INDEX(INDIRECT(X4&amp;"_"&amp;W4),$A6,D$1))</f>
        <v>1st TRIAL</v>
      </c>
      <c r="E6" s="4" t="str">
        <f ca="1">IF(INDEX(INDIRECT(X4&amp;"_"&amp;W4),$A6,E$1)=0,"",INDEX(INDIRECT(X4&amp;"_"&amp;W4),$A6,E$1))</f>
        <v>2nd TRIAL</v>
      </c>
      <c r="F6" s="4" t="str">
        <f ca="1">IF(INDEX(INDIRECT(X4&amp;"_"&amp;W4),$A6,F$1)=0,"",INDEX(INDIRECT(X4&amp;"_"&amp;W4),$A6,F$1))</f>
        <v>3rd TRIAL</v>
      </c>
      <c r="G6" s="4" t="str">
        <f ca="1">IF(INDEX(INDIRECT(X4&amp;"_"&amp;W4),$A6,G$1)=0,"",INDEX(INDIRECT(X4&amp;"_"&amp;W4),$A6,G$1))</f>
        <v>BEST OF TRIALS</v>
      </c>
      <c r="H6" s="4" t="str">
        <f ca="1">IF(INDEX(INDIRECT(X4&amp;"_"&amp;W4),$A6,H$1)=0,"",INDEX(INDIRECT(X4&amp;"_"&amp;W4),$A6,H$1))</f>
        <v>FINAL POSITION</v>
      </c>
      <c r="I6" s="4" t="str">
        <f ca="1">IF(INDEX(INDIRECT(X4&amp;"_"&amp;W4),$A6,I$1)=0,"",INDEX(INDIRECT(X4&amp;"_"&amp;W4),$A6,I$1))</f>
        <v>POINTS (8 to 1)</v>
      </c>
      <c r="J6" s="4"/>
      <c r="S6" s="99"/>
      <c r="T6" s="99"/>
      <c r="U6" s="99"/>
      <c r="V6" s="99"/>
    </row>
    <row r="7" spans="1:24" ht="23.25" customHeight="1" x14ac:dyDescent="0.25">
      <c r="A7">
        <v>2</v>
      </c>
      <c r="B7" s="4" t="str">
        <f ca="1">IF(INDEX(INDIRECT(X4&amp;"_"&amp;W4),$A7,B$1)=0,"",INDEX(INDIRECT(X4&amp;"_"&amp;W4),$A7,B$1))</f>
        <v>OSWESTRY</v>
      </c>
      <c r="C7" s="4" t="str">
        <f ca="1">IF(INDEX(INDIRECT(X4&amp;"_"&amp;W4),$A7,C$1)=0,"",INDEX(INDIRECT(X4&amp;"_"&amp;W4),$A7,C$1))</f>
        <v/>
      </c>
      <c r="D7" s="4" t="str">
        <f ca="1">IF(INDEX(INDIRECT(X4&amp;"_"&amp;W4),$A7,D$1)=0,"",INDEX(INDIRECT(X4&amp;"_"&amp;W4),$A7,D$1))</f>
        <v/>
      </c>
      <c r="E7" s="4" t="str">
        <f ca="1">IF(INDEX(INDIRECT(X4&amp;"_"&amp;W4),$A7,E$1)=0,"",INDEX(INDIRECT(X4&amp;"_"&amp;W4),$A7,E$1))</f>
        <v/>
      </c>
      <c r="F7" s="4" t="str">
        <f ca="1">IF(INDEX(INDIRECT(X4&amp;"_"&amp;W4),$A7,F$1)=0,"",INDEX(INDIRECT(X4&amp;"_"&amp;W4),$A7,F$1))</f>
        <v/>
      </c>
      <c r="G7" s="4" t="str">
        <f ca="1">IF(INDEX(INDIRECT(X4&amp;"_"&amp;W4),$A7,G$1)=0,"",INDEX(INDIRECT(X4&amp;"_"&amp;W4),$A7,G$1))</f>
        <v/>
      </c>
      <c r="H7" s="4" t="str">
        <f ca="1">IF(INDEX(INDIRECT(X4&amp;"_"&amp;W4),$A7,H$1)=0,"",INDEX(INDIRECT(X4&amp;"_"&amp;W4),$A7,H$1))</f>
        <v/>
      </c>
      <c r="I7" s="4" t="str">
        <f ca="1">IF(INDEX(INDIRECT(X4&amp;"_"&amp;W4),$A7,I$1)=0,"",INDEX(INDIRECT(X4&amp;"_"&amp;W4),$A7,I$1))</f>
        <v/>
      </c>
      <c r="J7" s="4"/>
      <c r="S7" s="99"/>
      <c r="T7" s="99"/>
      <c r="U7" s="99"/>
      <c r="V7" s="99"/>
    </row>
    <row r="8" spans="1:24" ht="15" customHeight="1" x14ac:dyDescent="0.25">
      <c r="A8">
        <v>3</v>
      </c>
      <c r="B8" s="4" t="str">
        <f ca="1">IF(INDEX(INDIRECT(X4&amp;"_"&amp;W4),$A8,B$1)=0,"",INDEX(INDIRECT(X4&amp;"_"&amp;W4),$A8,B$1))</f>
        <v>SHREWSBURY</v>
      </c>
      <c r="C8" s="4" t="str">
        <f ca="1">IF(INDEX(INDIRECT(X4&amp;"_"&amp;W4),$A8,C$1)=0,"",INDEX(INDIRECT(X4&amp;"_"&amp;W4),$A8,C$1))</f>
        <v/>
      </c>
      <c r="D8" s="4" t="str">
        <f ca="1">IF(INDEX(INDIRECT(X4&amp;"_"&amp;W4),$A8,D$1)=0,"",INDEX(INDIRECT(X4&amp;"_"&amp;W4),$A8,D$1))</f>
        <v/>
      </c>
      <c r="E8" s="4" t="str">
        <f ca="1">IF(INDEX(INDIRECT(X4&amp;"_"&amp;W4),$A8,E$1)=0,"",INDEX(INDIRECT(X4&amp;"_"&amp;W4),$A8,E$1))</f>
        <v/>
      </c>
      <c r="F8" s="4" t="str">
        <f ca="1">IF(INDEX(INDIRECT(X4&amp;"_"&amp;W4),$A8,F$1)=0,"",INDEX(INDIRECT(X4&amp;"_"&amp;W4),$A8,F$1))</f>
        <v/>
      </c>
      <c r="G8" s="4" t="str">
        <f ca="1">IF(INDEX(INDIRECT(X4&amp;"_"&amp;W4),$A8,G$1)=0,"",INDEX(INDIRECT(X4&amp;"_"&amp;W4),$A8,G$1))</f>
        <v/>
      </c>
      <c r="H8" s="4" t="str">
        <f ca="1">IF(INDEX(INDIRECT(X4&amp;"_"&amp;W4),$A8,H$1)=0,"",INDEX(INDIRECT(X4&amp;"_"&amp;W4),$A8,H$1))</f>
        <v/>
      </c>
      <c r="I8" s="4" t="str">
        <f ca="1">IF(INDEX(INDIRECT(X4&amp;"_"&amp;W4),$A8,I$1)=0,"",INDEX(INDIRECT(X4&amp;"_"&amp;W4),$A8,I$1))</f>
        <v/>
      </c>
      <c r="J8" s="4"/>
      <c r="S8" s="99"/>
      <c r="T8" s="99"/>
      <c r="U8" s="99"/>
      <c r="V8" s="99"/>
    </row>
    <row r="9" spans="1:24" ht="42.75" customHeight="1" x14ac:dyDescent="0.25">
      <c r="A9">
        <v>4</v>
      </c>
      <c r="B9" s="4" t="str">
        <f ca="1">IF(INDEX(INDIRECT(X4&amp;"_"&amp;W4),$A9,B$1)=0,"",INDEX(INDIRECT(X4&amp;"_"&amp;W4),$A9,B$1))</f>
        <v>TELFORD</v>
      </c>
      <c r="C9" s="4" t="str">
        <f ca="1">IF(INDEX(INDIRECT(X4&amp;"_"&amp;W4),$A9,C$1)=0,"",INDEX(INDIRECT(X4&amp;"_"&amp;W4),$A9,C$1))</f>
        <v/>
      </c>
      <c r="D9" s="4" t="str">
        <f ca="1">IF(INDEX(INDIRECT(X4&amp;"_"&amp;W4),$A9,D$1)=0,"",INDEX(INDIRECT(X4&amp;"_"&amp;W4),$A9,D$1))</f>
        <v/>
      </c>
      <c r="E9" s="4" t="str">
        <f ca="1">IF(INDEX(INDIRECT(X4&amp;"_"&amp;W4),$A9,E$1)=0,"",INDEX(INDIRECT(X4&amp;"_"&amp;W4),$A9,E$1))</f>
        <v/>
      </c>
      <c r="F9" s="4" t="str">
        <f ca="1">IF(INDEX(INDIRECT(X4&amp;"_"&amp;W4),$A9,F$1)=0,"",INDEX(INDIRECT(X4&amp;"_"&amp;W4),$A9,F$1))</f>
        <v/>
      </c>
      <c r="G9" s="4" t="str">
        <f ca="1">IF(INDEX(INDIRECT(X4&amp;"_"&amp;W4),$A9,G$1)=0,"",INDEX(INDIRECT(X4&amp;"_"&amp;W4),$A9,G$1))</f>
        <v/>
      </c>
      <c r="H9" s="4" t="str">
        <f ca="1">IF(INDEX(INDIRECT(X4&amp;"_"&amp;W4),$A9,H$1)=0,"",INDEX(INDIRECT(X4&amp;"_"&amp;W4),$A9,H$1))</f>
        <v/>
      </c>
      <c r="I9" s="4" t="str">
        <f ca="1">IF(INDEX(INDIRECT(X4&amp;"_"&amp;W4),$A9,I$1)=0,"",INDEX(INDIRECT(X4&amp;"_"&amp;W4),$A9,I$1))</f>
        <v/>
      </c>
      <c r="J9" s="4"/>
    </row>
    <row r="10" spans="1:24" ht="15" customHeight="1" x14ac:dyDescent="0.25">
      <c r="A10">
        <v>5</v>
      </c>
      <c r="B10" s="4" t="str">
        <f ca="1">IF(INDEX(INDIRECT(X4&amp;"_"&amp;W4),$A10,B$1)=0,"",INDEX(INDIRECT(X4&amp;"_"&amp;W4),$A10,B$1))</f>
        <v>WENLOCK</v>
      </c>
      <c r="C10" s="4" t="str">
        <f ca="1">IF(INDEX(INDIRECT(X4&amp;"_"&amp;W4),$A10,C$1)=0,"",INDEX(INDIRECT(X4&amp;"_"&amp;W4),$A10,C$1))</f>
        <v/>
      </c>
      <c r="D10" s="4" t="str">
        <f ca="1">IF(INDEX(INDIRECT(X4&amp;"_"&amp;W4),$A10,D$1)=0,"",INDEX(INDIRECT(X4&amp;"_"&amp;W4),$A10,D$1))</f>
        <v/>
      </c>
      <c r="E10" s="4" t="str">
        <f ca="1">IF(INDEX(INDIRECT(X4&amp;"_"&amp;W4),$A10,E$1)=0,"",INDEX(INDIRECT(X4&amp;"_"&amp;W4),$A10,E$1))</f>
        <v/>
      </c>
      <c r="F10" s="4" t="str">
        <f ca="1">IF(INDEX(INDIRECT(X4&amp;"_"&amp;W4),$A10,F$1)=0,"",INDEX(INDIRECT(X4&amp;"_"&amp;W4),$A10,F$1))</f>
        <v/>
      </c>
      <c r="G10" s="4" t="str">
        <f ca="1">IF(INDEX(INDIRECT(X4&amp;"_"&amp;W4),$A10,G$1)=0,"",INDEX(INDIRECT(X4&amp;"_"&amp;W4),$A10,G$1))</f>
        <v/>
      </c>
      <c r="H10" s="4" t="str">
        <f ca="1">IF(INDEX(INDIRECT(X4&amp;"_"&amp;W4),$A10,H$1)=0,"",INDEX(INDIRECT(X4&amp;"_"&amp;W4),$A10,H$1))</f>
        <v/>
      </c>
      <c r="I10" s="4" t="str">
        <f ca="1">IF(INDEX(INDIRECT(X4&amp;"_"&amp;W4),$A10,I$1)=0,"",INDEX(INDIRECT(X4&amp;"_"&amp;W4),$A10,I$1))</f>
        <v/>
      </c>
      <c r="J10" s="4"/>
    </row>
    <row r="11" spans="1:24" ht="23.25" customHeight="1" x14ac:dyDescent="0.25">
      <c r="A11">
        <v>6</v>
      </c>
      <c r="B11" s="4" t="str">
        <f ca="1">IF(INDEX(INDIRECT(X4&amp;"_"&amp;W4),$A11,B$1)=0,"",INDEX(INDIRECT(X4&amp;"_"&amp;W4),$A11,B$1))</f>
        <v>OSWESTRY</v>
      </c>
      <c r="C11" s="4" t="str">
        <f ca="1">IF(INDEX(INDIRECT(X4&amp;"_"&amp;W4),$A11,C$1)=0,"",INDEX(INDIRECT(X4&amp;"_"&amp;W4),$A11,C$1))</f>
        <v/>
      </c>
      <c r="D11" s="4" t="str">
        <f ca="1">IF(INDEX(INDIRECT(X4&amp;"_"&amp;W4),$A11,D$1)=0,"",INDEX(INDIRECT(X4&amp;"_"&amp;W4),$A11,D$1))</f>
        <v/>
      </c>
      <c r="E11" s="4" t="str">
        <f ca="1">IF(INDEX(INDIRECT(X4&amp;"_"&amp;W4),$A11,E$1)=0,"",INDEX(INDIRECT(X4&amp;"_"&amp;W4),$A11,E$1))</f>
        <v/>
      </c>
      <c r="F11" s="4" t="str">
        <f ca="1">IF(INDEX(INDIRECT(X4&amp;"_"&amp;W4),$A11,F$1)=0,"",INDEX(INDIRECT(X4&amp;"_"&amp;W4),$A11,F$1))</f>
        <v/>
      </c>
      <c r="G11" s="4" t="str">
        <f ca="1">IF(INDEX(INDIRECT(X4&amp;"_"&amp;W4),$A11,G$1)=0,"",INDEX(INDIRECT(X4&amp;"_"&amp;W4),$A11,G$1))</f>
        <v/>
      </c>
      <c r="H11" s="4" t="str">
        <f ca="1">IF(INDEX(INDIRECT(X4&amp;"_"&amp;W4),$A11,H$1)=0,"",INDEX(INDIRECT(X4&amp;"_"&amp;W4),$A11,H$1))</f>
        <v/>
      </c>
      <c r="I11" s="4" t="str">
        <f ca="1">IF(INDEX(INDIRECT(X4&amp;"_"&amp;W4),$A11,I$1)=0,"",INDEX(INDIRECT(X4&amp;"_"&amp;W4),$A11,I$1))</f>
        <v/>
      </c>
      <c r="J11" s="4"/>
    </row>
    <row r="12" spans="1:24" ht="15" customHeight="1" x14ac:dyDescent="0.25">
      <c r="A12">
        <v>7</v>
      </c>
      <c r="B12" s="4" t="str">
        <f ca="1">IF(INDEX(INDIRECT(X4&amp;"_"&amp;W4),$A12,B$1)=0,"",INDEX(INDIRECT(X4&amp;"_"&amp;W4),$A12,B$1))</f>
        <v>SHREWSBURY</v>
      </c>
      <c r="C12" s="4" t="str">
        <f ca="1">IF(INDEX(INDIRECT(X4&amp;"_"&amp;W4),$A12,C$1)=0,"",INDEX(INDIRECT(X4&amp;"_"&amp;W4),$A12,C$1))</f>
        <v/>
      </c>
      <c r="D12" s="4" t="str">
        <f ca="1">IF(INDEX(INDIRECT(X4&amp;"_"&amp;W4),$A12,D$1)=0,"",INDEX(INDIRECT(X4&amp;"_"&amp;W4),$A12,D$1))</f>
        <v/>
      </c>
      <c r="E12" s="4" t="str">
        <f ca="1">IF(INDEX(INDIRECT(X4&amp;"_"&amp;W4),$A12,E$1)=0,"",INDEX(INDIRECT(X4&amp;"_"&amp;W4),$A12,E$1))</f>
        <v/>
      </c>
      <c r="F12" s="4" t="str">
        <f ca="1">IF(INDEX(INDIRECT(X4&amp;"_"&amp;W4),$A12,F$1)=0,"",INDEX(INDIRECT(X4&amp;"_"&amp;W4),$A12,F$1))</f>
        <v/>
      </c>
      <c r="G12" s="4" t="str">
        <f ca="1">IF(INDEX(INDIRECT(X4&amp;"_"&amp;W4),$A12,G$1)=0,"",INDEX(INDIRECT(X4&amp;"_"&amp;W4),$A12,G$1))</f>
        <v/>
      </c>
      <c r="H12" s="4" t="str">
        <f ca="1">IF(INDEX(INDIRECT(X4&amp;"_"&amp;W4),$A12,H$1)=0,"",INDEX(INDIRECT(X4&amp;"_"&amp;W4),$A12,H$1))</f>
        <v/>
      </c>
      <c r="I12" s="4" t="str">
        <f ca="1">IF(INDEX(INDIRECT(X4&amp;"_"&amp;W4),$A12,I$1)=0,"",INDEX(INDIRECT(X4&amp;"_"&amp;W4),$A12,I$1))</f>
        <v/>
      </c>
      <c r="J12" s="4"/>
    </row>
    <row r="13" spans="1:24" ht="23.25" customHeight="1" x14ac:dyDescent="0.25">
      <c r="A13">
        <v>8</v>
      </c>
      <c r="B13" s="4" t="str">
        <f ca="1">IF(INDEX(INDIRECT(X4&amp;"_"&amp;W4),$A13,B$1)=0,"",INDEX(INDIRECT(X4&amp;"_"&amp;W4),$A13,B$1))</f>
        <v>TELFORD</v>
      </c>
      <c r="C13" s="4" t="str">
        <f ca="1">IF(INDEX(INDIRECT(X4&amp;"_"&amp;W4),$A13,C$1)=0,"",INDEX(INDIRECT(X4&amp;"_"&amp;W4),$A13,C$1))</f>
        <v/>
      </c>
      <c r="D13" s="4" t="str">
        <f ca="1">IF(INDEX(INDIRECT(X4&amp;"_"&amp;W4),$A13,D$1)=0,"",INDEX(INDIRECT(X4&amp;"_"&amp;W4),$A13,D$1))</f>
        <v/>
      </c>
      <c r="E13" s="4" t="str">
        <f ca="1">IF(INDEX(INDIRECT(X4&amp;"_"&amp;W4),$A13,E$1)=0,"",INDEX(INDIRECT(X4&amp;"_"&amp;W4),$A13,E$1))</f>
        <v/>
      </c>
      <c r="F13" s="4" t="str">
        <f ca="1">IF(INDEX(INDIRECT(X4&amp;"_"&amp;W4),$A13,F$1)=0,"",INDEX(INDIRECT(X4&amp;"_"&amp;W4),$A13,F$1))</f>
        <v/>
      </c>
      <c r="G13" s="4" t="str">
        <f ca="1">IF(INDEX(INDIRECT(X4&amp;"_"&amp;W4),$A13,G$1)=0,"",INDEX(INDIRECT(X4&amp;"_"&amp;W4),$A13,G$1))</f>
        <v/>
      </c>
      <c r="H13" s="4" t="str">
        <f ca="1">IF(INDEX(INDIRECT(X4&amp;"_"&amp;W4),$A13,H$1)=0,"",INDEX(INDIRECT(X4&amp;"_"&amp;W4),$A13,H$1))</f>
        <v/>
      </c>
      <c r="I13" s="4" t="str">
        <f ca="1">IF(INDEX(INDIRECT(X4&amp;"_"&amp;W4),$A13,I$1)=0,"",INDEX(INDIRECT(X4&amp;"_"&amp;W4),$A13,I$1))</f>
        <v/>
      </c>
      <c r="J13" s="4"/>
      <c r="S13" s="99"/>
      <c r="T13" s="99"/>
      <c r="U13" s="99"/>
      <c r="V13" s="99"/>
      <c r="X13" s="99"/>
    </row>
    <row r="14" spans="1:24" ht="15" customHeight="1" x14ac:dyDescent="0.25">
      <c r="A14">
        <v>9</v>
      </c>
      <c r="B14" s="4" t="str">
        <f ca="1">IF(INDEX(INDIRECT(X4&amp;"_"&amp;W4),$A14,B$1)=0,"",INDEX(INDIRECT(X4&amp;"_"&amp;W4),$A14,B$1))</f>
        <v>WENLOCK</v>
      </c>
      <c r="C14" s="4" t="str">
        <f ca="1">IF(INDEX(INDIRECT(X4&amp;"_"&amp;W4),$A14,C$1)=0,"",INDEX(INDIRECT(X4&amp;"_"&amp;W4),$A14,C$1))</f>
        <v/>
      </c>
      <c r="D14" s="4" t="str">
        <f ca="1">IF(INDEX(INDIRECT(X4&amp;"_"&amp;W4),$A14,D$1)=0,"",INDEX(INDIRECT(X4&amp;"_"&amp;W4),$A14,D$1))</f>
        <v/>
      </c>
      <c r="E14" s="4" t="str">
        <f ca="1">IF(INDEX(INDIRECT(X4&amp;"_"&amp;W4),$A14,E$1)=0,"",INDEX(INDIRECT(X4&amp;"_"&amp;W4),$A14,E$1))</f>
        <v/>
      </c>
      <c r="F14" s="4" t="str">
        <f ca="1">IF(INDEX(INDIRECT(X4&amp;"_"&amp;W4),$A14,F$1)=0,"",INDEX(INDIRECT(X4&amp;"_"&amp;W4),$A14,F$1))</f>
        <v/>
      </c>
      <c r="G14" s="4" t="str">
        <f ca="1">IF(INDEX(INDIRECT(X4&amp;"_"&amp;W4),$A14,G$1)=0,"",INDEX(INDIRECT(X4&amp;"_"&amp;W4),$A14,G$1))</f>
        <v/>
      </c>
      <c r="H14" s="4" t="str">
        <f ca="1">IF(INDEX(INDIRECT(X4&amp;"_"&amp;W4),$A14,H$1)=0,"",INDEX(INDIRECT(X4&amp;"_"&amp;W4),$A14,H$1))</f>
        <v/>
      </c>
      <c r="I14" s="4" t="str">
        <f ca="1">IF(INDEX(INDIRECT(X4&amp;"_"&amp;W4),$A14,I$1)=0,"",INDEX(INDIRECT(X4&amp;"_"&amp;W4),$A14,I$1))</f>
        <v/>
      </c>
      <c r="J14" s="4"/>
      <c r="S14" s="99"/>
      <c r="T14" s="99"/>
      <c r="U14" s="99"/>
      <c r="V14" s="99"/>
      <c r="X14" s="99"/>
    </row>
    <row r="15" spans="1:24" ht="23.25" customHeight="1" x14ac:dyDescent="0.25">
      <c r="A15">
        <v>10</v>
      </c>
      <c r="B15" s="4" t="str">
        <f ca="1">IF(INDEX(INDIRECT(X4&amp;"_"&amp;W4),$A15,B$1)=0,"",INDEX(INDIRECT(X4&amp;"_"&amp;W4),$A15,B$1))</f>
        <v>OSWESTRY</v>
      </c>
      <c r="C15" s="4" t="str">
        <f ca="1">IF(INDEX(INDIRECT(X4&amp;"_"&amp;W4),$A15,C$1)=0,"",INDEX(INDIRECT(X4&amp;"_"&amp;W4),$A15,C$1))</f>
        <v/>
      </c>
      <c r="D15" s="4" t="str">
        <f ca="1">IF(INDEX(INDIRECT(X4&amp;"_"&amp;W4),$A15,D$1)=0,"",INDEX(INDIRECT(X4&amp;"_"&amp;W4),$A15,D$1))</f>
        <v/>
      </c>
      <c r="E15" s="4" t="str">
        <f ca="1">IF(INDEX(INDIRECT(X4&amp;"_"&amp;W4),$A15,E$1)=0,"",INDEX(INDIRECT(X4&amp;"_"&amp;W4),$A15,E$1))</f>
        <v/>
      </c>
      <c r="F15" s="4" t="str">
        <f ca="1">IF(INDEX(INDIRECT(X4&amp;"_"&amp;W4),$A15,F$1)=0,"",INDEX(INDIRECT(X4&amp;"_"&amp;W4),$A15,F$1))</f>
        <v/>
      </c>
      <c r="G15" s="4" t="str">
        <f ca="1">IF(INDEX(INDIRECT(X4&amp;"_"&amp;W4),$A15,G$1)=0,"",INDEX(INDIRECT(X4&amp;"_"&amp;W4),$A15,G$1))</f>
        <v/>
      </c>
      <c r="H15" s="4" t="str">
        <f ca="1">IF(INDEX(INDIRECT(X4&amp;"_"&amp;W4),$A15,H$1)=0,"",INDEX(INDIRECT(X4&amp;"_"&amp;W4),$A15,H$1))</f>
        <v/>
      </c>
      <c r="I15" s="4" t="str">
        <f ca="1">IF(INDEX(INDIRECT(X4&amp;"_"&amp;W4),$A15,I$1)=0,"",INDEX(INDIRECT(X4&amp;"_"&amp;W4),$A15,I$1))</f>
        <v/>
      </c>
      <c r="J15" s="4"/>
      <c r="S15" s="99"/>
      <c r="T15" s="99"/>
      <c r="U15" s="99"/>
      <c r="V15" s="99"/>
      <c r="X15" s="99"/>
    </row>
    <row r="16" spans="1:24" ht="15" customHeight="1" x14ac:dyDescent="0.25">
      <c r="A16">
        <v>11</v>
      </c>
      <c r="B16" s="4" t="str">
        <f ca="1">IF(INDEX(INDIRECT(X4&amp;"_"&amp;W4),$A16,B$1)=0,"",INDEX(INDIRECT(X4&amp;"_"&amp;W4),$A16,B$1))</f>
        <v>SHREWSBURY</v>
      </c>
      <c r="C16" s="4" t="str">
        <f ca="1">IF(INDEX(INDIRECT(X4&amp;"_"&amp;W4),$A16,C$1)=0,"",INDEX(INDIRECT(X4&amp;"_"&amp;W4),$A16,C$1))</f>
        <v/>
      </c>
      <c r="D16" s="4" t="str">
        <f ca="1">IF(INDEX(INDIRECT(X4&amp;"_"&amp;W4),$A16,D$1)=0,"",INDEX(INDIRECT(X4&amp;"_"&amp;W4),$A16,D$1))</f>
        <v/>
      </c>
      <c r="E16" s="4" t="str">
        <f ca="1">IF(INDEX(INDIRECT(X4&amp;"_"&amp;W4),$A16,E$1)=0,"",INDEX(INDIRECT(X4&amp;"_"&amp;W4),$A16,E$1))</f>
        <v/>
      </c>
      <c r="F16" s="4" t="str">
        <f ca="1">IF(INDEX(INDIRECT(X4&amp;"_"&amp;W4),$A16,F$1)=0,"",INDEX(INDIRECT(X4&amp;"_"&amp;W4),$A16,F$1))</f>
        <v/>
      </c>
      <c r="G16" s="4" t="str">
        <f ca="1">IF(INDEX(INDIRECT(X4&amp;"_"&amp;W4),$A16,G$1)=0,"",INDEX(INDIRECT(X4&amp;"_"&amp;W4),$A16,G$1))</f>
        <v/>
      </c>
      <c r="H16" s="4" t="str">
        <f ca="1">IF(INDEX(INDIRECT(X4&amp;"_"&amp;W4),$A16,H$1)=0,"",INDEX(INDIRECT(X4&amp;"_"&amp;W4),$A16,H$1))</f>
        <v/>
      </c>
      <c r="I16" s="4" t="str">
        <f ca="1">IF(INDEX(INDIRECT(X4&amp;"_"&amp;W4),$A16,I$1)=0,"",INDEX(INDIRECT(X4&amp;"_"&amp;W4),$A16,I$1))</f>
        <v/>
      </c>
      <c r="J16" s="4"/>
      <c r="S16" s="99"/>
      <c r="T16" s="99"/>
      <c r="U16" s="99"/>
      <c r="V16" s="99"/>
      <c r="X16" s="99"/>
    </row>
    <row r="17" spans="1:24" ht="42.75" customHeight="1" x14ac:dyDescent="0.25">
      <c r="A17">
        <v>12</v>
      </c>
      <c r="B17" s="4" t="str">
        <f ca="1">IF(INDEX(INDIRECT(X4&amp;"_"&amp;W4),$A17,B$1)=0,"",INDEX(INDIRECT(X4&amp;"_"&amp;W4),$A17,B$1))</f>
        <v>TELFORD</v>
      </c>
      <c r="C17" s="4" t="str">
        <f ca="1">IF(INDEX(INDIRECT(X4&amp;"_"&amp;W4),$A17,C$1)=0,"",INDEX(INDIRECT(X4&amp;"_"&amp;W4),$A17,C$1))</f>
        <v/>
      </c>
      <c r="D17" s="4" t="str">
        <f ca="1">IF(INDEX(INDIRECT(X4&amp;"_"&amp;W4),$A17,D$1)=0,"",INDEX(INDIRECT(X4&amp;"_"&amp;W4),$A17,D$1))</f>
        <v/>
      </c>
      <c r="E17" s="4" t="str">
        <f ca="1">IF(INDEX(INDIRECT(X4&amp;"_"&amp;W4),$A17,E$1)=0,"",INDEX(INDIRECT(X4&amp;"_"&amp;W4),$A17,E$1))</f>
        <v/>
      </c>
      <c r="F17" s="4" t="str">
        <f ca="1">IF(INDEX(INDIRECT(X4&amp;"_"&amp;W4),$A17,F$1)=0,"",INDEX(INDIRECT(X4&amp;"_"&amp;W4),$A17,F$1))</f>
        <v/>
      </c>
      <c r="G17" s="4" t="str">
        <f ca="1">IF(INDEX(INDIRECT(X4&amp;"_"&amp;W4),$A17,G$1)=0,"",INDEX(INDIRECT(X4&amp;"_"&amp;W4),$A17,G$1))</f>
        <v/>
      </c>
      <c r="H17" s="4" t="str">
        <f ca="1">IF(INDEX(INDIRECT(X4&amp;"_"&amp;W4),$A17,H$1)=0,"",INDEX(INDIRECT(X4&amp;"_"&amp;W4),$A17,H$1))</f>
        <v/>
      </c>
      <c r="I17" s="4" t="str">
        <f ca="1">IF(INDEX(INDIRECT(X4&amp;"_"&amp;W4),$A17,I$1)=0,"",INDEX(INDIRECT(X4&amp;"_"&amp;W4),$A17,I$1))</f>
        <v/>
      </c>
      <c r="J17" s="4"/>
    </row>
    <row r="18" spans="1:24" ht="15" customHeight="1" x14ac:dyDescent="0.25">
      <c r="A18">
        <v>13</v>
      </c>
      <c r="B18" s="4" t="str">
        <f ca="1">IF(INDEX(INDIRECT(X4&amp;"_"&amp;W4),$A18,B$1)=0,"",INDEX(INDIRECT(X4&amp;"_"&amp;W4),$A18,B$1))</f>
        <v>WENLOCK</v>
      </c>
      <c r="C18" s="4" t="str">
        <f ca="1">IF(INDEX(INDIRECT(X4&amp;"_"&amp;W4),$A18,C$1)=0,"",INDEX(INDIRECT(X4&amp;"_"&amp;W4),$A18,C$1))</f>
        <v/>
      </c>
      <c r="D18" s="4" t="str">
        <f ca="1">IF(INDEX(INDIRECT(X4&amp;"_"&amp;W4),$A18,D$1)=0,"",INDEX(INDIRECT(X4&amp;"_"&amp;W4),$A18,D$1))</f>
        <v/>
      </c>
      <c r="E18" s="4" t="str">
        <f ca="1">IF(INDEX(INDIRECT(X4&amp;"_"&amp;W4),$A18,E$1)=0,"",INDEX(INDIRECT(X4&amp;"_"&amp;W4),$A18,E$1))</f>
        <v/>
      </c>
      <c r="F18" s="4" t="str">
        <f ca="1">IF(INDEX(INDIRECT(X4&amp;"_"&amp;W4),$A18,F$1)=0,"",INDEX(INDIRECT(X4&amp;"_"&amp;W4),$A18,F$1))</f>
        <v/>
      </c>
      <c r="G18" s="4" t="str">
        <f ca="1">IF(INDEX(INDIRECT(X4&amp;"_"&amp;W4),$A18,G$1)=0,"",INDEX(INDIRECT(X4&amp;"_"&amp;W4),$A18,G$1))</f>
        <v/>
      </c>
      <c r="H18" s="4" t="str">
        <f ca="1">IF(INDEX(INDIRECT(X4&amp;"_"&amp;W4),$A18,H$1)=0,"",INDEX(INDIRECT(X4&amp;"_"&amp;W4),$A18,H$1))</f>
        <v/>
      </c>
      <c r="I18" s="4" t="str">
        <f ca="1">IF(INDEX(INDIRECT(X4&amp;"_"&amp;W4),$A18,I$1)=0,"",INDEX(INDIRECT(X4&amp;"_"&amp;W4),$A18,I$1))</f>
        <v/>
      </c>
      <c r="J18" s="4"/>
    </row>
    <row r="19" spans="1:24" ht="23.25" customHeight="1" x14ac:dyDescent="0.25">
      <c r="A19">
        <v>14</v>
      </c>
      <c r="B19" s="4" t="str">
        <f ca="1">IF(INDEX(INDIRECT(X4&amp;"_"&amp;W4),$A19,B$1)=0,"",INDEX(INDIRECT(X4&amp;"_"&amp;W4),$A19,B$1))</f>
        <v/>
      </c>
      <c r="C19" s="4" t="str">
        <f ca="1">IF(INDEX(INDIRECT(X4&amp;"_"&amp;W4),$A19,C$1)=0,"",INDEX(INDIRECT(X4&amp;"_"&amp;W4),$A19,C$1))</f>
        <v/>
      </c>
      <c r="D19" s="4" t="str">
        <f ca="1">IF(INDEX(INDIRECT(X4&amp;"_"&amp;W4),$A19,D$1)=0,"",INDEX(INDIRECT(X4&amp;"_"&amp;W4),$A19,D$1))</f>
        <v/>
      </c>
      <c r="E19" s="4" t="str">
        <f ca="1">IF(INDEX(INDIRECT(X4&amp;"_"&amp;W4),$A19,E$1)=0,"",INDEX(INDIRECT(X4&amp;"_"&amp;W4),$A19,E$1))</f>
        <v/>
      </c>
      <c r="F19" s="4" t="str">
        <f ca="1">IF(INDEX(INDIRECT(X4&amp;"_"&amp;W4),$A19,F$1)=0,"",INDEX(INDIRECT(X4&amp;"_"&amp;W4),$A19,F$1))</f>
        <v/>
      </c>
      <c r="G19" s="4" t="str">
        <f ca="1">IF(INDEX(INDIRECT(X4&amp;"_"&amp;W4),$A19,G$1)=0,"",INDEX(INDIRECT(X4&amp;"_"&amp;W4),$A19,G$1))</f>
        <v/>
      </c>
      <c r="H19" s="4" t="str">
        <f ca="1">IF(INDEX(INDIRECT(X4&amp;"_"&amp;W4),$A19,H$1)=0,"",INDEX(INDIRECT(X4&amp;"_"&amp;W4),$A19,H$1))</f>
        <v/>
      </c>
      <c r="I19" s="4" t="str">
        <f ca="1">IF(INDEX(INDIRECT(X4&amp;"_"&amp;W4),$A19,I$1)=0,"",INDEX(INDIRECT(X4&amp;"_"&amp;W4),$A19,I$1))</f>
        <v/>
      </c>
      <c r="J19" s="4"/>
    </row>
    <row r="20" spans="1:24" ht="15" customHeight="1" x14ac:dyDescent="0.25">
      <c r="A20">
        <v>15</v>
      </c>
      <c r="B20" s="4" t="str">
        <f ca="1">IF(INDEX(INDIRECT(X4&amp;"_"&amp;W4),$A20,B$1)=0,"",INDEX(INDIRECT(X4&amp;"_"&amp;W4),$A20,B$1))</f>
        <v>THE TWO BEST PERFORMANCES FROM EACH CLUB TO SCORE.</v>
      </c>
      <c r="C20" s="4"/>
      <c r="D20" s="4"/>
      <c r="E20" s="4"/>
      <c r="F20" s="4"/>
      <c r="G20" s="4"/>
      <c r="H20" s="4"/>
      <c r="I20" s="4"/>
      <c r="J20" s="4"/>
    </row>
    <row r="21" spans="1:24" ht="23.25" customHeight="1" x14ac:dyDescent="0.25">
      <c r="A21">
        <v>16</v>
      </c>
      <c r="B21" s="4" t="str">
        <f ca="1">IF(INDEX(INDIRECT(X4&amp;"_"&amp;W4),$A21,B$1)=0,"",INDEX(INDIRECT(X4&amp;"_"&amp;W4),$A21,B$1))</f>
        <v>SCORE FROM FIRST TO EIGHTH – NOT A AND B.</v>
      </c>
      <c r="C21" s="4"/>
      <c r="D21" s="4"/>
      <c r="E21" s="4"/>
      <c r="F21" s="4"/>
      <c r="G21" s="4"/>
      <c r="H21" s="4"/>
      <c r="I21" s="4"/>
      <c r="J21" s="4"/>
    </row>
    <row r="22" spans="1:24" ht="15" customHeight="1" x14ac:dyDescent="0.25">
      <c r="B22" s="10"/>
      <c r="C22" s="10"/>
      <c r="D22" s="10"/>
      <c r="E22" s="10"/>
      <c r="F22" s="10"/>
    </row>
    <row r="23" spans="1:24" ht="23.25" customHeight="1" x14ac:dyDescent="0.25">
      <c r="B23" s="10"/>
      <c r="C23" s="10"/>
      <c r="D23" s="10"/>
      <c r="E23" s="10"/>
      <c r="F23" s="10"/>
    </row>
    <row r="24" spans="1:24" ht="15" customHeight="1" x14ac:dyDescent="0.25">
      <c r="B24" s="10"/>
      <c r="C24" s="10"/>
      <c r="D24" s="10"/>
      <c r="E24" s="10"/>
      <c r="F24" s="10"/>
    </row>
    <row r="25" spans="1:24" ht="42.75" customHeight="1" x14ac:dyDescent="0.25">
      <c r="B25" s="3" t="str">
        <f>"SHROPSHIRE SPORTSHALL LEAGUE FIELD RESULT CARD "&amp;'Clubs and events'!$C$1</f>
        <v>SHROPSHIRE SPORTSHALL LEAGUE FIELD RESULT CARD 2023/2024</v>
      </c>
    </row>
    <row r="26" spans="1:24" ht="15" customHeight="1" x14ac:dyDescent="0.25">
      <c r="B26" s="38" t="str">
        <f xml:space="preserve">  "CLUB: " &amp; Match_Host&amp; "  VENUE: " &amp;Match_Venue &amp;    "  DATE: " &amp;TEXT(Match_Date,"dd/mm/yyyy")</f>
        <v>CLUB: Telford AC  VENUE: Wenlock  DATE: 19/11/2023</v>
      </c>
    </row>
    <row r="27" spans="1:24" ht="23.25" customHeight="1" x14ac:dyDescent="0.25">
      <c r="B27" s="4" t="str">
        <f>"EVENT: " &amp;T27&amp; " " &amp;S27 &amp; " " &amp; V27</f>
        <v>EVENT: U11 Girls SPEED BOUNCE</v>
      </c>
      <c r="S27" s="99" t="s">
        <v>46</v>
      </c>
      <c r="T27" s="99" t="s">
        <v>45</v>
      </c>
      <c r="U27" s="99" t="s">
        <v>93</v>
      </c>
      <c r="V27" s="99" t="str">
        <f t="shared" ref="V27" si="2">INDEX(All_events,MATCH(U27,Events_list,0),MATCH(T27 &amp;" "&amp;S27,Age_list,0))</f>
        <v>SPEED BOUNCE</v>
      </c>
      <c r="W27" t="str">
        <f t="shared" ref="W27" si="3">INDEX(Type,MATCH(V27,Field_events,0))</f>
        <v>SpeedB</v>
      </c>
      <c r="X27" t="str">
        <f>IF(T27="U11",T27,"Other")</f>
        <v>U11</v>
      </c>
    </row>
    <row r="28" spans="1:24" ht="23.25" customHeight="1" x14ac:dyDescent="0.25">
      <c r="B28" s="4"/>
      <c r="S28" s="99"/>
      <c r="T28" s="99"/>
      <c r="U28" s="99"/>
      <c r="V28" s="99"/>
    </row>
    <row r="29" spans="1:24" ht="15" customHeight="1" x14ac:dyDescent="0.25">
      <c r="A29">
        <v>1</v>
      </c>
      <c r="B29" s="4" t="str">
        <f ca="1">IF(INDEX(INDIRECT(X27&amp;"_"&amp;W27),$A29,B$1)=0,"",INDEX(INDIRECT(X27&amp;"_"&amp;W27),$A29,B$1))</f>
        <v>CLUB</v>
      </c>
      <c r="C29" s="4" t="str">
        <f ca="1">IF(INDEX(INDIRECT(X27&amp;"_"&amp;W27),$A29,C$1)=0,"",INDEX(INDIRECT(X27&amp;"_"&amp;W27),$A29,C$1))</f>
        <v>NAME</v>
      </c>
      <c r="D29" s="4" t="str">
        <f ca="1">IF(INDEX(INDIRECT(X27&amp;"_"&amp;W27),$A29,D$1)=0,"",INDEX(INDIRECT(X27&amp;"_"&amp;W27),$A29,D$1))</f>
        <v>SCORE</v>
      </c>
      <c r="E29" s="4" t="str">
        <f ca="1">IF(INDEX(INDIRECT(X27&amp;"_"&amp;W27),$A29,E$1)=0,"",INDEX(INDIRECT(X27&amp;"_"&amp;W27),$A29,E$1))</f>
        <v>POSITION</v>
      </c>
      <c r="F29" s="4" t="str">
        <f ca="1">IF(INDEX(INDIRECT(X27&amp;"_"&amp;W27),$A29,F$1)=0,"",INDEX(INDIRECT(X27&amp;"_"&amp;W27),$A29,F$1))</f>
        <v>POINTS (8 to 1)</v>
      </c>
      <c r="G29" s="4" t="str">
        <f ca="1">IF(INDEX(INDIRECT(X27&amp;"_"&amp;W27),$A29,G$1)=0,"",INDEX(INDIRECT(X27&amp;"_"&amp;W27),$A29,G$1))</f>
        <v/>
      </c>
      <c r="H29" s="4" t="str">
        <f ca="1">IF(INDEX(INDIRECT(X27&amp;"_"&amp;W27),$A29,H$1)=0,"",INDEX(INDIRECT(X27&amp;"_"&amp;W27),$A29,H$1))</f>
        <v/>
      </c>
      <c r="I29" s="4" t="str">
        <f ca="1">IF(INDEX(INDIRECT(X27&amp;"_"&amp;W27),$A29,I$1)=0,"",INDEX(INDIRECT(X27&amp;"_"&amp;W27),$A29,I$1))</f>
        <v/>
      </c>
      <c r="J29" s="4"/>
      <c r="S29" s="99"/>
      <c r="T29" s="99"/>
      <c r="U29" s="99"/>
      <c r="V29" s="99"/>
    </row>
    <row r="30" spans="1:24" ht="23.25" customHeight="1" x14ac:dyDescent="0.25">
      <c r="A30">
        <v>2</v>
      </c>
      <c r="B30" s="4" t="str">
        <f ca="1">IF(INDEX(INDIRECT(X27&amp;"_"&amp;W27),$A30,B$1)=0,"",INDEX(INDIRECT(X27&amp;"_"&amp;W27),$A30,B$1))</f>
        <v>OSWESTRY</v>
      </c>
      <c r="C30" s="4" t="str">
        <f ca="1">IF(INDEX(INDIRECT(X27&amp;"_"&amp;W27),$A30,C$1)=0,"",INDEX(INDIRECT(X27&amp;"_"&amp;W27),$A30,C$1))</f>
        <v/>
      </c>
      <c r="D30" s="4" t="str">
        <f ca="1">IF(INDEX(INDIRECT(X27&amp;"_"&amp;W27),$A30,D$1)=0,"",INDEX(INDIRECT(X27&amp;"_"&amp;W27),$A30,D$1))</f>
        <v/>
      </c>
      <c r="E30" s="4" t="str">
        <f ca="1">IF(INDEX(INDIRECT(X27&amp;"_"&amp;W27),$A30,E$1)=0,"",INDEX(INDIRECT(X27&amp;"_"&amp;W27),$A30,E$1))</f>
        <v/>
      </c>
      <c r="F30" s="4" t="str">
        <f ca="1">IF(INDEX(INDIRECT(X27&amp;"_"&amp;W27),$A30,F$1)=0,"",INDEX(INDIRECT(X27&amp;"_"&amp;W27),$A30,F$1))</f>
        <v/>
      </c>
      <c r="G30" s="4" t="str">
        <f ca="1">IF(INDEX(INDIRECT(X27&amp;"_"&amp;W27),$A30,G$1)=0,"",INDEX(INDIRECT(X27&amp;"_"&amp;W27),$A30,G$1))</f>
        <v/>
      </c>
      <c r="H30" s="4" t="str">
        <f ca="1">IF(INDEX(INDIRECT(X27&amp;"_"&amp;W27),$A30,H$1)=0,"",INDEX(INDIRECT(X27&amp;"_"&amp;W27),$A30,H$1))</f>
        <v/>
      </c>
      <c r="I30" s="4" t="str">
        <f ca="1">IF(INDEX(INDIRECT(X27&amp;"_"&amp;W27),$A30,I$1)=0,"",INDEX(INDIRECT(X27&amp;"_"&amp;W27),$A30,I$1))</f>
        <v/>
      </c>
      <c r="J30" s="4"/>
      <c r="S30" s="99"/>
      <c r="T30" s="99"/>
      <c r="U30" s="99"/>
      <c r="V30" s="99"/>
    </row>
    <row r="31" spans="1:24" ht="15" customHeight="1" x14ac:dyDescent="0.25">
      <c r="A31">
        <v>3</v>
      </c>
      <c r="B31" s="4" t="str">
        <f ca="1">IF(INDEX(INDIRECT(X27&amp;"_"&amp;W27),$A31,B$1)=0,"",INDEX(INDIRECT(X27&amp;"_"&amp;W27),$A31,B$1))</f>
        <v>SHREWSBURY</v>
      </c>
      <c r="C31" s="4" t="str">
        <f ca="1">IF(INDEX(INDIRECT(X27&amp;"_"&amp;W27),$A31,C$1)=0,"",INDEX(INDIRECT(X27&amp;"_"&amp;W27),$A31,C$1))</f>
        <v/>
      </c>
      <c r="D31" s="4" t="str">
        <f ca="1">IF(INDEX(INDIRECT(X27&amp;"_"&amp;W27),$A31,D$1)=0,"",INDEX(INDIRECT(X27&amp;"_"&amp;W27),$A31,D$1))</f>
        <v/>
      </c>
      <c r="E31" s="4" t="str">
        <f ca="1">IF(INDEX(INDIRECT(X27&amp;"_"&amp;W27),$A31,E$1)=0,"",INDEX(INDIRECT(X27&amp;"_"&amp;W27),$A31,E$1))</f>
        <v/>
      </c>
      <c r="F31" s="4" t="str">
        <f ca="1">IF(INDEX(INDIRECT(X27&amp;"_"&amp;W27),$A31,F$1)=0,"",INDEX(INDIRECT(X27&amp;"_"&amp;W27),$A31,F$1))</f>
        <v/>
      </c>
      <c r="G31" s="4" t="str">
        <f ca="1">IF(INDEX(INDIRECT(X27&amp;"_"&amp;W27),$A31,G$1)=0,"",INDEX(INDIRECT(X27&amp;"_"&amp;W27),$A31,G$1))</f>
        <v/>
      </c>
      <c r="H31" s="4" t="str">
        <f ca="1">IF(INDEX(INDIRECT(X27&amp;"_"&amp;W27),$A31,H$1)=0,"",INDEX(INDIRECT(X27&amp;"_"&amp;W27),$A31,H$1))</f>
        <v/>
      </c>
      <c r="I31" s="4" t="str">
        <f ca="1">IF(INDEX(INDIRECT(X27&amp;"_"&amp;W27),$A31,I$1)=0,"",INDEX(INDIRECT(X27&amp;"_"&amp;W27),$A31,I$1))</f>
        <v/>
      </c>
      <c r="J31" s="4"/>
    </row>
    <row r="32" spans="1:24" ht="19.5" x14ac:dyDescent="0.25">
      <c r="A32">
        <v>4</v>
      </c>
      <c r="B32" s="4" t="str">
        <f ca="1">IF(INDEX(INDIRECT(X27&amp;"_"&amp;W27),$A32,B$1)=0,"",INDEX(INDIRECT(X27&amp;"_"&amp;W27),$A32,B$1))</f>
        <v>TELFORD</v>
      </c>
      <c r="C32" s="4" t="str">
        <f ca="1">IF(INDEX(INDIRECT(X27&amp;"_"&amp;W27),$A32,C$1)=0,"",INDEX(INDIRECT(X27&amp;"_"&amp;W27),$A32,C$1))</f>
        <v/>
      </c>
      <c r="D32" s="4" t="str">
        <f ca="1">IF(INDEX(INDIRECT(X27&amp;"_"&amp;W27),$A32,D$1)=0,"",INDEX(INDIRECT(X27&amp;"_"&amp;W27),$A32,D$1))</f>
        <v/>
      </c>
      <c r="E32" s="4" t="str">
        <f ca="1">IF(INDEX(INDIRECT(X27&amp;"_"&amp;W27),$A32,E$1)=0,"",INDEX(INDIRECT(X27&amp;"_"&amp;W27),$A32,E$1))</f>
        <v/>
      </c>
      <c r="F32" s="4" t="str">
        <f ca="1">IF(INDEX(INDIRECT(X27&amp;"_"&amp;W27),$A32,F$1)=0,"",INDEX(INDIRECT(X27&amp;"_"&amp;W27),$A32,F$1))</f>
        <v/>
      </c>
      <c r="G32" s="4" t="str">
        <f ca="1">IF(INDEX(INDIRECT(X27&amp;"_"&amp;W27),$A32,G$1)=0,"",INDEX(INDIRECT(X27&amp;"_"&amp;W27),$A32,G$1))</f>
        <v/>
      </c>
      <c r="H32" s="4" t="str">
        <f ca="1">IF(INDEX(INDIRECT(X27&amp;"_"&amp;W27),$A32,H$1)=0,"",INDEX(INDIRECT(X27&amp;"_"&amp;W27),$A32,H$1))</f>
        <v/>
      </c>
      <c r="I32" s="4" t="str">
        <f ca="1">IF(INDEX(INDIRECT(X27&amp;"_"&amp;W27),$A32,I$1)=0,"",INDEX(INDIRECT(X27&amp;"_"&amp;W27),$A32,I$1))</f>
        <v/>
      </c>
      <c r="J32" s="4"/>
    </row>
    <row r="33" spans="1:24" ht="19.5" x14ac:dyDescent="0.25">
      <c r="A33">
        <v>5</v>
      </c>
      <c r="B33" s="4" t="str">
        <f ca="1">IF(INDEX(INDIRECT(X27&amp;"_"&amp;W27),$A33,B$1)=0,"",INDEX(INDIRECT(X27&amp;"_"&amp;W27),$A33,B$1))</f>
        <v>WENLOCK</v>
      </c>
      <c r="C33" s="4" t="str">
        <f ca="1">IF(INDEX(INDIRECT(X27&amp;"_"&amp;W27),$A33,C$1)=0,"",INDEX(INDIRECT(X27&amp;"_"&amp;W27),$A33,C$1))</f>
        <v/>
      </c>
      <c r="D33" s="4" t="str">
        <f ca="1">IF(INDEX(INDIRECT(X27&amp;"_"&amp;W27),$A33,D$1)=0,"",INDEX(INDIRECT(X27&amp;"_"&amp;W27),$A33,D$1))</f>
        <v/>
      </c>
      <c r="E33" s="4" t="str">
        <f ca="1">IF(INDEX(INDIRECT(X27&amp;"_"&amp;W27),$A33,E$1)=0,"",INDEX(INDIRECT(X27&amp;"_"&amp;W27),$A33,E$1))</f>
        <v/>
      </c>
      <c r="F33" s="4" t="str">
        <f ca="1">IF(INDEX(INDIRECT(X27&amp;"_"&amp;W27),$A33,F$1)=0,"",INDEX(INDIRECT(X27&amp;"_"&amp;W27),$A33,F$1))</f>
        <v/>
      </c>
      <c r="G33" s="4" t="str">
        <f ca="1">IF(INDEX(INDIRECT(X27&amp;"_"&amp;W27),$A33,G$1)=0,"",INDEX(INDIRECT(X27&amp;"_"&amp;W27),$A33,G$1))</f>
        <v/>
      </c>
      <c r="H33" s="4" t="str">
        <f ca="1">IF(INDEX(INDIRECT(X27&amp;"_"&amp;W27),$A33,H$1)=0,"",INDEX(INDIRECT(X27&amp;"_"&amp;W27),$A33,H$1))</f>
        <v/>
      </c>
      <c r="I33" s="4" t="str">
        <f ca="1">IF(INDEX(INDIRECT(X27&amp;"_"&amp;W27),$A33,I$1)=0,"",INDEX(INDIRECT(X27&amp;"_"&amp;W27),$A33,I$1))</f>
        <v/>
      </c>
      <c r="J33" s="4"/>
    </row>
    <row r="34" spans="1:24" ht="19.5" x14ac:dyDescent="0.25">
      <c r="A34">
        <v>6</v>
      </c>
      <c r="B34" s="4" t="str">
        <f ca="1">IF(INDEX(INDIRECT(X27&amp;"_"&amp;W27),$A34,B$1)=0,"",INDEX(INDIRECT(X27&amp;"_"&amp;W27),$A34,B$1))</f>
        <v>OSWESTRY</v>
      </c>
      <c r="C34" s="4" t="str">
        <f ca="1">IF(INDEX(INDIRECT(X27&amp;"_"&amp;W27),$A34,C$1)=0,"",INDEX(INDIRECT(X27&amp;"_"&amp;W27),$A34,C$1))</f>
        <v/>
      </c>
      <c r="D34" s="4" t="str">
        <f ca="1">IF(INDEX(INDIRECT(X27&amp;"_"&amp;W27),$A34,D$1)=0,"",INDEX(INDIRECT(X27&amp;"_"&amp;W27),$A34,D$1))</f>
        <v/>
      </c>
      <c r="E34" s="4" t="str">
        <f ca="1">IF(INDEX(INDIRECT(X27&amp;"_"&amp;W27),$A34,E$1)=0,"",INDEX(INDIRECT(X27&amp;"_"&amp;W27),$A34,E$1))</f>
        <v/>
      </c>
      <c r="F34" s="4" t="str">
        <f ca="1">IF(INDEX(INDIRECT(X27&amp;"_"&amp;W27),$A34,F$1)=0,"",INDEX(INDIRECT(X27&amp;"_"&amp;W27),$A34,F$1))</f>
        <v/>
      </c>
      <c r="G34" s="4" t="str">
        <f ca="1">IF(INDEX(INDIRECT(X27&amp;"_"&amp;W27),$A34,G$1)=0,"",INDEX(INDIRECT(X27&amp;"_"&amp;W27),$A34,G$1))</f>
        <v/>
      </c>
      <c r="H34" s="4" t="str">
        <f ca="1">IF(INDEX(INDIRECT(X27&amp;"_"&amp;W27),$A34,H$1)=0,"",INDEX(INDIRECT(X27&amp;"_"&amp;W27),$A34,H$1))</f>
        <v/>
      </c>
      <c r="I34" s="4" t="str">
        <f ca="1">IF(INDEX(INDIRECT(X27&amp;"_"&amp;W27),$A34,I$1)=0,"",INDEX(INDIRECT(X27&amp;"_"&amp;W27),$A34,I$1))</f>
        <v/>
      </c>
      <c r="J34" s="4"/>
    </row>
    <row r="35" spans="1:24" ht="19.5" x14ac:dyDescent="0.25">
      <c r="A35">
        <v>7</v>
      </c>
      <c r="B35" s="4" t="str">
        <f ca="1">IF(INDEX(INDIRECT(X27&amp;"_"&amp;W27),$A35,B$1)=0,"",INDEX(INDIRECT(X27&amp;"_"&amp;W27),$A35,B$1))</f>
        <v>SHREWSBURY</v>
      </c>
      <c r="C35" s="4" t="str">
        <f ca="1">IF(INDEX(INDIRECT(X27&amp;"_"&amp;W27),$A35,C$1)=0,"",INDEX(INDIRECT(X27&amp;"_"&amp;W27),$A35,C$1))</f>
        <v/>
      </c>
      <c r="D35" s="4" t="str">
        <f ca="1">IF(INDEX(INDIRECT(X27&amp;"_"&amp;W27),$A35,D$1)=0,"",INDEX(INDIRECT(X27&amp;"_"&amp;W27),$A35,D$1))</f>
        <v/>
      </c>
      <c r="E35" s="4" t="str">
        <f ca="1">IF(INDEX(INDIRECT(X27&amp;"_"&amp;W27),$A35,E$1)=0,"",INDEX(INDIRECT(X27&amp;"_"&amp;W27),$A35,E$1))</f>
        <v/>
      </c>
      <c r="F35" s="4" t="str">
        <f ca="1">IF(INDEX(INDIRECT(X27&amp;"_"&amp;W27),$A35,F$1)=0,"",INDEX(INDIRECT(X27&amp;"_"&amp;W27),$A35,F$1))</f>
        <v/>
      </c>
      <c r="G35" s="4" t="str">
        <f ca="1">IF(INDEX(INDIRECT(X27&amp;"_"&amp;W27),$A35,G$1)=0,"",INDEX(INDIRECT(X27&amp;"_"&amp;W27),$A35,G$1))</f>
        <v/>
      </c>
      <c r="H35" s="4" t="str">
        <f ca="1">IF(INDEX(INDIRECT(X27&amp;"_"&amp;W27),$A35,H$1)=0,"",INDEX(INDIRECT(X27&amp;"_"&amp;W27),$A35,H$1))</f>
        <v/>
      </c>
      <c r="I35" s="4" t="str">
        <f ca="1">IF(INDEX(INDIRECT(X27&amp;"_"&amp;W27),$A35,I$1)=0,"",INDEX(INDIRECT(X27&amp;"_"&amp;W27),$A35,I$1))</f>
        <v/>
      </c>
      <c r="J35" s="4"/>
      <c r="S35" s="99"/>
      <c r="T35" s="99"/>
      <c r="U35" s="99"/>
      <c r="V35" s="99"/>
      <c r="X35" s="99"/>
    </row>
    <row r="36" spans="1:24" ht="19.5" x14ac:dyDescent="0.25">
      <c r="A36">
        <v>8</v>
      </c>
      <c r="B36" s="4" t="str">
        <f ca="1">IF(INDEX(INDIRECT(X27&amp;"_"&amp;W27),$A36,B$1)=0,"",INDEX(INDIRECT(X27&amp;"_"&amp;W27),$A36,B$1))</f>
        <v>TELFORD</v>
      </c>
      <c r="C36" s="4" t="str">
        <f ca="1">IF(INDEX(INDIRECT(X27&amp;"_"&amp;W27),$A36,C$1)=0,"",INDEX(INDIRECT(X27&amp;"_"&amp;W27),$A36,C$1))</f>
        <v/>
      </c>
      <c r="D36" s="4" t="str">
        <f ca="1">IF(INDEX(INDIRECT(X27&amp;"_"&amp;W27),$A36,D$1)=0,"",INDEX(INDIRECT(X27&amp;"_"&amp;W27),$A36,D$1))</f>
        <v/>
      </c>
      <c r="E36" s="4" t="str">
        <f ca="1">IF(INDEX(INDIRECT(X27&amp;"_"&amp;W27),$A36,E$1)=0,"",INDEX(INDIRECT(X27&amp;"_"&amp;W27),$A36,E$1))</f>
        <v/>
      </c>
      <c r="F36" s="4" t="str">
        <f ca="1">IF(INDEX(INDIRECT(X27&amp;"_"&amp;W27),$A36,F$1)=0,"",INDEX(INDIRECT(X27&amp;"_"&amp;W27),$A36,F$1))</f>
        <v/>
      </c>
      <c r="G36" s="4" t="str">
        <f ca="1">IF(INDEX(INDIRECT(X27&amp;"_"&amp;W27),$A36,G$1)=0,"",INDEX(INDIRECT(X27&amp;"_"&amp;W27),$A36,G$1))</f>
        <v/>
      </c>
      <c r="H36" s="4" t="str">
        <f ca="1">IF(INDEX(INDIRECT(X27&amp;"_"&amp;W27),$A36,H$1)=0,"",INDEX(INDIRECT(X27&amp;"_"&amp;W27),$A36,H$1))</f>
        <v/>
      </c>
      <c r="I36" s="4" t="str">
        <f ca="1">IF(INDEX(INDIRECT(X27&amp;"_"&amp;W27),$A36,I$1)=0,"",INDEX(INDIRECT(X27&amp;"_"&amp;W27),$A36,I$1))</f>
        <v/>
      </c>
      <c r="J36" s="4"/>
      <c r="S36" s="99"/>
      <c r="T36" s="99"/>
      <c r="U36" s="99"/>
      <c r="V36" s="99"/>
      <c r="X36" s="99"/>
    </row>
    <row r="37" spans="1:24" ht="19.5" x14ac:dyDescent="0.25">
      <c r="A37">
        <v>9</v>
      </c>
      <c r="B37" s="4" t="str">
        <f ca="1">IF(INDEX(INDIRECT(X27&amp;"_"&amp;W27),$A37,B$1)=0,"",INDEX(INDIRECT(X27&amp;"_"&amp;W27),$A37,B$1))</f>
        <v>WENLOCK</v>
      </c>
      <c r="C37" s="4" t="str">
        <f ca="1">IF(INDEX(INDIRECT(X27&amp;"_"&amp;W27),$A37,C$1)=0,"",INDEX(INDIRECT(X27&amp;"_"&amp;W27),$A37,C$1))</f>
        <v/>
      </c>
      <c r="D37" s="4" t="str">
        <f ca="1">IF(INDEX(INDIRECT(X27&amp;"_"&amp;W27),$A37,D$1)=0,"",INDEX(INDIRECT(X27&amp;"_"&amp;W27),$A37,D$1))</f>
        <v/>
      </c>
      <c r="E37" s="4" t="str">
        <f ca="1">IF(INDEX(INDIRECT(X27&amp;"_"&amp;W27),$A37,E$1)=0,"",INDEX(INDIRECT(X27&amp;"_"&amp;W27),$A37,E$1))</f>
        <v/>
      </c>
      <c r="F37" s="4" t="str">
        <f ca="1">IF(INDEX(INDIRECT(X27&amp;"_"&amp;W27),$A37,F$1)=0,"",INDEX(INDIRECT(X27&amp;"_"&amp;W27),$A37,F$1))</f>
        <v/>
      </c>
      <c r="G37" s="4" t="str">
        <f ca="1">IF(INDEX(INDIRECT(X27&amp;"_"&amp;W27),$A37,G$1)=0,"",INDEX(INDIRECT(X27&amp;"_"&amp;W27),$A37,G$1))</f>
        <v/>
      </c>
      <c r="H37" s="4" t="str">
        <f ca="1">IF(INDEX(INDIRECT(X27&amp;"_"&amp;W27),$A37,H$1)=0,"",INDEX(INDIRECT(X27&amp;"_"&amp;W27),$A37,H$1))</f>
        <v/>
      </c>
      <c r="I37" s="4" t="str">
        <f ca="1">IF(INDEX(INDIRECT(X27&amp;"_"&amp;W27),$A37,I$1)=0,"",INDEX(INDIRECT(X27&amp;"_"&amp;W27),$A37,I$1))</f>
        <v/>
      </c>
      <c r="J37" s="4"/>
      <c r="S37" s="99"/>
      <c r="T37" s="99"/>
      <c r="U37" s="99"/>
      <c r="V37" s="99"/>
      <c r="X37" s="99"/>
    </row>
    <row r="38" spans="1:24" ht="19.5" x14ac:dyDescent="0.25">
      <c r="A38">
        <v>10</v>
      </c>
      <c r="B38" s="4" t="str">
        <f ca="1">IF(INDEX(INDIRECT(X27&amp;"_"&amp;W27),$A38,B$1)=0,"",INDEX(INDIRECT(X27&amp;"_"&amp;W27),$A38,B$1))</f>
        <v>OSWESTRY</v>
      </c>
      <c r="C38" s="4" t="str">
        <f ca="1">IF(INDEX(INDIRECT(X27&amp;"_"&amp;W27),$A38,C$1)=0,"",INDEX(INDIRECT(X27&amp;"_"&amp;W27),$A38,C$1))</f>
        <v/>
      </c>
      <c r="D38" s="4" t="str">
        <f ca="1">IF(INDEX(INDIRECT(X27&amp;"_"&amp;W27),$A38,D$1)=0,"",INDEX(INDIRECT(X27&amp;"_"&amp;W27),$A38,D$1))</f>
        <v/>
      </c>
      <c r="E38" s="4" t="str">
        <f ca="1">IF(INDEX(INDIRECT(X27&amp;"_"&amp;W27),$A38,E$1)=0,"",INDEX(INDIRECT(X27&amp;"_"&amp;W27),$A38,E$1))</f>
        <v/>
      </c>
      <c r="F38" s="4" t="str">
        <f ca="1">IF(INDEX(INDIRECT(X27&amp;"_"&amp;W27),$A38,F$1)=0,"",INDEX(INDIRECT(X27&amp;"_"&amp;W27),$A38,F$1))</f>
        <v/>
      </c>
      <c r="G38" s="4" t="str">
        <f ca="1">IF(INDEX(INDIRECT(X27&amp;"_"&amp;W27),$A38,G$1)=0,"",INDEX(INDIRECT(X27&amp;"_"&amp;W27),$A38,G$1))</f>
        <v/>
      </c>
      <c r="H38" s="4" t="str">
        <f ca="1">IF(INDEX(INDIRECT(X27&amp;"_"&amp;W27),$A38,H$1)=0,"",INDEX(INDIRECT(X27&amp;"_"&amp;W27),$A38,H$1))</f>
        <v/>
      </c>
      <c r="I38" s="4" t="str">
        <f ca="1">IF(INDEX(INDIRECT(X27&amp;"_"&amp;W27),$A38,I$1)=0,"",INDEX(INDIRECT(X27&amp;"_"&amp;W27),$A38,I$1))</f>
        <v/>
      </c>
      <c r="J38" s="4"/>
      <c r="S38" s="99"/>
      <c r="T38" s="99"/>
      <c r="U38" s="99"/>
      <c r="V38" s="99"/>
      <c r="X38" s="99"/>
    </row>
    <row r="39" spans="1:24" ht="15" customHeight="1" x14ac:dyDescent="0.25">
      <c r="A39">
        <v>11</v>
      </c>
      <c r="B39" s="4" t="str">
        <f ca="1">IF(INDEX(INDIRECT(X27&amp;"_"&amp;W27),$A39,B$1)=0,"",INDEX(INDIRECT(X27&amp;"_"&amp;W27),$A39,B$1))</f>
        <v>SHREWSBURY</v>
      </c>
      <c r="C39" s="4" t="str">
        <f ca="1">IF(INDEX(INDIRECT(X27&amp;"_"&amp;W27),$A39,C$1)=0,"",INDEX(INDIRECT(X27&amp;"_"&amp;W27),$A39,C$1))</f>
        <v/>
      </c>
      <c r="D39" s="4" t="str">
        <f ca="1">IF(INDEX(INDIRECT(X27&amp;"_"&amp;W27),$A39,D$1)=0,"",INDEX(INDIRECT(X27&amp;"_"&amp;W27),$A39,D$1))</f>
        <v/>
      </c>
      <c r="E39" s="4" t="str">
        <f ca="1">IF(INDEX(INDIRECT(X27&amp;"_"&amp;W27),$A39,E$1)=0,"",INDEX(INDIRECT(X27&amp;"_"&amp;W27),$A39,E$1))</f>
        <v/>
      </c>
      <c r="F39" s="4" t="str">
        <f ca="1">IF(INDEX(INDIRECT(X27&amp;"_"&amp;W27),$A39,F$1)=0,"",INDEX(INDIRECT(X27&amp;"_"&amp;W27),$A39,F$1))</f>
        <v/>
      </c>
      <c r="G39" s="4" t="str">
        <f ca="1">IF(INDEX(INDIRECT(X27&amp;"_"&amp;W27),$A39,G$1)=0,"",INDEX(INDIRECT(X27&amp;"_"&amp;W27),$A39,G$1))</f>
        <v/>
      </c>
      <c r="H39" s="4" t="str">
        <f ca="1">IF(INDEX(INDIRECT(X27&amp;"_"&amp;W27),$A39,H$1)=0,"",INDEX(INDIRECT(X27&amp;"_"&amp;W27),$A39,H$1))</f>
        <v/>
      </c>
      <c r="I39" s="4" t="str">
        <f ca="1">IF(INDEX(INDIRECT(X27&amp;"_"&amp;W27),$A39,I$1)=0,"",INDEX(INDIRECT(X27&amp;"_"&amp;W27),$A39,I$1))</f>
        <v/>
      </c>
      <c r="J39" s="4"/>
    </row>
    <row r="40" spans="1:24" ht="15" customHeight="1" x14ac:dyDescent="0.25">
      <c r="A40">
        <v>12</v>
      </c>
      <c r="B40" s="4" t="str">
        <f ca="1">IF(INDEX(INDIRECT(X27&amp;"_"&amp;W27),$A40,B$1)=0,"",INDEX(INDIRECT(X27&amp;"_"&amp;W27),$A40,B$1))</f>
        <v>TELFORD</v>
      </c>
      <c r="C40" s="4" t="str">
        <f ca="1">IF(INDEX(INDIRECT(X27&amp;"_"&amp;W27),$A40,C$1)=0,"",INDEX(INDIRECT(X27&amp;"_"&amp;W27),$A40,C$1))</f>
        <v/>
      </c>
      <c r="D40" s="4" t="str">
        <f ca="1">IF(INDEX(INDIRECT(X27&amp;"_"&amp;W27),$A40,D$1)=0,"",INDEX(INDIRECT(X27&amp;"_"&amp;W27),$A40,D$1))</f>
        <v/>
      </c>
      <c r="E40" s="4" t="str">
        <f ca="1">IF(INDEX(INDIRECT(X27&amp;"_"&amp;W27),$A40,E$1)=0,"",INDEX(INDIRECT(X27&amp;"_"&amp;W27),$A40,E$1))</f>
        <v/>
      </c>
      <c r="F40" s="4" t="str">
        <f ca="1">IF(INDEX(INDIRECT(X27&amp;"_"&amp;W27),$A40,F$1)=0,"",INDEX(INDIRECT(X27&amp;"_"&amp;W27),$A40,F$1))</f>
        <v/>
      </c>
      <c r="G40" s="4" t="str">
        <f ca="1">IF(INDEX(INDIRECT(X27&amp;"_"&amp;W27),$A40,G$1)=0,"",INDEX(INDIRECT(X27&amp;"_"&amp;W27),$A40,G$1))</f>
        <v/>
      </c>
      <c r="H40" s="4" t="str">
        <f ca="1">IF(INDEX(INDIRECT(X27&amp;"_"&amp;W27),$A40,H$1)=0,"",INDEX(INDIRECT(X27&amp;"_"&amp;W27),$A40,H$1))</f>
        <v/>
      </c>
      <c r="I40" s="4" t="str">
        <f ca="1">IF(INDEX(INDIRECT(X27&amp;"_"&amp;W27),$A40,I$1)=0,"",INDEX(INDIRECT(X27&amp;"_"&amp;W27),$A40,I$1))</f>
        <v/>
      </c>
      <c r="J40" s="4"/>
    </row>
    <row r="41" spans="1:24" ht="15" customHeight="1" x14ac:dyDescent="0.25">
      <c r="A41">
        <v>13</v>
      </c>
      <c r="B41" s="4" t="str">
        <f ca="1">IF(INDEX(INDIRECT(X27&amp;"_"&amp;W27),$A41,B$1)=0,"",INDEX(INDIRECT(X27&amp;"_"&amp;W27),$A41,B$1))</f>
        <v>WENLOCK</v>
      </c>
      <c r="C41" s="4" t="str">
        <f ca="1">IF(INDEX(INDIRECT(X27&amp;"_"&amp;W27),$A41,C$1)=0,"",INDEX(INDIRECT(X27&amp;"_"&amp;W27),$A41,C$1))</f>
        <v/>
      </c>
      <c r="D41" s="4" t="str">
        <f ca="1">IF(INDEX(INDIRECT(X27&amp;"_"&amp;W27),$A41,D$1)=0,"",INDEX(INDIRECT(X27&amp;"_"&amp;W27),$A41,D$1))</f>
        <v/>
      </c>
      <c r="E41" s="4" t="str">
        <f ca="1">IF(INDEX(INDIRECT(X27&amp;"_"&amp;W27),$A41,E$1)=0,"",INDEX(INDIRECT(X27&amp;"_"&amp;W27),$A41,E$1))</f>
        <v/>
      </c>
      <c r="F41" s="4" t="str">
        <f ca="1">IF(INDEX(INDIRECT(X27&amp;"_"&amp;W27),$A41,F$1)=0,"",INDEX(INDIRECT(X27&amp;"_"&amp;W27),$A41,F$1))</f>
        <v/>
      </c>
      <c r="G41" s="4" t="str">
        <f ca="1">IF(INDEX(INDIRECT(X27&amp;"_"&amp;W27),$A41,G$1)=0,"",INDEX(INDIRECT(X27&amp;"_"&amp;W27),$A41,G$1))</f>
        <v/>
      </c>
      <c r="H41" s="4" t="str">
        <f ca="1">IF(INDEX(INDIRECT(X27&amp;"_"&amp;W27),$A41,H$1)=0,"",INDEX(INDIRECT(X27&amp;"_"&amp;W27),$A41,H$1))</f>
        <v/>
      </c>
      <c r="I41" s="4" t="str">
        <f ca="1">IF(INDEX(INDIRECT(X27&amp;"_"&amp;W27),$A41,I$1)=0,"",INDEX(INDIRECT(X27&amp;"_"&amp;W27),$A41,I$1))</f>
        <v/>
      </c>
      <c r="J41" s="4"/>
    </row>
    <row r="42" spans="1:24" ht="15" customHeight="1" x14ac:dyDescent="0.25">
      <c r="A42">
        <v>14</v>
      </c>
      <c r="B42" s="4" t="str">
        <f ca="1">IF(INDEX(INDIRECT(X27&amp;"_"&amp;W27),$A42,B$1)=0,"",INDEX(INDIRECT(X27&amp;"_"&amp;W27),$A42,B$1))</f>
        <v/>
      </c>
      <c r="C42" s="4" t="str">
        <f ca="1">IF(INDEX(INDIRECT(X27&amp;"_"&amp;W27),$A42,C$1)=0,"",INDEX(INDIRECT(X27&amp;"_"&amp;W27),$A42,C$1))</f>
        <v/>
      </c>
      <c r="D42" s="4" t="str">
        <f ca="1">IF(INDEX(INDIRECT(X27&amp;"_"&amp;W27),$A42,D$1)=0,"",INDEX(INDIRECT(X27&amp;"_"&amp;W27),$A42,D$1))</f>
        <v/>
      </c>
      <c r="E42" s="4" t="str">
        <f ca="1">IF(INDEX(INDIRECT(X27&amp;"_"&amp;W27),$A42,E$1)=0,"",INDEX(INDIRECT(X27&amp;"_"&amp;W27),$A42,E$1))</f>
        <v/>
      </c>
      <c r="F42" s="4" t="str">
        <f ca="1">IF(INDEX(INDIRECT(X27&amp;"_"&amp;W27),$A42,F$1)=0,"",INDEX(INDIRECT(X27&amp;"_"&amp;W27),$A42,F$1))</f>
        <v/>
      </c>
      <c r="G42" s="4" t="str">
        <f ca="1">IF(INDEX(INDIRECT(X27&amp;"_"&amp;W27),$A42,G$1)=0,"",INDEX(INDIRECT(X27&amp;"_"&amp;W27),$A42,G$1))</f>
        <v/>
      </c>
      <c r="H42" s="4" t="str">
        <f ca="1">IF(INDEX(INDIRECT(X27&amp;"_"&amp;W27),$A42,H$1)=0,"",INDEX(INDIRECT(X27&amp;"_"&amp;W27),$A42,H$1))</f>
        <v/>
      </c>
      <c r="I42" s="4" t="str">
        <f ca="1">IF(INDEX(INDIRECT(X27&amp;"_"&amp;W27),$A42,I$1)=0,"",INDEX(INDIRECT(X27&amp;"_"&amp;W27),$A42,I$1))</f>
        <v/>
      </c>
      <c r="J42" s="4"/>
    </row>
    <row r="43" spans="1:24" ht="15" customHeight="1" x14ac:dyDescent="0.25">
      <c r="A43">
        <v>15</v>
      </c>
      <c r="B43" s="4" t="str">
        <f ca="1">IF(INDEX(INDIRECT(X27&amp;"_"&amp;W27),$A43,B$1)=0,"",INDEX(INDIRECT(X27&amp;"_"&amp;W27),$A43,B$1))</f>
        <v>THE TWO BEST PERFORMANCES FROM EACH CLUB TO SCORE.</v>
      </c>
      <c r="C43" s="4"/>
      <c r="D43" s="4"/>
      <c r="E43" s="4"/>
      <c r="F43" s="4"/>
      <c r="G43" s="4"/>
      <c r="H43" s="4"/>
      <c r="I43" s="4"/>
      <c r="J43" s="4"/>
    </row>
    <row r="44" spans="1:24" ht="15" customHeight="1" x14ac:dyDescent="0.25">
      <c r="A44">
        <v>16</v>
      </c>
      <c r="B44" s="4" t="str">
        <f ca="1">IF(INDEX(INDIRECT(X27&amp;"_"&amp;W27),$A44,B$1)=0,"",INDEX(INDIRECT(X27&amp;"_"&amp;W27),$A44,B$1))</f>
        <v>SCORE FROM FIRST TO EIGHTH – NOT A AND B.</v>
      </c>
      <c r="C44" s="4"/>
      <c r="D44" s="4"/>
      <c r="E44" s="4"/>
      <c r="F44" s="4"/>
      <c r="G44" s="4"/>
      <c r="H44" s="4"/>
      <c r="I44" s="4"/>
      <c r="J44" s="4"/>
    </row>
    <row r="45" spans="1:24" ht="15" customHeight="1" x14ac:dyDescent="0.25">
      <c r="B45" s="10"/>
      <c r="C45" s="10"/>
      <c r="D45" s="10"/>
      <c r="E45" s="10"/>
      <c r="F45" s="10"/>
    </row>
    <row r="46" spans="1:24" ht="15" customHeight="1" x14ac:dyDescent="0.25">
      <c r="B46" s="10"/>
      <c r="C46" s="10"/>
      <c r="D46" s="10"/>
      <c r="E46" s="10"/>
      <c r="F46" s="10"/>
    </row>
    <row r="47" spans="1:24" ht="15" customHeight="1" x14ac:dyDescent="0.25">
      <c r="B47" s="10"/>
      <c r="C47" s="10"/>
      <c r="D47" s="10"/>
      <c r="E47" s="10"/>
      <c r="F47" s="10"/>
    </row>
    <row r="48" spans="1:24" ht="15" customHeight="1" x14ac:dyDescent="0.25">
      <c r="B48" s="10"/>
      <c r="C48" s="10"/>
      <c r="D48" s="10"/>
      <c r="E48" s="10"/>
      <c r="F48" s="10"/>
    </row>
    <row r="49" spans="1:24" ht="15" customHeight="1" x14ac:dyDescent="0.25">
      <c r="B49" s="3" t="str">
        <f>"SHROPSHIRE SPORTSHALL LEAGUE FIELD RESULT CARD "&amp;'Clubs and events'!$C$1</f>
        <v>SHROPSHIRE SPORTSHALL LEAGUE FIELD RESULT CARD 2023/2024</v>
      </c>
    </row>
    <row r="50" spans="1:24" ht="15" customHeight="1" x14ac:dyDescent="0.25">
      <c r="B50" s="38" t="str">
        <f xml:space="preserve">  "CLUB: " &amp; Match_Host&amp; "  VENUE: " &amp;Match_Venue &amp;    "  DATE: " &amp;TEXT(Match_Date,"dd/mm/yyyy")</f>
        <v>CLUB: Telford AC  VENUE: Wenlock  DATE: 19/11/2023</v>
      </c>
    </row>
    <row r="51" spans="1:24" ht="15" customHeight="1" x14ac:dyDescent="0.25">
      <c r="B51" s="4" t="str">
        <f>"EVENT: " &amp;T51&amp; " " &amp;S51 &amp; " " &amp; V51</f>
        <v>EVENT: U11 Boys SPEED BOUNCE</v>
      </c>
      <c r="S51" s="99" t="s">
        <v>62</v>
      </c>
      <c r="T51" s="99" t="s">
        <v>45</v>
      </c>
      <c r="U51" s="99" t="s">
        <v>90</v>
      </c>
      <c r="V51" s="99" t="str">
        <f t="shared" ref="V51" si="4">INDEX(All_events,MATCH(U51,Events_list,0),MATCH(T51 &amp;" "&amp;S51,Age_list,0))</f>
        <v>SPEED BOUNCE</v>
      </c>
      <c r="W51" t="str">
        <f t="shared" ref="W51" si="5">INDEX(Type,MATCH(V51,Field_events,0))</f>
        <v>SpeedB</v>
      </c>
      <c r="X51" t="str">
        <f>IF(T51="U11",T51,"Other")</f>
        <v>U11</v>
      </c>
    </row>
    <row r="52" spans="1:24" ht="15" customHeight="1" x14ac:dyDescent="0.25">
      <c r="B52" s="4"/>
      <c r="S52" s="99"/>
      <c r="T52" s="99"/>
      <c r="U52" s="99"/>
      <c r="V52" s="99"/>
    </row>
    <row r="53" spans="1:24" ht="15" customHeight="1" x14ac:dyDescent="0.25">
      <c r="A53">
        <v>1</v>
      </c>
      <c r="B53" s="4" t="str">
        <f ca="1">IF(INDEX(INDIRECT(X51&amp;"_"&amp;W51),$A53,B$1)=0,"",INDEX(INDIRECT(X51&amp;"_"&amp;W51),$A53,B$1))</f>
        <v>CLUB</v>
      </c>
      <c r="C53" s="4" t="str">
        <f ca="1">IF(INDEX(INDIRECT(X51&amp;"_"&amp;W51),$A53,C$1)=0,"",INDEX(INDIRECT(X51&amp;"_"&amp;W51),$A53,C$1))</f>
        <v>NAME</v>
      </c>
      <c r="D53" s="4" t="str">
        <f ca="1">IF(INDEX(INDIRECT(X51&amp;"_"&amp;W51),$A53,D$1)=0,"",INDEX(INDIRECT(X51&amp;"_"&amp;W51),$A53,D$1))</f>
        <v>SCORE</v>
      </c>
      <c r="E53" s="4" t="str">
        <f ca="1">IF(INDEX(INDIRECT(X51&amp;"_"&amp;W51),$A53,E$1)=0,"",INDEX(INDIRECT(X51&amp;"_"&amp;W51),$A53,E$1))</f>
        <v>POSITION</v>
      </c>
      <c r="F53" s="4" t="str">
        <f ca="1">IF(INDEX(INDIRECT(X51&amp;"_"&amp;W51),$A53,F$1)=0,"",INDEX(INDIRECT(X51&amp;"_"&amp;W51),$A53,F$1))</f>
        <v>POINTS (8 to 1)</v>
      </c>
      <c r="G53" s="4" t="str">
        <f ca="1">IF(INDEX(INDIRECT(X51&amp;"_"&amp;W51),$A53,G$1)=0,"",INDEX(INDIRECT(X51&amp;"_"&amp;W51),$A53,G$1))</f>
        <v/>
      </c>
      <c r="H53" s="4" t="str">
        <f ca="1">IF(INDEX(INDIRECT(X51&amp;"_"&amp;W51),$A53,H$1)=0,"",INDEX(INDIRECT(X51&amp;"_"&amp;W51),$A53,H$1))</f>
        <v/>
      </c>
      <c r="I53" s="4" t="str">
        <f ca="1">IF(INDEX(INDIRECT(X51&amp;"_"&amp;W51),$A53,I$1)=0,"",INDEX(INDIRECT(X51&amp;"_"&amp;W51),$A53,I$1))</f>
        <v/>
      </c>
      <c r="J53" s="4"/>
      <c r="S53" s="99"/>
      <c r="T53" s="99"/>
      <c r="U53" s="99"/>
      <c r="V53" s="99"/>
    </row>
    <row r="54" spans="1:24" ht="15" customHeight="1" x14ac:dyDescent="0.25">
      <c r="A54">
        <v>2</v>
      </c>
      <c r="B54" s="4" t="str">
        <f ca="1">IF(INDEX(INDIRECT(X51&amp;"_"&amp;W51),$A54,B$1)=0,"",INDEX(INDIRECT(X51&amp;"_"&amp;W51),$A54,B$1))</f>
        <v>OSWESTRY</v>
      </c>
      <c r="C54" s="4" t="str">
        <f ca="1">IF(INDEX(INDIRECT(X51&amp;"_"&amp;W51),$A54,C$1)=0,"",INDEX(INDIRECT(X51&amp;"_"&amp;W51),$A54,C$1))</f>
        <v/>
      </c>
      <c r="D54" s="4" t="str">
        <f ca="1">IF(INDEX(INDIRECT(X51&amp;"_"&amp;W51),$A54,D$1)=0,"",INDEX(INDIRECT(X51&amp;"_"&amp;W51),$A54,D$1))</f>
        <v/>
      </c>
      <c r="E54" s="4" t="str">
        <f ca="1">IF(INDEX(INDIRECT(X51&amp;"_"&amp;W51),$A54,E$1)=0,"",INDEX(INDIRECT(X51&amp;"_"&amp;W51),$A54,E$1))</f>
        <v/>
      </c>
      <c r="F54" s="4" t="str">
        <f ca="1">IF(INDEX(INDIRECT(X51&amp;"_"&amp;W51),$A54,F$1)=0,"",INDEX(INDIRECT(X51&amp;"_"&amp;W51),$A54,F$1))</f>
        <v/>
      </c>
      <c r="G54" s="4" t="str">
        <f ca="1">IF(INDEX(INDIRECT(X51&amp;"_"&amp;W51),$A54,G$1)=0,"",INDEX(INDIRECT(X51&amp;"_"&amp;W51),$A54,G$1))</f>
        <v/>
      </c>
      <c r="H54" s="4" t="str">
        <f ca="1">IF(INDEX(INDIRECT(X51&amp;"_"&amp;W51),$A54,H$1)=0,"",INDEX(INDIRECT(X51&amp;"_"&amp;W51),$A54,H$1))</f>
        <v/>
      </c>
      <c r="I54" s="4" t="str">
        <f ca="1">IF(INDEX(INDIRECT(X51&amp;"_"&amp;W51),$A54,I$1)=0,"",INDEX(INDIRECT(X51&amp;"_"&amp;W51),$A54,I$1))</f>
        <v/>
      </c>
      <c r="J54" s="4"/>
    </row>
    <row r="55" spans="1:24" ht="15" customHeight="1" x14ac:dyDescent="0.25">
      <c r="A55">
        <v>3</v>
      </c>
      <c r="B55" s="4" t="str">
        <f ca="1">IF(INDEX(INDIRECT(X51&amp;"_"&amp;W51),$A55,B$1)=0,"",INDEX(INDIRECT(X51&amp;"_"&amp;W51),$A55,B$1))</f>
        <v>SHREWSBURY</v>
      </c>
      <c r="C55" s="4" t="str">
        <f ca="1">IF(INDEX(INDIRECT(X51&amp;"_"&amp;W51),$A55,C$1)=0,"",INDEX(INDIRECT(X51&amp;"_"&amp;W51),$A55,C$1))</f>
        <v/>
      </c>
      <c r="D55" s="4" t="str">
        <f ca="1">IF(INDEX(INDIRECT(X51&amp;"_"&amp;W51),$A55,D$1)=0,"",INDEX(INDIRECT(X51&amp;"_"&amp;W51),$A55,D$1))</f>
        <v/>
      </c>
      <c r="E55" s="4" t="str">
        <f ca="1">IF(INDEX(INDIRECT(X51&amp;"_"&amp;W51),$A55,E$1)=0,"",INDEX(INDIRECT(X51&amp;"_"&amp;W51),$A55,E$1))</f>
        <v/>
      </c>
      <c r="F55" s="4" t="str">
        <f ca="1">IF(INDEX(INDIRECT(X51&amp;"_"&amp;W51),$A55,F$1)=0,"",INDEX(INDIRECT(X51&amp;"_"&amp;W51),$A55,F$1))</f>
        <v/>
      </c>
      <c r="G55" s="4" t="str">
        <f ca="1">IF(INDEX(INDIRECT(X51&amp;"_"&amp;W51),$A55,G$1)=0,"",INDEX(INDIRECT(X51&amp;"_"&amp;W51),$A55,G$1))</f>
        <v/>
      </c>
      <c r="H55" s="4" t="str">
        <f ca="1">IF(INDEX(INDIRECT(X51&amp;"_"&amp;W51),$A55,H$1)=0,"",INDEX(INDIRECT(X51&amp;"_"&amp;W51),$A55,H$1))</f>
        <v/>
      </c>
      <c r="I55" s="4" t="str">
        <f ca="1">IF(INDEX(INDIRECT(X51&amp;"_"&amp;W51),$A55,I$1)=0,"",INDEX(INDIRECT(X51&amp;"_"&amp;W51),$A55,I$1))</f>
        <v/>
      </c>
      <c r="J55" s="4"/>
    </row>
    <row r="56" spans="1:24" ht="15" customHeight="1" x14ac:dyDescent="0.25">
      <c r="A56">
        <v>4</v>
      </c>
      <c r="B56" s="4" t="str">
        <f ca="1">IF(INDEX(INDIRECT(X51&amp;"_"&amp;W51),$A56,B$1)=0,"",INDEX(INDIRECT(X51&amp;"_"&amp;W51),$A56,B$1))</f>
        <v>TELFORD</v>
      </c>
      <c r="C56" s="4" t="str">
        <f ca="1">IF(INDEX(INDIRECT(X51&amp;"_"&amp;W51),$A56,C$1)=0,"",INDEX(INDIRECT(X51&amp;"_"&amp;W51),$A56,C$1))</f>
        <v/>
      </c>
      <c r="D56" s="4" t="str">
        <f ca="1">IF(INDEX(INDIRECT(X51&amp;"_"&amp;W51),$A56,D$1)=0,"",INDEX(INDIRECT(X51&amp;"_"&amp;W51),$A56,D$1))</f>
        <v/>
      </c>
      <c r="E56" s="4" t="str">
        <f ca="1">IF(INDEX(INDIRECT(X51&amp;"_"&amp;W51),$A56,E$1)=0,"",INDEX(INDIRECT(X51&amp;"_"&amp;W51),$A56,E$1))</f>
        <v/>
      </c>
      <c r="F56" s="4" t="str">
        <f ca="1">IF(INDEX(INDIRECT(X51&amp;"_"&amp;W51),$A56,F$1)=0,"",INDEX(INDIRECT(X51&amp;"_"&amp;W51),$A56,F$1))</f>
        <v/>
      </c>
      <c r="G56" s="4" t="str">
        <f ca="1">IF(INDEX(INDIRECT(X51&amp;"_"&amp;W51),$A56,G$1)=0,"",INDEX(INDIRECT(X51&amp;"_"&amp;W51),$A56,G$1))</f>
        <v/>
      </c>
      <c r="H56" s="4" t="str">
        <f ca="1">IF(INDEX(INDIRECT(X51&amp;"_"&amp;W51),$A56,H$1)=0,"",INDEX(INDIRECT(X51&amp;"_"&amp;W51),$A56,H$1))</f>
        <v/>
      </c>
      <c r="I56" s="4" t="str">
        <f ca="1">IF(INDEX(INDIRECT(X51&amp;"_"&amp;W51),$A56,I$1)=0,"",INDEX(INDIRECT(X51&amp;"_"&amp;W51),$A56,I$1))</f>
        <v/>
      </c>
      <c r="J56" s="4"/>
    </row>
    <row r="57" spans="1:24" ht="15" customHeight="1" x14ac:dyDescent="0.25">
      <c r="A57">
        <v>5</v>
      </c>
      <c r="B57" s="4" t="str">
        <f ca="1">IF(INDEX(INDIRECT(X51&amp;"_"&amp;W51),$A57,B$1)=0,"",INDEX(INDIRECT(X51&amp;"_"&amp;W51),$A57,B$1))</f>
        <v>WENLOCK</v>
      </c>
      <c r="C57" s="4" t="str">
        <f ca="1">IF(INDEX(INDIRECT(X51&amp;"_"&amp;W51),$A57,C$1)=0,"",INDEX(INDIRECT(X51&amp;"_"&amp;W51),$A57,C$1))</f>
        <v/>
      </c>
      <c r="D57" s="4" t="str">
        <f ca="1">IF(INDEX(INDIRECT(X51&amp;"_"&amp;W51),$A57,D$1)=0,"",INDEX(INDIRECT(X51&amp;"_"&amp;W51),$A57,D$1))</f>
        <v/>
      </c>
      <c r="E57" s="4" t="str">
        <f ca="1">IF(INDEX(INDIRECT(X51&amp;"_"&amp;W51),$A57,E$1)=0,"",INDEX(INDIRECT(X51&amp;"_"&amp;W51),$A57,E$1))</f>
        <v/>
      </c>
      <c r="F57" s="4" t="str">
        <f ca="1">IF(INDEX(INDIRECT(X51&amp;"_"&amp;W51),$A57,F$1)=0,"",INDEX(INDIRECT(X51&amp;"_"&amp;W51),$A57,F$1))</f>
        <v/>
      </c>
      <c r="G57" s="4" t="str">
        <f ca="1">IF(INDEX(INDIRECT(X51&amp;"_"&amp;W51),$A57,G$1)=0,"",INDEX(INDIRECT(X51&amp;"_"&amp;W51),$A57,G$1))</f>
        <v/>
      </c>
      <c r="H57" s="4" t="str">
        <f ca="1">IF(INDEX(INDIRECT(X51&amp;"_"&amp;W51),$A57,H$1)=0,"",INDEX(INDIRECT(X51&amp;"_"&amp;W51),$A57,H$1))</f>
        <v/>
      </c>
      <c r="I57" s="4" t="str">
        <f ca="1">IF(INDEX(INDIRECT(X51&amp;"_"&amp;W51),$A57,I$1)=0,"",INDEX(INDIRECT(X51&amp;"_"&amp;W51),$A57,I$1))</f>
        <v/>
      </c>
      <c r="J57" s="4"/>
    </row>
    <row r="58" spans="1:24" ht="15" customHeight="1" x14ac:dyDescent="0.25">
      <c r="A58">
        <v>6</v>
      </c>
      <c r="B58" s="4" t="str">
        <f ca="1">IF(INDEX(INDIRECT(X51&amp;"_"&amp;W51),$A58,B$1)=0,"",INDEX(INDIRECT(X51&amp;"_"&amp;W51),$A58,B$1))</f>
        <v>OSWESTRY</v>
      </c>
      <c r="C58" s="4" t="str">
        <f ca="1">IF(INDEX(INDIRECT(X51&amp;"_"&amp;W51),$A58,C$1)=0,"",INDEX(INDIRECT(X51&amp;"_"&amp;W51),$A58,C$1))</f>
        <v/>
      </c>
      <c r="D58" s="4" t="str">
        <f ca="1">IF(INDEX(INDIRECT(X51&amp;"_"&amp;W51),$A58,D$1)=0,"",INDEX(INDIRECT(X51&amp;"_"&amp;W51),$A58,D$1))</f>
        <v/>
      </c>
      <c r="E58" s="4" t="str">
        <f ca="1">IF(INDEX(INDIRECT(X51&amp;"_"&amp;W51),$A58,E$1)=0,"",INDEX(INDIRECT(X51&amp;"_"&amp;W51),$A58,E$1))</f>
        <v/>
      </c>
      <c r="F58" s="4" t="str">
        <f ca="1">IF(INDEX(INDIRECT(X51&amp;"_"&amp;W51),$A58,F$1)=0,"",INDEX(INDIRECT(X51&amp;"_"&amp;W51),$A58,F$1))</f>
        <v/>
      </c>
      <c r="G58" s="4" t="str">
        <f ca="1">IF(INDEX(INDIRECT(X51&amp;"_"&amp;W51),$A58,G$1)=0,"",INDEX(INDIRECT(X51&amp;"_"&amp;W51),$A58,G$1))</f>
        <v/>
      </c>
      <c r="H58" s="4" t="str">
        <f ca="1">IF(INDEX(INDIRECT(X51&amp;"_"&amp;W51),$A58,H$1)=0,"",INDEX(INDIRECT(X51&amp;"_"&amp;W51),$A58,H$1))</f>
        <v/>
      </c>
      <c r="I58" s="4" t="str">
        <f ca="1">IF(INDEX(INDIRECT(X51&amp;"_"&amp;W51),$A58,I$1)=0,"",INDEX(INDIRECT(X51&amp;"_"&amp;W51),$A58,I$1))</f>
        <v/>
      </c>
      <c r="J58" s="4"/>
      <c r="S58" s="99"/>
      <c r="T58" s="99"/>
      <c r="U58" s="99"/>
      <c r="V58" s="99"/>
      <c r="X58" s="99"/>
    </row>
    <row r="59" spans="1:24" ht="15" customHeight="1" x14ac:dyDescent="0.25">
      <c r="A59">
        <v>7</v>
      </c>
      <c r="B59" s="4" t="str">
        <f ca="1">IF(INDEX(INDIRECT(X51&amp;"_"&amp;W51),$A59,B$1)=0,"",INDEX(INDIRECT(X51&amp;"_"&amp;W51),$A59,B$1))</f>
        <v>SHREWSBURY</v>
      </c>
      <c r="C59" s="4" t="str">
        <f ca="1">IF(INDEX(INDIRECT(X51&amp;"_"&amp;W51),$A59,C$1)=0,"",INDEX(INDIRECT(X51&amp;"_"&amp;W51),$A59,C$1))</f>
        <v/>
      </c>
      <c r="D59" s="4" t="str">
        <f ca="1">IF(INDEX(INDIRECT(X51&amp;"_"&amp;W51),$A59,D$1)=0,"",INDEX(INDIRECT(X51&amp;"_"&amp;W51),$A59,D$1))</f>
        <v/>
      </c>
      <c r="E59" s="4" t="str">
        <f ca="1">IF(INDEX(INDIRECT(X51&amp;"_"&amp;W51),$A59,E$1)=0,"",INDEX(INDIRECT(X51&amp;"_"&amp;W51),$A59,E$1))</f>
        <v/>
      </c>
      <c r="F59" s="4" t="str">
        <f ca="1">IF(INDEX(INDIRECT(X51&amp;"_"&amp;W51),$A59,F$1)=0,"",INDEX(INDIRECT(X51&amp;"_"&amp;W51),$A59,F$1))</f>
        <v/>
      </c>
      <c r="G59" s="4" t="str">
        <f ca="1">IF(INDEX(INDIRECT(X51&amp;"_"&amp;W51),$A59,G$1)=0,"",INDEX(INDIRECT(X51&amp;"_"&amp;W51),$A59,G$1))</f>
        <v/>
      </c>
      <c r="H59" s="4" t="str">
        <f ca="1">IF(INDEX(INDIRECT(X51&amp;"_"&amp;W51),$A59,H$1)=0,"",INDEX(INDIRECT(X51&amp;"_"&amp;W51),$A59,H$1))</f>
        <v/>
      </c>
      <c r="I59" s="4" t="str">
        <f ca="1">IF(INDEX(INDIRECT(X51&amp;"_"&amp;W51),$A59,I$1)=0,"",INDEX(INDIRECT(X51&amp;"_"&amp;W51),$A59,I$1))</f>
        <v/>
      </c>
      <c r="J59" s="4"/>
      <c r="S59" s="99"/>
      <c r="T59" s="99"/>
      <c r="U59" s="99"/>
      <c r="V59" s="99"/>
      <c r="X59" s="99"/>
    </row>
    <row r="60" spans="1:24" ht="15" customHeight="1" x14ac:dyDescent="0.25">
      <c r="A60">
        <v>8</v>
      </c>
      <c r="B60" s="4" t="str">
        <f ca="1">IF(INDEX(INDIRECT(X51&amp;"_"&amp;W51),$A60,B$1)=0,"",INDEX(INDIRECT(X51&amp;"_"&amp;W51),$A60,B$1))</f>
        <v>TELFORD</v>
      </c>
      <c r="C60" s="4" t="str">
        <f ca="1">IF(INDEX(INDIRECT(X51&amp;"_"&amp;W51),$A60,C$1)=0,"",INDEX(INDIRECT(X51&amp;"_"&amp;W51),$A60,C$1))</f>
        <v/>
      </c>
      <c r="D60" s="4" t="str">
        <f ca="1">IF(INDEX(INDIRECT(X51&amp;"_"&amp;W51),$A60,D$1)=0,"",INDEX(INDIRECT(X51&amp;"_"&amp;W51),$A60,D$1))</f>
        <v/>
      </c>
      <c r="E60" s="4" t="str">
        <f ca="1">IF(INDEX(INDIRECT(X51&amp;"_"&amp;W51),$A60,E$1)=0,"",INDEX(INDIRECT(X51&amp;"_"&amp;W51),$A60,E$1))</f>
        <v/>
      </c>
      <c r="F60" s="4" t="str">
        <f ca="1">IF(INDEX(INDIRECT(X51&amp;"_"&amp;W51),$A60,F$1)=0,"",INDEX(INDIRECT(X51&amp;"_"&amp;W51),$A60,F$1))</f>
        <v/>
      </c>
      <c r="G60" s="4" t="str">
        <f ca="1">IF(INDEX(INDIRECT(X51&amp;"_"&amp;W51),$A60,G$1)=0,"",INDEX(INDIRECT(X51&amp;"_"&amp;W51),$A60,G$1))</f>
        <v/>
      </c>
      <c r="H60" s="4" t="str">
        <f ca="1">IF(INDEX(INDIRECT(X51&amp;"_"&amp;W51),$A60,H$1)=0,"",INDEX(INDIRECT(X51&amp;"_"&amp;W51),$A60,H$1))</f>
        <v/>
      </c>
      <c r="I60" s="4" t="str">
        <f ca="1">IF(INDEX(INDIRECT(X51&amp;"_"&amp;W51),$A60,I$1)=0,"",INDEX(INDIRECT(X51&amp;"_"&amp;W51),$A60,I$1))</f>
        <v/>
      </c>
      <c r="J60" s="4"/>
      <c r="S60" s="99"/>
      <c r="T60" s="99"/>
      <c r="U60" s="99"/>
      <c r="V60" s="99"/>
      <c r="X60" s="99"/>
    </row>
    <row r="61" spans="1:24" ht="15" customHeight="1" x14ac:dyDescent="0.25">
      <c r="A61">
        <v>9</v>
      </c>
      <c r="B61" s="4" t="str">
        <f ca="1">IF(INDEX(INDIRECT(X51&amp;"_"&amp;W51),$A61,B$1)=0,"",INDEX(INDIRECT(X51&amp;"_"&amp;W51),$A61,B$1))</f>
        <v>WENLOCK</v>
      </c>
      <c r="C61" s="4" t="str">
        <f ca="1">IF(INDEX(INDIRECT(X51&amp;"_"&amp;W51),$A61,C$1)=0,"",INDEX(INDIRECT(X51&amp;"_"&amp;W51),$A61,C$1))</f>
        <v/>
      </c>
      <c r="D61" s="4" t="str">
        <f ca="1">IF(INDEX(INDIRECT(X51&amp;"_"&amp;W51),$A61,D$1)=0,"",INDEX(INDIRECT(X51&amp;"_"&amp;W51),$A61,D$1))</f>
        <v/>
      </c>
      <c r="E61" s="4" t="str">
        <f ca="1">IF(INDEX(INDIRECT(X51&amp;"_"&amp;W51),$A61,E$1)=0,"",INDEX(INDIRECT(X51&amp;"_"&amp;W51),$A61,E$1))</f>
        <v/>
      </c>
      <c r="F61" s="4" t="str">
        <f ca="1">IF(INDEX(INDIRECT(X51&amp;"_"&amp;W51),$A61,F$1)=0,"",INDEX(INDIRECT(X51&amp;"_"&amp;W51),$A61,F$1))</f>
        <v/>
      </c>
      <c r="G61" s="4" t="str">
        <f ca="1">IF(INDEX(INDIRECT(X51&amp;"_"&amp;W51),$A61,G$1)=0,"",INDEX(INDIRECT(X51&amp;"_"&amp;W51),$A61,G$1))</f>
        <v/>
      </c>
      <c r="H61" s="4" t="str">
        <f ca="1">IF(INDEX(INDIRECT(X51&amp;"_"&amp;W51),$A61,H$1)=0,"",INDEX(INDIRECT(X51&amp;"_"&amp;W51),$A61,H$1))</f>
        <v/>
      </c>
      <c r="I61" s="4" t="str">
        <f ca="1">IF(INDEX(INDIRECT(X51&amp;"_"&amp;W51),$A61,I$1)=0,"",INDEX(INDIRECT(X51&amp;"_"&amp;W51),$A61,I$1))</f>
        <v/>
      </c>
      <c r="J61" s="4"/>
      <c r="S61" s="99"/>
      <c r="T61" s="99"/>
      <c r="U61" s="99"/>
      <c r="V61" s="99"/>
      <c r="X61" s="99"/>
    </row>
    <row r="62" spans="1:24" ht="15" customHeight="1" x14ac:dyDescent="0.25">
      <c r="A62">
        <v>10</v>
      </c>
      <c r="B62" s="4" t="str">
        <f ca="1">IF(INDEX(INDIRECT(X51&amp;"_"&amp;W51),$A62,B$1)=0,"",INDEX(INDIRECT(X51&amp;"_"&amp;W51),$A62,B$1))</f>
        <v>OSWESTRY</v>
      </c>
      <c r="C62" s="4" t="str">
        <f ca="1">IF(INDEX(INDIRECT(X51&amp;"_"&amp;W51),$A62,C$1)=0,"",INDEX(INDIRECT(X51&amp;"_"&amp;W51),$A62,C$1))</f>
        <v/>
      </c>
      <c r="D62" s="4" t="str">
        <f ca="1">IF(INDEX(INDIRECT(X51&amp;"_"&amp;W51),$A62,D$1)=0,"",INDEX(INDIRECT(X51&amp;"_"&amp;W51),$A62,D$1))</f>
        <v/>
      </c>
      <c r="E62" s="4" t="str">
        <f ca="1">IF(INDEX(INDIRECT(X51&amp;"_"&amp;W51),$A62,E$1)=0,"",INDEX(INDIRECT(X51&amp;"_"&amp;W51),$A62,E$1))</f>
        <v/>
      </c>
      <c r="F62" s="4" t="str">
        <f ca="1">IF(INDEX(INDIRECT(X51&amp;"_"&amp;W51),$A62,F$1)=0,"",INDEX(INDIRECT(X51&amp;"_"&amp;W51),$A62,F$1))</f>
        <v/>
      </c>
      <c r="G62" s="4" t="str">
        <f ca="1">IF(INDEX(INDIRECT(X51&amp;"_"&amp;W51),$A62,G$1)=0,"",INDEX(INDIRECT(X51&amp;"_"&amp;W51),$A62,G$1))</f>
        <v/>
      </c>
      <c r="H62" s="4" t="str">
        <f ca="1">IF(INDEX(INDIRECT(X51&amp;"_"&amp;W51),$A62,H$1)=0,"",INDEX(INDIRECT(X51&amp;"_"&amp;W51),$A62,H$1))</f>
        <v/>
      </c>
      <c r="I62" s="4" t="str">
        <f ca="1">IF(INDEX(INDIRECT(X51&amp;"_"&amp;W51),$A62,I$1)=0,"",INDEX(INDIRECT(X51&amp;"_"&amp;W51),$A62,I$1))</f>
        <v/>
      </c>
      <c r="J62" s="4"/>
      <c r="S62" s="99"/>
      <c r="T62" s="99"/>
      <c r="U62" s="99"/>
      <c r="V62" s="99"/>
      <c r="X62" s="99"/>
    </row>
    <row r="63" spans="1:24" ht="15" customHeight="1" x14ac:dyDescent="0.25">
      <c r="A63">
        <v>11</v>
      </c>
      <c r="B63" s="4" t="str">
        <f ca="1">IF(INDEX(INDIRECT(X51&amp;"_"&amp;W51),$A63,B$1)=0,"",INDEX(INDIRECT(X51&amp;"_"&amp;W51),$A63,B$1))</f>
        <v>SHREWSBURY</v>
      </c>
      <c r="C63" s="4" t="str">
        <f ca="1">IF(INDEX(INDIRECT(X51&amp;"_"&amp;W51),$A63,C$1)=0,"",INDEX(INDIRECT(X51&amp;"_"&amp;W51),$A63,C$1))</f>
        <v/>
      </c>
      <c r="D63" s="4" t="str">
        <f ca="1">IF(INDEX(INDIRECT(X51&amp;"_"&amp;W51),$A63,D$1)=0,"",INDEX(INDIRECT(X51&amp;"_"&amp;W51),$A63,D$1))</f>
        <v/>
      </c>
      <c r="E63" s="4" t="str">
        <f ca="1">IF(INDEX(INDIRECT(X51&amp;"_"&amp;W51),$A63,E$1)=0,"",INDEX(INDIRECT(X51&amp;"_"&amp;W51),$A63,E$1))</f>
        <v/>
      </c>
      <c r="F63" s="4" t="str">
        <f ca="1">IF(INDEX(INDIRECT(X51&amp;"_"&amp;W51),$A63,F$1)=0,"",INDEX(INDIRECT(X51&amp;"_"&amp;W51),$A63,F$1))</f>
        <v/>
      </c>
      <c r="G63" s="4" t="str">
        <f ca="1">IF(INDEX(INDIRECT(X51&amp;"_"&amp;W51),$A63,G$1)=0,"",INDEX(INDIRECT(X51&amp;"_"&amp;W51),$A63,G$1))</f>
        <v/>
      </c>
      <c r="H63" s="4" t="str">
        <f ca="1">IF(INDEX(INDIRECT(X51&amp;"_"&amp;W51),$A63,H$1)=0,"",INDEX(INDIRECT(X51&amp;"_"&amp;W51),$A63,H$1))</f>
        <v/>
      </c>
      <c r="I63" s="4" t="str">
        <f ca="1">IF(INDEX(INDIRECT(X51&amp;"_"&amp;W51),$A63,I$1)=0,"",INDEX(INDIRECT(X51&amp;"_"&amp;W51),$A63,I$1))</f>
        <v/>
      </c>
      <c r="J63" s="4"/>
    </row>
    <row r="64" spans="1:24" ht="19.5" x14ac:dyDescent="0.25">
      <c r="A64">
        <v>12</v>
      </c>
      <c r="B64" s="4" t="str">
        <f ca="1">IF(INDEX(INDIRECT(X51&amp;"_"&amp;W51),$A64,B$1)=0,"",INDEX(INDIRECT(X51&amp;"_"&amp;W51),$A64,B$1))</f>
        <v>TELFORD</v>
      </c>
      <c r="C64" s="4" t="str">
        <f ca="1">IF(INDEX(INDIRECT(X51&amp;"_"&amp;W51),$A64,C$1)=0,"",INDEX(INDIRECT(X51&amp;"_"&amp;W51),$A64,C$1))</f>
        <v/>
      </c>
      <c r="D64" s="4" t="str">
        <f ca="1">IF(INDEX(INDIRECT(X51&amp;"_"&amp;W51),$A64,D$1)=0,"",INDEX(INDIRECT(X51&amp;"_"&amp;W51),$A64,D$1))</f>
        <v/>
      </c>
      <c r="E64" s="4" t="str">
        <f ca="1">IF(INDEX(INDIRECT(X51&amp;"_"&amp;W51),$A64,E$1)=0,"",INDEX(INDIRECT(X51&amp;"_"&amp;W51),$A64,E$1))</f>
        <v/>
      </c>
      <c r="F64" s="4" t="str">
        <f ca="1">IF(INDEX(INDIRECT(X51&amp;"_"&amp;W51),$A64,F$1)=0,"",INDEX(INDIRECT(X51&amp;"_"&amp;W51),$A64,F$1))</f>
        <v/>
      </c>
      <c r="G64" s="4" t="str">
        <f ca="1">IF(INDEX(INDIRECT(X51&amp;"_"&amp;W51),$A64,G$1)=0,"",INDEX(INDIRECT(X51&amp;"_"&amp;W51),$A64,G$1))</f>
        <v/>
      </c>
      <c r="H64" s="4" t="str">
        <f ca="1">IF(INDEX(INDIRECT(X51&amp;"_"&amp;W51),$A64,H$1)=0,"",INDEX(INDIRECT(X51&amp;"_"&amp;W51),$A64,H$1))</f>
        <v/>
      </c>
      <c r="I64" s="4" t="str">
        <f ca="1">IF(INDEX(INDIRECT(X51&amp;"_"&amp;W51),$A64,I$1)=0,"",INDEX(INDIRECT(X51&amp;"_"&amp;W51),$A64,I$1))</f>
        <v/>
      </c>
      <c r="J64" s="4"/>
    </row>
    <row r="65" spans="1:24" ht="19.5" x14ac:dyDescent="0.25">
      <c r="A65">
        <v>13</v>
      </c>
      <c r="B65" s="4" t="str">
        <f ca="1">IF(INDEX(INDIRECT(X51&amp;"_"&amp;W51),$A65,B$1)=0,"",INDEX(INDIRECT(X51&amp;"_"&amp;W51),$A65,B$1))</f>
        <v>WENLOCK</v>
      </c>
      <c r="C65" s="4" t="str">
        <f ca="1">IF(INDEX(INDIRECT(X51&amp;"_"&amp;W51),$A65,C$1)=0,"",INDEX(INDIRECT(X51&amp;"_"&amp;W51),$A65,C$1))</f>
        <v/>
      </c>
      <c r="D65" s="4" t="str">
        <f ca="1">IF(INDEX(INDIRECT(X51&amp;"_"&amp;W51),$A65,D$1)=0,"",INDEX(INDIRECT(X51&amp;"_"&amp;W51),$A65,D$1))</f>
        <v/>
      </c>
      <c r="E65" s="4" t="str">
        <f ca="1">IF(INDEX(INDIRECT(X51&amp;"_"&amp;W51),$A65,E$1)=0,"",INDEX(INDIRECT(X51&amp;"_"&amp;W51),$A65,E$1))</f>
        <v/>
      </c>
      <c r="F65" s="4" t="str">
        <f ca="1">IF(INDEX(INDIRECT(X51&amp;"_"&amp;W51),$A65,F$1)=0,"",INDEX(INDIRECT(X51&amp;"_"&amp;W51),$A65,F$1))</f>
        <v/>
      </c>
      <c r="G65" s="4" t="str">
        <f ca="1">IF(INDEX(INDIRECT(X51&amp;"_"&amp;W51),$A65,G$1)=0,"",INDEX(INDIRECT(X51&amp;"_"&amp;W51),$A65,G$1))</f>
        <v/>
      </c>
      <c r="H65" s="4" t="str">
        <f ca="1">IF(INDEX(INDIRECT(X51&amp;"_"&amp;W51),$A65,H$1)=0,"",INDEX(INDIRECT(X51&amp;"_"&amp;W51),$A65,H$1))</f>
        <v/>
      </c>
      <c r="I65" s="4" t="str">
        <f ca="1">IF(INDEX(INDIRECT(X51&amp;"_"&amp;W51),$A65,I$1)=0,"",INDEX(INDIRECT(X51&amp;"_"&amp;W51),$A65,I$1))</f>
        <v/>
      </c>
      <c r="J65" s="4"/>
    </row>
    <row r="66" spans="1:24" ht="19.5" x14ac:dyDescent="0.25">
      <c r="A66">
        <v>14</v>
      </c>
      <c r="B66" s="4" t="str">
        <f ca="1">IF(INDEX(INDIRECT(X51&amp;"_"&amp;W51),$A66,B$1)=0,"",INDEX(INDIRECT(X51&amp;"_"&amp;W51),$A66,B$1))</f>
        <v/>
      </c>
      <c r="C66" s="4" t="str">
        <f ca="1">IF(INDEX(INDIRECT(X51&amp;"_"&amp;W51),$A66,C$1)=0,"",INDEX(INDIRECT(X51&amp;"_"&amp;W51),$A66,C$1))</f>
        <v/>
      </c>
      <c r="D66" s="4" t="str">
        <f ca="1">IF(INDEX(INDIRECT(X51&amp;"_"&amp;W51),$A66,D$1)=0,"",INDEX(INDIRECT(X51&amp;"_"&amp;W51),$A66,D$1))</f>
        <v/>
      </c>
      <c r="E66" s="4" t="str">
        <f ca="1">IF(INDEX(INDIRECT(X51&amp;"_"&amp;W51),$A66,E$1)=0,"",INDEX(INDIRECT(X51&amp;"_"&amp;W51),$A66,E$1))</f>
        <v/>
      </c>
      <c r="F66" s="4" t="str">
        <f ca="1">IF(INDEX(INDIRECT(X51&amp;"_"&amp;W51),$A66,F$1)=0,"",INDEX(INDIRECT(X51&amp;"_"&amp;W51),$A66,F$1))</f>
        <v/>
      </c>
      <c r="G66" s="4" t="str">
        <f ca="1">IF(INDEX(INDIRECT(X51&amp;"_"&amp;W51),$A66,G$1)=0,"",INDEX(INDIRECT(X51&amp;"_"&amp;W51),$A66,G$1))</f>
        <v/>
      </c>
      <c r="H66" s="4" t="str">
        <f ca="1">IF(INDEX(INDIRECT(X51&amp;"_"&amp;W51),$A66,H$1)=0,"",INDEX(INDIRECT(X51&amp;"_"&amp;W51),$A66,H$1))</f>
        <v/>
      </c>
      <c r="I66" s="4" t="str">
        <f ca="1">IF(INDEX(INDIRECT(X51&amp;"_"&amp;W51),$A66,I$1)=0,"",INDEX(INDIRECT(X51&amp;"_"&amp;W51),$A66,I$1))</f>
        <v/>
      </c>
      <c r="J66" s="4"/>
    </row>
    <row r="67" spans="1:24" ht="19.5" x14ac:dyDescent="0.25">
      <c r="A67">
        <v>15</v>
      </c>
      <c r="B67" s="4" t="str">
        <f ca="1">IF(INDEX(INDIRECT(X51&amp;"_"&amp;W51),$A67,B$1)=0,"",INDEX(INDIRECT(X51&amp;"_"&amp;W51),$A67,B$1))</f>
        <v>THE TWO BEST PERFORMANCES FROM EACH CLUB TO SCORE.</v>
      </c>
      <c r="C67" s="4"/>
      <c r="D67" s="4"/>
      <c r="E67" s="4"/>
      <c r="F67" s="4"/>
      <c r="G67" s="4"/>
      <c r="H67" s="4"/>
      <c r="I67" s="4"/>
      <c r="J67" s="4"/>
    </row>
    <row r="68" spans="1:24" ht="19.5" x14ac:dyDescent="0.25">
      <c r="A68">
        <v>16</v>
      </c>
      <c r="B68" s="4" t="str">
        <f ca="1">IF(INDEX(INDIRECT(X51&amp;"_"&amp;W51),$A68,B$1)=0,"",INDEX(INDIRECT(X51&amp;"_"&amp;W51),$A68,B$1))</f>
        <v>SCORE FROM FIRST TO EIGHTH – NOT A AND B.</v>
      </c>
      <c r="C68" s="4"/>
      <c r="D68" s="4"/>
      <c r="E68" s="4"/>
      <c r="F68" s="4"/>
      <c r="G68" s="4"/>
      <c r="H68" s="4"/>
      <c r="I68" s="4"/>
      <c r="J68" s="4"/>
    </row>
    <row r="69" spans="1:24" ht="19.5" x14ac:dyDescent="0.25">
      <c r="B69" s="4"/>
    </row>
    <row r="70" spans="1:24" ht="19.5" x14ac:dyDescent="0.25">
      <c r="B70" s="10"/>
      <c r="C70" s="10"/>
      <c r="D70" s="10"/>
      <c r="E70" s="10"/>
      <c r="F70" s="10"/>
    </row>
    <row r="71" spans="1:24" ht="15" customHeight="1" x14ac:dyDescent="0.25">
      <c r="B71" s="10"/>
      <c r="C71" s="10"/>
      <c r="D71" s="10"/>
      <c r="E71" s="10"/>
      <c r="F71" s="10"/>
    </row>
    <row r="72" spans="1:24" ht="15" customHeight="1" x14ac:dyDescent="0.25">
      <c r="B72" s="3" t="str">
        <f>"SHROPSHIRE SPORTSHALL LEAGUE FIELD RESULT CARD "&amp;'Clubs and events'!$C$1</f>
        <v>SHROPSHIRE SPORTSHALL LEAGUE FIELD RESULT CARD 2023/2024</v>
      </c>
    </row>
    <row r="73" spans="1:24" ht="15" customHeight="1" x14ac:dyDescent="0.25">
      <c r="B73" s="38" t="str">
        <f xml:space="preserve">  "CLUB: " &amp; Match_Host&amp; "  VENUE: " &amp;Match_Venue &amp;    "  DATE: " &amp;TEXT(Match_Date,"dd/mm/yyyy")</f>
        <v>CLUB: Telford AC  VENUE: Wenlock  DATE: 19/11/2023</v>
      </c>
    </row>
    <row r="74" spans="1:24" ht="15" customHeight="1" x14ac:dyDescent="0.25">
      <c r="B74" s="4" t="str">
        <f>"EVENT: " &amp;T74&amp; " " &amp;S74 &amp; " " &amp; V74</f>
        <v>EVENT: U11 Boys STANDING LONG JUMP</v>
      </c>
      <c r="S74" s="99" t="s">
        <v>62</v>
      </c>
      <c r="T74" s="99" t="s">
        <v>45</v>
      </c>
      <c r="U74" s="99" t="s">
        <v>93</v>
      </c>
      <c r="V74" s="99" t="str">
        <f t="shared" ref="V74" si="6">INDEX(All_events,MATCH(U74,Events_list,0),MATCH(T74 &amp;" "&amp;S74,Age_list,0))</f>
        <v>STANDING LONG JUMP</v>
      </c>
      <c r="W74" t="str">
        <f t="shared" ref="W74" si="7">INDEX(Type,MATCH(V74,Field_events,0))</f>
        <v>3Trials</v>
      </c>
      <c r="X74" t="str">
        <f>IF(T74="U11",T74,"Other")</f>
        <v>U11</v>
      </c>
    </row>
    <row r="75" spans="1:24" ht="15" customHeight="1" x14ac:dyDescent="0.25">
      <c r="B75" s="4"/>
      <c r="S75" s="99"/>
      <c r="T75" s="99"/>
      <c r="U75" s="99"/>
      <c r="V75" s="99"/>
    </row>
    <row r="76" spans="1:24" ht="15" customHeight="1" x14ac:dyDescent="0.25">
      <c r="A76">
        <v>1</v>
      </c>
      <c r="B76" s="4" t="str">
        <f ca="1">IF(INDEX(INDIRECT(X74&amp;"_"&amp;W74),$A76,B$1)=0,"",INDEX(INDIRECT(X74&amp;"_"&amp;W74),$A76,B$1))</f>
        <v>CLUB</v>
      </c>
      <c r="C76" s="4" t="str">
        <f ca="1">IF(INDEX(INDIRECT(X74&amp;"_"&amp;W74),$A76,C$1)=0,"",INDEX(INDIRECT(X74&amp;"_"&amp;W74),$A76,C$1))</f>
        <v>NAME</v>
      </c>
      <c r="D76" s="4" t="str">
        <f ca="1">IF(INDEX(INDIRECT(X74&amp;"_"&amp;W74),$A76,D$1)=0,"",INDEX(INDIRECT(X74&amp;"_"&amp;W74),$A76,D$1))</f>
        <v>1st TRIAL</v>
      </c>
      <c r="E76" s="4" t="str">
        <f ca="1">IF(INDEX(INDIRECT(X74&amp;"_"&amp;W74),$A76,E$1)=0,"",INDEX(INDIRECT(X74&amp;"_"&amp;W74),$A76,E$1))</f>
        <v>2nd TRIAL</v>
      </c>
      <c r="F76" s="4" t="str">
        <f ca="1">IF(INDEX(INDIRECT(X74&amp;"_"&amp;W74),$A76,F$1)=0,"",INDEX(INDIRECT(X74&amp;"_"&amp;W74),$A76,F$1))</f>
        <v>3rd TRIAL</v>
      </c>
      <c r="G76" s="4" t="str">
        <f ca="1">IF(INDEX(INDIRECT(X74&amp;"_"&amp;W74),$A76,G$1)=0,"",INDEX(INDIRECT(X74&amp;"_"&amp;W74),$A76,G$1))</f>
        <v>BEST OF TRIALS</v>
      </c>
      <c r="H76" s="4" t="str">
        <f ca="1">IF(INDEX(INDIRECT(X74&amp;"_"&amp;W74),$A76,H$1)=0,"",INDEX(INDIRECT(X74&amp;"_"&amp;W74),$A76,H$1))</f>
        <v>FINAL POSITION</v>
      </c>
      <c r="I76" s="4" t="str">
        <f ca="1">IF(INDEX(INDIRECT(X74&amp;"_"&amp;W74),$A76,I$1)=0,"",INDEX(INDIRECT(X74&amp;"_"&amp;W74),$A76,I$1))</f>
        <v>POINTS (8 to 1)</v>
      </c>
      <c r="J76" s="4"/>
      <c r="S76" s="99"/>
      <c r="T76" s="99"/>
      <c r="U76" s="99"/>
      <c r="V76" s="99"/>
    </row>
    <row r="77" spans="1:24" ht="15" customHeight="1" x14ac:dyDescent="0.25">
      <c r="A77">
        <v>2</v>
      </c>
      <c r="B77" s="4" t="str">
        <f ca="1">IF(INDEX(INDIRECT(X74&amp;"_"&amp;W74),$A77,B$1)=0,"",INDEX(INDIRECT(X74&amp;"_"&amp;W74),$A77,B$1))</f>
        <v>OSWESTRY</v>
      </c>
      <c r="C77" s="4" t="str">
        <f ca="1">IF(INDEX(INDIRECT(X74&amp;"_"&amp;W74),$A77,C$1)=0,"",INDEX(INDIRECT(X74&amp;"_"&amp;W74),$A77,C$1))</f>
        <v/>
      </c>
      <c r="D77" s="4" t="str">
        <f ca="1">IF(INDEX(INDIRECT(X74&amp;"_"&amp;W74),$A77,D$1)=0,"",INDEX(INDIRECT(X74&amp;"_"&amp;W74),$A77,D$1))</f>
        <v/>
      </c>
      <c r="E77" s="4" t="str">
        <f ca="1">IF(INDEX(INDIRECT(X74&amp;"_"&amp;W74),$A77,E$1)=0,"",INDEX(INDIRECT(X74&amp;"_"&amp;W74),$A77,E$1))</f>
        <v/>
      </c>
      <c r="F77" s="4" t="str">
        <f ca="1">IF(INDEX(INDIRECT(X74&amp;"_"&amp;W74),$A77,F$1)=0,"",INDEX(INDIRECT(X74&amp;"_"&amp;W74),$A77,F$1))</f>
        <v/>
      </c>
      <c r="G77" s="4" t="str">
        <f ca="1">IF(INDEX(INDIRECT(X74&amp;"_"&amp;W74),$A77,G$1)=0,"",INDEX(INDIRECT(X74&amp;"_"&amp;W74),$A77,G$1))</f>
        <v/>
      </c>
      <c r="H77" s="4" t="str">
        <f ca="1">IF(INDEX(INDIRECT(X74&amp;"_"&amp;W74),$A77,H$1)=0,"",INDEX(INDIRECT(X74&amp;"_"&amp;W74),$A77,H$1))</f>
        <v/>
      </c>
      <c r="I77" s="4" t="str">
        <f ca="1">IF(INDEX(INDIRECT(X74&amp;"_"&amp;W74),$A77,I$1)=0,"",INDEX(INDIRECT(X74&amp;"_"&amp;W74),$A77,I$1))</f>
        <v/>
      </c>
      <c r="J77" s="4"/>
    </row>
    <row r="78" spans="1:24" ht="15" customHeight="1" x14ac:dyDescent="0.25">
      <c r="A78">
        <v>3</v>
      </c>
      <c r="B78" s="4" t="str">
        <f ca="1">IF(INDEX(INDIRECT(X74&amp;"_"&amp;W74),$A78,B$1)=0,"",INDEX(INDIRECT(X74&amp;"_"&amp;W74),$A78,B$1))</f>
        <v>SHREWSBURY</v>
      </c>
      <c r="C78" s="4" t="str">
        <f ca="1">IF(INDEX(INDIRECT(X74&amp;"_"&amp;W74),$A78,C$1)=0,"",INDEX(INDIRECT(X74&amp;"_"&amp;W74),$A78,C$1))</f>
        <v/>
      </c>
      <c r="D78" s="4" t="str">
        <f ca="1">IF(INDEX(INDIRECT(X74&amp;"_"&amp;W74),$A78,D$1)=0,"",INDEX(INDIRECT(X74&amp;"_"&amp;W74),$A78,D$1))</f>
        <v/>
      </c>
      <c r="E78" s="4" t="str">
        <f ca="1">IF(INDEX(INDIRECT(X74&amp;"_"&amp;W74),$A78,E$1)=0,"",INDEX(INDIRECT(X74&amp;"_"&amp;W74),$A78,E$1))</f>
        <v/>
      </c>
      <c r="F78" s="4" t="str">
        <f ca="1">IF(INDEX(INDIRECT(X74&amp;"_"&amp;W74),$A78,F$1)=0,"",INDEX(INDIRECT(X74&amp;"_"&amp;W74),$A78,F$1))</f>
        <v/>
      </c>
      <c r="G78" s="4" t="str">
        <f ca="1">IF(INDEX(INDIRECT(X74&amp;"_"&amp;W74),$A78,G$1)=0,"",INDEX(INDIRECT(X74&amp;"_"&amp;W74),$A78,G$1))</f>
        <v/>
      </c>
      <c r="H78" s="4" t="str">
        <f ca="1">IF(INDEX(INDIRECT(X74&amp;"_"&amp;W74),$A78,H$1)=0,"",INDEX(INDIRECT(X74&amp;"_"&amp;W74),$A78,H$1))</f>
        <v/>
      </c>
      <c r="I78" s="4" t="str">
        <f ca="1">IF(INDEX(INDIRECT(X74&amp;"_"&amp;W74),$A78,I$1)=0,"",INDEX(INDIRECT(X74&amp;"_"&amp;W74),$A78,I$1))</f>
        <v/>
      </c>
      <c r="J78" s="4"/>
    </row>
    <row r="79" spans="1:24" ht="15" customHeight="1" x14ac:dyDescent="0.25">
      <c r="A79">
        <v>4</v>
      </c>
      <c r="B79" s="4" t="str">
        <f ca="1">IF(INDEX(INDIRECT(X74&amp;"_"&amp;W74),$A79,B$1)=0,"",INDEX(INDIRECT(X74&amp;"_"&amp;W74),$A79,B$1))</f>
        <v>TELFORD</v>
      </c>
      <c r="C79" s="4" t="str">
        <f ca="1">IF(INDEX(INDIRECT(X74&amp;"_"&amp;W74),$A79,C$1)=0,"",INDEX(INDIRECT(X74&amp;"_"&amp;W74),$A79,C$1))</f>
        <v/>
      </c>
      <c r="D79" s="4" t="str">
        <f ca="1">IF(INDEX(INDIRECT(X74&amp;"_"&amp;W74),$A79,D$1)=0,"",INDEX(INDIRECT(X74&amp;"_"&amp;W74),$A79,D$1))</f>
        <v/>
      </c>
      <c r="E79" s="4" t="str">
        <f ca="1">IF(INDEX(INDIRECT(X74&amp;"_"&amp;W74),$A79,E$1)=0,"",INDEX(INDIRECT(X74&amp;"_"&amp;W74),$A79,E$1))</f>
        <v/>
      </c>
      <c r="F79" s="4" t="str">
        <f ca="1">IF(INDEX(INDIRECT(X74&amp;"_"&amp;W74),$A79,F$1)=0,"",INDEX(INDIRECT(X74&amp;"_"&amp;W74),$A79,F$1))</f>
        <v/>
      </c>
      <c r="G79" s="4" t="str">
        <f ca="1">IF(INDEX(INDIRECT(X74&amp;"_"&amp;W74),$A79,G$1)=0,"",INDEX(INDIRECT(X74&amp;"_"&amp;W74),$A79,G$1))</f>
        <v/>
      </c>
      <c r="H79" s="4" t="str">
        <f ca="1">IF(INDEX(INDIRECT(X74&amp;"_"&amp;W74),$A79,H$1)=0,"",INDEX(INDIRECT(X74&amp;"_"&amp;W74),$A79,H$1))</f>
        <v/>
      </c>
      <c r="I79" s="4" t="str">
        <f ca="1">IF(INDEX(INDIRECT(X74&amp;"_"&amp;W74),$A79,I$1)=0,"",INDEX(INDIRECT(X74&amp;"_"&amp;W74),$A79,I$1))</f>
        <v/>
      </c>
      <c r="J79" s="4"/>
    </row>
    <row r="80" spans="1:24" ht="15" customHeight="1" x14ac:dyDescent="0.25">
      <c r="A80">
        <v>5</v>
      </c>
      <c r="B80" s="4" t="str">
        <f ca="1">IF(INDEX(INDIRECT(X74&amp;"_"&amp;W74),$A80,B$1)=0,"",INDEX(INDIRECT(X74&amp;"_"&amp;W74),$A80,B$1))</f>
        <v>WENLOCK</v>
      </c>
      <c r="C80" s="4" t="str">
        <f ca="1">IF(INDEX(INDIRECT(X74&amp;"_"&amp;W74),$A80,C$1)=0,"",INDEX(INDIRECT(X74&amp;"_"&amp;W74),$A80,C$1))</f>
        <v/>
      </c>
      <c r="D80" s="4" t="str">
        <f ca="1">IF(INDEX(INDIRECT(X74&amp;"_"&amp;W74),$A80,D$1)=0,"",INDEX(INDIRECT(X74&amp;"_"&amp;W74),$A80,D$1))</f>
        <v/>
      </c>
      <c r="E80" s="4" t="str">
        <f ca="1">IF(INDEX(INDIRECT(X74&amp;"_"&amp;W74),$A80,E$1)=0,"",INDEX(INDIRECT(X74&amp;"_"&amp;W74),$A80,E$1))</f>
        <v/>
      </c>
      <c r="F80" s="4" t="str">
        <f ca="1">IF(INDEX(INDIRECT(X74&amp;"_"&amp;W74),$A80,F$1)=0,"",INDEX(INDIRECT(X74&amp;"_"&amp;W74),$A80,F$1))</f>
        <v/>
      </c>
      <c r="G80" s="4" t="str">
        <f ca="1">IF(INDEX(INDIRECT(X74&amp;"_"&amp;W74),$A80,G$1)=0,"",INDEX(INDIRECT(X74&amp;"_"&amp;W74),$A80,G$1))</f>
        <v/>
      </c>
      <c r="H80" s="4" t="str">
        <f ca="1">IF(INDEX(INDIRECT(X74&amp;"_"&amp;W74),$A80,H$1)=0,"",INDEX(INDIRECT(X74&amp;"_"&amp;W74),$A80,H$1))</f>
        <v/>
      </c>
      <c r="I80" s="4" t="str">
        <f ca="1">IF(INDEX(INDIRECT(X74&amp;"_"&amp;W74),$A80,I$1)=0,"",INDEX(INDIRECT(X74&amp;"_"&amp;W74),$A80,I$1))</f>
        <v/>
      </c>
      <c r="J80" s="4"/>
    </row>
    <row r="81" spans="1:24" ht="15" customHeight="1" x14ac:dyDescent="0.25">
      <c r="A81">
        <v>6</v>
      </c>
      <c r="B81" s="4" t="str">
        <f ca="1">IF(INDEX(INDIRECT(X74&amp;"_"&amp;W74),$A81,B$1)=0,"",INDEX(INDIRECT(X74&amp;"_"&amp;W74),$A81,B$1))</f>
        <v>OSWESTRY</v>
      </c>
      <c r="C81" s="4" t="str">
        <f ca="1">IF(INDEX(INDIRECT(X74&amp;"_"&amp;W74),$A81,C$1)=0,"",INDEX(INDIRECT(X74&amp;"_"&amp;W74),$A81,C$1))</f>
        <v/>
      </c>
      <c r="D81" s="4" t="str">
        <f ca="1">IF(INDEX(INDIRECT(X74&amp;"_"&amp;W74),$A81,D$1)=0,"",INDEX(INDIRECT(X74&amp;"_"&amp;W74),$A81,D$1))</f>
        <v/>
      </c>
      <c r="E81" s="4" t="str">
        <f ca="1">IF(INDEX(INDIRECT(X74&amp;"_"&amp;W74),$A81,E$1)=0,"",INDEX(INDIRECT(X74&amp;"_"&amp;W74),$A81,E$1))</f>
        <v/>
      </c>
      <c r="F81" s="4" t="str">
        <f ca="1">IF(INDEX(INDIRECT(X74&amp;"_"&amp;W74),$A81,F$1)=0,"",INDEX(INDIRECT(X74&amp;"_"&amp;W74),$A81,F$1))</f>
        <v/>
      </c>
      <c r="G81" s="4" t="str">
        <f ca="1">IF(INDEX(INDIRECT(X74&amp;"_"&amp;W74),$A81,G$1)=0,"",INDEX(INDIRECT(X74&amp;"_"&amp;W74),$A81,G$1))</f>
        <v/>
      </c>
      <c r="H81" s="4" t="str">
        <f ca="1">IF(INDEX(INDIRECT(X74&amp;"_"&amp;W74),$A81,H$1)=0,"",INDEX(INDIRECT(X74&amp;"_"&amp;W74),$A81,H$1))</f>
        <v/>
      </c>
      <c r="I81" s="4" t="str">
        <f ca="1">IF(INDEX(INDIRECT(X74&amp;"_"&amp;W74),$A81,I$1)=0,"",INDEX(INDIRECT(X74&amp;"_"&amp;W74),$A81,I$1))</f>
        <v/>
      </c>
      <c r="J81" s="4"/>
      <c r="S81" s="99"/>
      <c r="T81" s="99"/>
      <c r="U81" s="99"/>
      <c r="V81" s="99"/>
      <c r="X81" s="99"/>
    </row>
    <row r="82" spans="1:24" ht="15" customHeight="1" x14ac:dyDescent="0.25">
      <c r="A82">
        <v>7</v>
      </c>
      <c r="B82" s="4" t="str">
        <f ca="1">IF(INDEX(INDIRECT(X74&amp;"_"&amp;W74),$A82,B$1)=0,"",INDEX(INDIRECT(X74&amp;"_"&amp;W74),$A82,B$1))</f>
        <v>SHREWSBURY</v>
      </c>
      <c r="C82" s="4" t="str">
        <f ca="1">IF(INDEX(INDIRECT(X74&amp;"_"&amp;W74),$A82,C$1)=0,"",INDEX(INDIRECT(X74&amp;"_"&amp;W74),$A82,C$1))</f>
        <v/>
      </c>
      <c r="D82" s="4" t="str">
        <f ca="1">IF(INDEX(INDIRECT(X74&amp;"_"&amp;W74),$A82,D$1)=0,"",INDEX(INDIRECT(X74&amp;"_"&amp;W74),$A82,D$1))</f>
        <v/>
      </c>
      <c r="E82" s="4" t="str">
        <f ca="1">IF(INDEX(INDIRECT(X74&amp;"_"&amp;W74),$A82,E$1)=0,"",INDEX(INDIRECT(X74&amp;"_"&amp;W74),$A82,E$1))</f>
        <v/>
      </c>
      <c r="F82" s="4" t="str">
        <f ca="1">IF(INDEX(INDIRECT(X74&amp;"_"&amp;W74),$A82,F$1)=0,"",INDEX(INDIRECT(X74&amp;"_"&amp;W74),$A82,F$1))</f>
        <v/>
      </c>
      <c r="G82" s="4" t="str">
        <f ca="1">IF(INDEX(INDIRECT(X74&amp;"_"&amp;W74),$A82,G$1)=0,"",INDEX(INDIRECT(X74&amp;"_"&amp;W74),$A82,G$1))</f>
        <v/>
      </c>
      <c r="H82" s="4" t="str">
        <f ca="1">IF(INDEX(INDIRECT(X74&amp;"_"&amp;W74),$A82,H$1)=0,"",INDEX(INDIRECT(X74&amp;"_"&amp;W74),$A82,H$1))</f>
        <v/>
      </c>
      <c r="I82" s="4" t="str">
        <f ca="1">IF(INDEX(INDIRECT(X74&amp;"_"&amp;W74),$A82,I$1)=0,"",INDEX(INDIRECT(X74&amp;"_"&amp;W74),$A82,I$1))</f>
        <v/>
      </c>
      <c r="J82" s="4"/>
      <c r="S82" s="99"/>
      <c r="T82" s="99"/>
      <c r="U82" s="99"/>
      <c r="V82" s="99"/>
      <c r="X82" s="99"/>
    </row>
    <row r="83" spans="1:24" ht="15" customHeight="1" x14ac:dyDescent="0.25">
      <c r="A83">
        <v>8</v>
      </c>
      <c r="B83" s="4" t="str">
        <f ca="1">IF(INDEX(INDIRECT(X74&amp;"_"&amp;W74),$A83,B$1)=0,"",INDEX(INDIRECT(X74&amp;"_"&amp;W74),$A83,B$1))</f>
        <v>TELFORD</v>
      </c>
      <c r="C83" s="4" t="str">
        <f ca="1">IF(INDEX(INDIRECT(X74&amp;"_"&amp;W74),$A83,C$1)=0,"",INDEX(INDIRECT(X74&amp;"_"&amp;W74),$A83,C$1))</f>
        <v/>
      </c>
      <c r="D83" s="4" t="str">
        <f ca="1">IF(INDEX(INDIRECT(X74&amp;"_"&amp;W74),$A83,D$1)=0,"",INDEX(INDIRECT(X74&amp;"_"&amp;W74),$A83,D$1))</f>
        <v/>
      </c>
      <c r="E83" s="4" t="str">
        <f ca="1">IF(INDEX(INDIRECT(X74&amp;"_"&amp;W74),$A83,E$1)=0,"",INDEX(INDIRECT(X74&amp;"_"&amp;W74),$A83,E$1))</f>
        <v/>
      </c>
      <c r="F83" s="4" t="str">
        <f ca="1">IF(INDEX(INDIRECT(X74&amp;"_"&amp;W74),$A83,F$1)=0,"",INDEX(INDIRECT(X74&amp;"_"&amp;W74),$A83,F$1))</f>
        <v/>
      </c>
      <c r="G83" s="4" t="str">
        <f ca="1">IF(INDEX(INDIRECT(X74&amp;"_"&amp;W74),$A83,G$1)=0,"",INDEX(INDIRECT(X74&amp;"_"&amp;W74),$A83,G$1))</f>
        <v/>
      </c>
      <c r="H83" s="4" t="str">
        <f ca="1">IF(INDEX(INDIRECT(X74&amp;"_"&amp;W74),$A83,H$1)=0,"",INDEX(INDIRECT(X74&amp;"_"&amp;W74),$A83,H$1))</f>
        <v/>
      </c>
      <c r="I83" s="4" t="str">
        <f ca="1">IF(INDEX(INDIRECT(X74&amp;"_"&amp;W74),$A83,I$1)=0,"",INDEX(INDIRECT(X74&amp;"_"&amp;W74),$A83,I$1))</f>
        <v/>
      </c>
      <c r="J83" s="4"/>
      <c r="S83" s="99"/>
      <c r="T83" s="99"/>
      <c r="U83" s="99"/>
      <c r="V83" s="99"/>
      <c r="X83" s="99"/>
    </row>
    <row r="84" spans="1:24" ht="15" customHeight="1" x14ac:dyDescent="0.25">
      <c r="A84">
        <v>9</v>
      </c>
      <c r="B84" s="4" t="str">
        <f ca="1">IF(INDEX(INDIRECT(X74&amp;"_"&amp;W74),$A84,B$1)=0,"",INDEX(INDIRECT(X74&amp;"_"&amp;W74),$A84,B$1))</f>
        <v>WENLOCK</v>
      </c>
      <c r="C84" s="4" t="str">
        <f ca="1">IF(INDEX(INDIRECT(X74&amp;"_"&amp;W74),$A84,C$1)=0,"",INDEX(INDIRECT(X74&amp;"_"&amp;W74),$A84,C$1))</f>
        <v/>
      </c>
      <c r="D84" s="4" t="str">
        <f ca="1">IF(INDEX(INDIRECT(X74&amp;"_"&amp;W74),$A84,D$1)=0,"",INDEX(INDIRECT(X74&amp;"_"&amp;W74),$A84,D$1))</f>
        <v/>
      </c>
      <c r="E84" s="4" t="str">
        <f ca="1">IF(INDEX(INDIRECT(X74&amp;"_"&amp;W74),$A84,E$1)=0,"",INDEX(INDIRECT(X74&amp;"_"&amp;W74),$A84,E$1))</f>
        <v/>
      </c>
      <c r="F84" s="4" t="str">
        <f ca="1">IF(INDEX(INDIRECT(X74&amp;"_"&amp;W74),$A84,F$1)=0,"",INDEX(INDIRECT(X74&amp;"_"&amp;W74),$A84,F$1))</f>
        <v/>
      </c>
      <c r="G84" s="4" t="str">
        <f ca="1">IF(INDEX(INDIRECT(X74&amp;"_"&amp;W74),$A84,G$1)=0,"",INDEX(INDIRECT(X74&amp;"_"&amp;W74),$A84,G$1))</f>
        <v/>
      </c>
      <c r="H84" s="4" t="str">
        <f ca="1">IF(INDEX(INDIRECT(X74&amp;"_"&amp;W74),$A84,H$1)=0,"",INDEX(INDIRECT(X74&amp;"_"&amp;W74),$A84,H$1))</f>
        <v/>
      </c>
      <c r="I84" s="4" t="str">
        <f ca="1">IF(INDEX(INDIRECT(X74&amp;"_"&amp;W74),$A84,I$1)=0,"",INDEX(INDIRECT(X74&amp;"_"&amp;W74),$A84,I$1))</f>
        <v/>
      </c>
      <c r="J84" s="4"/>
      <c r="S84" s="99"/>
      <c r="T84" s="99"/>
      <c r="U84" s="99"/>
      <c r="V84" s="99"/>
      <c r="X84" s="99"/>
    </row>
    <row r="85" spans="1:24" ht="15" customHeight="1" x14ac:dyDescent="0.25">
      <c r="A85">
        <v>10</v>
      </c>
      <c r="B85" s="4" t="str">
        <f ca="1">IF(INDEX(INDIRECT(X74&amp;"_"&amp;W74),$A85,B$1)=0,"",INDEX(INDIRECT(X74&amp;"_"&amp;W74),$A85,B$1))</f>
        <v>OSWESTRY</v>
      </c>
      <c r="C85" s="4" t="str">
        <f ca="1">IF(INDEX(INDIRECT(X74&amp;"_"&amp;W74),$A85,C$1)=0,"",INDEX(INDIRECT(X74&amp;"_"&amp;W74),$A85,C$1))</f>
        <v/>
      </c>
      <c r="D85" s="4" t="str">
        <f ca="1">IF(INDEX(INDIRECT(X74&amp;"_"&amp;W74),$A85,D$1)=0,"",INDEX(INDIRECT(X74&amp;"_"&amp;W74),$A85,D$1))</f>
        <v/>
      </c>
      <c r="E85" s="4" t="str">
        <f ca="1">IF(INDEX(INDIRECT(X74&amp;"_"&amp;W74),$A85,E$1)=0,"",INDEX(INDIRECT(X74&amp;"_"&amp;W74),$A85,E$1))</f>
        <v/>
      </c>
      <c r="F85" s="4" t="str">
        <f ca="1">IF(INDEX(INDIRECT(X74&amp;"_"&amp;W74),$A85,F$1)=0,"",INDEX(INDIRECT(X74&amp;"_"&amp;W74),$A85,F$1))</f>
        <v/>
      </c>
      <c r="G85" s="4" t="str">
        <f ca="1">IF(INDEX(INDIRECT(X74&amp;"_"&amp;W74),$A85,G$1)=0,"",INDEX(INDIRECT(X74&amp;"_"&amp;W74),$A85,G$1))</f>
        <v/>
      </c>
      <c r="H85" s="4" t="str">
        <f ca="1">IF(INDEX(INDIRECT(X74&amp;"_"&amp;W74),$A85,H$1)=0,"",INDEX(INDIRECT(X74&amp;"_"&amp;W74),$A85,H$1))</f>
        <v/>
      </c>
      <c r="I85" s="4" t="str">
        <f ca="1">IF(INDEX(INDIRECT(X74&amp;"_"&amp;W74),$A85,I$1)=0,"",INDEX(INDIRECT(X74&amp;"_"&amp;W74),$A85,I$1))</f>
        <v/>
      </c>
      <c r="J85" s="4"/>
      <c r="S85" s="99"/>
      <c r="T85" s="99"/>
      <c r="U85" s="99"/>
      <c r="V85" s="99"/>
      <c r="X85" s="99"/>
    </row>
    <row r="86" spans="1:24" ht="15" customHeight="1" x14ac:dyDescent="0.25">
      <c r="A86">
        <v>11</v>
      </c>
      <c r="B86" s="4" t="str">
        <f ca="1">IF(INDEX(INDIRECT(X74&amp;"_"&amp;W74),$A86,B$1)=0,"",INDEX(INDIRECT(X74&amp;"_"&amp;W74),$A86,B$1))</f>
        <v>SHREWSBURY</v>
      </c>
      <c r="C86" s="4" t="str">
        <f ca="1">IF(INDEX(INDIRECT(X74&amp;"_"&amp;W74),$A86,C$1)=0,"",INDEX(INDIRECT(X74&amp;"_"&amp;W74),$A86,C$1))</f>
        <v/>
      </c>
      <c r="D86" s="4" t="str">
        <f ca="1">IF(INDEX(INDIRECT(X74&amp;"_"&amp;W74),$A86,D$1)=0,"",INDEX(INDIRECT(X74&amp;"_"&amp;W74),$A86,D$1))</f>
        <v/>
      </c>
      <c r="E86" s="4" t="str">
        <f ca="1">IF(INDEX(INDIRECT(X74&amp;"_"&amp;W74),$A86,E$1)=0,"",INDEX(INDIRECT(X74&amp;"_"&amp;W74),$A86,E$1))</f>
        <v/>
      </c>
      <c r="F86" s="4" t="str">
        <f ca="1">IF(INDEX(INDIRECT(X74&amp;"_"&amp;W74),$A86,F$1)=0,"",INDEX(INDIRECT(X74&amp;"_"&amp;W74),$A86,F$1))</f>
        <v/>
      </c>
      <c r="G86" s="4" t="str">
        <f ca="1">IF(INDEX(INDIRECT(X74&amp;"_"&amp;W74),$A86,G$1)=0,"",INDEX(INDIRECT(X74&amp;"_"&amp;W74),$A86,G$1))</f>
        <v/>
      </c>
      <c r="H86" s="4" t="str">
        <f ca="1">IF(INDEX(INDIRECT(X74&amp;"_"&amp;W74),$A86,H$1)=0,"",INDEX(INDIRECT(X74&amp;"_"&amp;W74),$A86,H$1))</f>
        <v/>
      </c>
      <c r="I86" s="4" t="str">
        <f ca="1">IF(INDEX(INDIRECT(X74&amp;"_"&amp;W74),$A86,I$1)=0,"",INDEX(INDIRECT(X74&amp;"_"&amp;W74),$A86,I$1))</f>
        <v/>
      </c>
      <c r="J86" s="4"/>
    </row>
    <row r="87" spans="1:24" ht="15" customHeight="1" x14ac:dyDescent="0.25">
      <c r="A87">
        <v>12</v>
      </c>
      <c r="B87" s="4" t="str">
        <f ca="1">IF(INDEX(INDIRECT(X74&amp;"_"&amp;W74),$A87,B$1)=0,"",INDEX(INDIRECT(X74&amp;"_"&amp;W74),$A87,B$1))</f>
        <v>TELFORD</v>
      </c>
      <c r="C87" s="4" t="str">
        <f ca="1">IF(INDEX(INDIRECT(X74&amp;"_"&amp;W74),$A87,C$1)=0,"",INDEX(INDIRECT(X74&amp;"_"&amp;W74),$A87,C$1))</f>
        <v/>
      </c>
      <c r="D87" s="4" t="str">
        <f ca="1">IF(INDEX(INDIRECT(X74&amp;"_"&amp;W74),$A87,D$1)=0,"",INDEX(INDIRECT(X74&amp;"_"&amp;W74),$A87,D$1))</f>
        <v/>
      </c>
      <c r="E87" s="4" t="str">
        <f ca="1">IF(INDEX(INDIRECT(X74&amp;"_"&amp;W74),$A87,E$1)=0,"",INDEX(INDIRECT(X74&amp;"_"&amp;W74),$A87,E$1))</f>
        <v/>
      </c>
      <c r="F87" s="4" t="str">
        <f ca="1">IF(INDEX(INDIRECT(X74&amp;"_"&amp;W74),$A87,F$1)=0,"",INDEX(INDIRECT(X74&amp;"_"&amp;W74),$A87,F$1))</f>
        <v/>
      </c>
      <c r="G87" s="4" t="str">
        <f ca="1">IF(INDEX(INDIRECT(X74&amp;"_"&amp;W74),$A87,G$1)=0,"",INDEX(INDIRECT(X74&amp;"_"&amp;W74),$A87,G$1))</f>
        <v/>
      </c>
      <c r="H87" s="4" t="str">
        <f ca="1">IF(INDEX(INDIRECT(X74&amp;"_"&amp;W74),$A87,H$1)=0,"",INDEX(INDIRECT(X74&amp;"_"&amp;W74),$A87,H$1))</f>
        <v/>
      </c>
      <c r="I87" s="4" t="str">
        <f ca="1">IF(INDEX(INDIRECT(X74&amp;"_"&amp;W74),$A87,I$1)=0,"",INDEX(INDIRECT(X74&amp;"_"&amp;W74),$A87,I$1))</f>
        <v/>
      </c>
      <c r="J87" s="4"/>
    </row>
    <row r="88" spans="1:24" ht="19.5" x14ac:dyDescent="0.25">
      <c r="A88">
        <v>13</v>
      </c>
      <c r="B88" s="4" t="str">
        <f ca="1">IF(INDEX(INDIRECT(X74&amp;"_"&amp;W74),$A88,B$1)=0,"",INDEX(INDIRECT(X74&amp;"_"&amp;W74),$A88,B$1))</f>
        <v>WENLOCK</v>
      </c>
      <c r="C88" s="4" t="str">
        <f ca="1">IF(INDEX(INDIRECT(X74&amp;"_"&amp;W74),$A88,C$1)=0,"",INDEX(INDIRECT(X74&amp;"_"&amp;W74),$A88,C$1))</f>
        <v/>
      </c>
      <c r="D88" s="4" t="str">
        <f ca="1">IF(INDEX(INDIRECT(X74&amp;"_"&amp;W74),$A88,D$1)=0,"",INDEX(INDIRECT(X74&amp;"_"&amp;W74),$A88,D$1))</f>
        <v/>
      </c>
      <c r="E88" s="4" t="str">
        <f ca="1">IF(INDEX(INDIRECT(X74&amp;"_"&amp;W74),$A88,E$1)=0,"",INDEX(INDIRECT(X74&amp;"_"&amp;W74),$A88,E$1))</f>
        <v/>
      </c>
      <c r="F88" s="4" t="str">
        <f ca="1">IF(INDEX(INDIRECT(X74&amp;"_"&amp;W74),$A88,F$1)=0,"",INDEX(INDIRECT(X74&amp;"_"&amp;W74),$A88,F$1))</f>
        <v/>
      </c>
      <c r="G88" s="4" t="str">
        <f ca="1">IF(INDEX(INDIRECT(X74&amp;"_"&amp;W74),$A88,G$1)=0,"",INDEX(INDIRECT(X74&amp;"_"&amp;W74),$A88,G$1))</f>
        <v/>
      </c>
      <c r="H88" s="4" t="str">
        <f ca="1">IF(INDEX(INDIRECT(X74&amp;"_"&amp;W74),$A88,H$1)=0,"",INDEX(INDIRECT(X74&amp;"_"&amp;W74),$A88,H$1))</f>
        <v/>
      </c>
      <c r="I88" s="4" t="str">
        <f ca="1">IF(INDEX(INDIRECT(X74&amp;"_"&amp;W74),$A88,I$1)=0,"",INDEX(INDIRECT(X74&amp;"_"&amp;W74),$A88,I$1))</f>
        <v/>
      </c>
      <c r="J88" s="4"/>
    </row>
    <row r="89" spans="1:24" ht="19.5" x14ac:dyDescent="0.25">
      <c r="A89">
        <v>14</v>
      </c>
      <c r="B89" s="4" t="str">
        <f ca="1">IF(INDEX(INDIRECT(X74&amp;"_"&amp;W74),$A89,B$1)=0,"",INDEX(INDIRECT(X74&amp;"_"&amp;W74),$A89,B$1))</f>
        <v/>
      </c>
      <c r="C89" s="4" t="str">
        <f ca="1">IF(INDEX(INDIRECT(X74&amp;"_"&amp;W74),$A89,C$1)=0,"",INDEX(INDIRECT(X74&amp;"_"&amp;W74),$A89,C$1))</f>
        <v/>
      </c>
      <c r="D89" s="4" t="str">
        <f ca="1">IF(INDEX(INDIRECT(X74&amp;"_"&amp;W74),$A89,D$1)=0,"",INDEX(INDIRECT(X74&amp;"_"&amp;W74),$A89,D$1))</f>
        <v/>
      </c>
      <c r="E89" s="4" t="str">
        <f ca="1">IF(INDEX(INDIRECT(X74&amp;"_"&amp;W74),$A89,E$1)=0,"",INDEX(INDIRECT(X74&amp;"_"&amp;W74),$A89,E$1))</f>
        <v/>
      </c>
      <c r="F89" s="4" t="str">
        <f ca="1">IF(INDEX(INDIRECT(X74&amp;"_"&amp;W74),$A89,F$1)=0,"",INDEX(INDIRECT(X74&amp;"_"&amp;W74),$A89,F$1))</f>
        <v/>
      </c>
      <c r="G89" s="4" t="str">
        <f ca="1">IF(INDEX(INDIRECT(X74&amp;"_"&amp;W74),$A89,G$1)=0,"",INDEX(INDIRECT(X74&amp;"_"&amp;W74),$A89,G$1))</f>
        <v/>
      </c>
      <c r="H89" s="4" t="str">
        <f ca="1">IF(INDEX(INDIRECT(X74&amp;"_"&amp;W74),$A89,H$1)=0,"",INDEX(INDIRECT(X74&amp;"_"&amp;W74),$A89,H$1))</f>
        <v/>
      </c>
      <c r="I89" s="4" t="str">
        <f ca="1">IF(INDEX(INDIRECT(X74&amp;"_"&amp;W74),$A89,I$1)=0,"",INDEX(INDIRECT(X74&amp;"_"&amp;W74),$A89,I$1))</f>
        <v/>
      </c>
      <c r="J89" s="4"/>
    </row>
    <row r="90" spans="1:24" ht="19.5" x14ac:dyDescent="0.25">
      <c r="A90">
        <v>15</v>
      </c>
      <c r="B90" s="4" t="str">
        <f ca="1">IF(INDEX(INDIRECT(X74&amp;"_"&amp;W74),$A90,B$1)=0,"",INDEX(INDIRECT(X74&amp;"_"&amp;W74),$A90,B$1))</f>
        <v>THE TWO BEST PERFORMANCES FROM EACH CLUB TO SCORE.</v>
      </c>
      <c r="C90" s="4"/>
      <c r="D90" s="4"/>
      <c r="E90" s="4"/>
      <c r="F90" s="4"/>
      <c r="G90" s="4"/>
      <c r="H90" s="4"/>
      <c r="I90" s="4"/>
      <c r="J90" s="4"/>
    </row>
    <row r="91" spans="1:24" ht="19.5" x14ac:dyDescent="0.25">
      <c r="A91">
        <v>16</v>
      </c>
      <c r="B91" s="4" t="str">
        <f ca="1">IF(INDEX(INDIRECT(X74&amp;"_"&amp;W74),$A91,B$1)=0,"",INDEX(INDIRECT(X74&amp;"_"&amp;W74),$A91,B$1))</f>
        <v>SCORE FROM FIRST TO EIGHTH – NOT A AND B.</v>
      </c>
      <c r="C91" s="4"/>
      <c r="D91" s="4"/>
      <c r="E91" s="4"/>
      <c r="F91" s="4"/>
      <c r="G91" s="4"/>
      <c r="H91" s="4"/>
      <c r="I91" s="4"/>
      <c r="J91" s="4"/>
    </row>
    <row r="93" spans="1:24" ht="24.75" x14ac:dyDescent="0.25">
      <c r="B93" s="3"/>
    </row>
    <row r="94" spans="1:24" ht="22.5" x14ac:dyDescent="0.25">
      <c r="B94" s="38"/>
    </row>
    <row r="95" spans="1:24" ht="19.5" x14ac:dyDescent="0.25">
      <c r="B95" s="4"/>
    </row>
    <row r="96" spans="1:24" ht="19.5" x14ac:dyDescent="0.25">
      <c r="B96" s="10"/>
      <c r="C96" s="10"/>
      <c r="D96" s="10"/>
      <c r="E96" s="10"/>
      <c r="F96" s="10"/>
    </row>
    <row r="97" spans="2:6" ht="15" customHeight="1" x14ac:dyDescent="0.25">
      <c r="B97" s="10"/>
      <c r="C97" s="10"/>
      <c r="D97" s="10"/>
      <c r="E97" s="10"/>
      <c r="F97" s="10"/>
    </row>
    <row r="98" spans="2:6" ht="15" customHeight="1" x14ac:dyDescent="0.25">
      <c r="B98" s="10"/>
      <c r="C98" s="10"/>
      <c r="D98" s="10"/>
      <c r="E98" s="10"/>
      <c r="F98" s="10"/>
    </row>
    <row r="99" spans="2:6" ht="15" customHeight="1" x14ac:dyDescent="0.25">
      <c r="B99" s="10"/>
      <c r="C99" s="10"/>
      <c r="D99" s="10"/>
      <c r="E99" s="10"/>
      <c r="F99" s="10"/>
    </row>
    <row r="100" spans="2:6" ht="15" customHeight="1" x14ac:dyDescent="0.25">
      <c r="B100" s="10"/>
      <c r="C100" s="10"/>
      <c r="D100" s="10"/>
      <c r="E100" s="10"/>
      <c r="F100" s="10"/>
    </row>
    <row r="101" spans="2:6" ht="15" customHeight="1" x14ac:dyDescent="0.25">
      <c r="B101" s="10"/>
      <c r="C101" s="10"/>
      <c r="D101" s="10"/>
      <c r="E101" s="10"/>
      <c r="F101" s="10"/>
    </row>
    <row r="102" spans="2:6" ht="15" customHeight="1" x14ac:dyDescent="0.25">
      <c r="B102" s="10"/>
      <c r="C102" s="10"/>
      <c r="D102" s="10"/>
      <c r="E102" s="10"/>
      <c r="F102" s="10"/>
    </row>
    <row r="103" spans="2:6" ht="15" customHeight="1" x14ac:dyDescent="0.25">
      <c r="B103" s="10"/>
      <c r="C103" s="10"/>
      <c r="D103" s="10"/>
      <c r="E103" s="10"/>
      <c r="F103" s="10"/>
    </row>
    <row r="104" spans="2:6" ht="15" customHeight="1" x14ac:dyDescent="0.25">
      <c r="B104" s="10"/>
      <c r="C104" s="10"/>
      <c r="D104" s="10"/>
      <c r="E104" s="10"/>
      <c r="F104" s="10"/>
    </row>
    <row r="105" spans="2:6" ht="15" customHeight="1" x14ac:dyDescent="0.25">
      <c r="B105" s="10"/>
      <c r="C105" s="10"/>
      <c r="D105" s="10"/>
      <c r="E105" s="10"/>
      <c r="F105" s="10"/>
    </row>
    <row r="106" spans="2:6" ht="15" customHeight="1" x14ac:dyDescent="0.25">
      <c r="B106" s="10"/>
      <c r="C106" s="10"/>
      <c r="D106" s="10"/>
      <c r="E106" s="10"/>
      <c r="F106" s="10"/>
    </row>
    <row r="107" spans="2:6" ht="15" customHeight="1" x14ac:dyDescent="0.25">
      <c r="B107" s="10"/>
      <c r="C107" s="10"/>
      <c r="D107" s="10"/>
      <c r="E107" s="10"/>
      <c r="F107" s="10"/>
    </row>
    <row r="108" spans="2:6" ht="15" customHeight="1" x14ac:dyDescent="0.25">
      <c r="B108" s="10"/>
      <c r="C108" s="10"/>
      <c r="D108" s="10"/>
      <c r="E108" s="10"/>
      <c r="F108" s="10"/>
    </row>
    <row r="109" spans="2:6" ht="15" customHeight="1" x14ac:dyDescent="0.25">
      <c r="B109" s="10"/>
      <c r="C109" s="10"/>
      <c r="D109" s="10"/>
      <c r="E109" s="10"/>
      <c r="F109" s="10"/>
    </row>
    <row r="110" spans="2:6" ht="15" customHeight="1" x14ac:dyDescent="0.25">
      <c r="B110" s="10"/>
      <c r="C110" s="10"/>
      <c r="D110" s="10"/>
      <c r="E110" s="10"/>
      <c r="F110" s="10"/>
    </row>
    <row r="111" spans="2:6" ht="15" customHeight="1" x14ac:dyDescent="0.25">
      <c r="B111" s="10"/>
      <c r="C111" s="10"/>
      <c r="D111" s="10"/>
      <c r="E111" s="10"/>
      <c r="F111" s="10"/>
    </row>
    <row r="112" spans="2:6" ht="15" customHeight="1" x14ac:dyDescent="0.25">
      <c r="B112" s="10"/>
      <c r="C112" s="10"/>
      <c r="D112" s="10"/>
      <c r="E112" s="10"/>
      <c r="F112" s="10"/>
    </row>
    <row r="113" spans="2:6" ht="19.5" x14ac:dyDescent="0.25">
      <c r="B113" s="8"/>
    </row>
    <row r="114" spans="2:6" ht="19.5" x14ac:dyDescent="0.25">
      <c r="B114" s="8"/>
    </row>
    <row r="116" spans="2:6" ht="24.75" x14ac:dyDescent="0.25">
      <c r="B116" s="3"/>
    </row>
    <row r="117" spans="2:6" ht="22.5" x14ac:dyDescent="0.25">
      <c r="B117" s="38"/>
    </row>
    <row r="118" spans="2:6" ht="19.5" x14ac:dyDescent="0.25">
      <c r="B118" s="4"/>
    </row>
    <row r="119" spans="2:6" ht="19.5" x14ac:dyDescent="0.25">
      <c r="B119" s="10"/>
      <c r="C119" s="10"/>
      <c r="D119" s="10"/>
      <c r="E119" s="10"/>
      <c r="F119" s="10"/>
    </row>
    <row r="120" spans="2:6" ht="15" customHeight="1" x14ac:dyDescent="0.25">
      <c r="B120" s="10"/>
      <c r="C120" s="10"/>
      <c r="D120" s="10"/>
      <c r="E120" s="10"/>
      <c r="F120" s="10"/>
    </row>
    <row r="121" spans="2:6" ht="15" customHeight="1" x14ac:dyDescent="0.25">
      <c r="B121" s="10"/>
      <c r="C121" s="10"/>
      <c r="D121" s="10"/>
      <c r="E121" s="10"/>
      <c r="F121" s="10"/>
    </row>
    <row r="122" spans="2:6" ht="15" customHeight="1" x14ac:dyDescent="0.25">
      <c r="B122" s="10"/>
      <c r="C122" s="10"/>
      <c r="D122" s="10"/>
      <c r="E122" s="10"/>
      <c r="F122" s="10"/>
    </row>
    <row r="123" spans="2:6" ht="15" customHeight="1" x14ac:dyDescent="0.25">
      <c r="B123" s="10"/>
      <c r="C123" s="10"/>
      <c r="D123" s="10"/>
      <c r="E123" s="10"/>
      <c r="F123" s="10"/>
    </row>
    <row r="124" spans="2:6" ht="15" customHeight="1" x14ac:dyDescent="0.25">
      <c r="B124" s="10"/>
      <c r="C124" s="10"/>
      <c r="D124" s="10"/>
      <c r="E124" s="10"/>
      <c r="F124" s="10"/>
    </row>
    <row r="125" spans="2:6" ht="15" customHeight="1" x14ac:dyDescent="0.25">
      <c r="B125" s="10"/>
      <c r="C125" s="10"/>
      <c r="D125" s="10"/>
      <c r="E125" s="10"/>
      <c r="F125" s="10"/>
    </row>
    <row r="126" spans="2:6" ht="15" customHeight="1" x14ac:dyDescent="0.25">
      <c r="B126" s="10"/>
      <c r="C126" s="10"/>
      <c r="D126" s="10"/>
      <c r="E126" s="10"/>
      <c r="F126" s="10"/>
    </row>
    <row r="127" spans="2:6" ht="15" customHeight="1" x14ac:dyDescent="0.25">
      <c r="B127" s="10"/>
      <c r="C127" s="10"/>
      <c r="D127" s="10"/>
      <c r="E127" s="10"/>
      <c r="F127" s="10"/>
    </row>
    <row r="128" spans="2:6" ht="15" customHeight="1" x14ac:dyDescent="0.25">
      <c r="B128" s="10"/>
      <c r="C128" s="10"/>
      <c r="D128" s="10"/>
      <c r="E128" s="10"/>
      <c r="F128" s="10"/>
    </row>
    <row r="129" spans="2:6" ht="15" customHeight="1" x14ac:dyDescent="0.25">
      <c r="B129" s="10"/>
      <c r="C129" s="10"/>
      <c r="D129" s="10"/>
      <c r="E129" s="10"/>
      <c r="F129" s="10"/>
    </row>
    <row r="130" spans="2:6" ht="15" customHeight="1" x14ac:dyDescent="0.25">
      <c r="B130" s="10"/>
      <c r="C130" s="10"/>
      <c r="D130" s="10"/>
      <c r="E130" s="10"/>
      <c r="F130" s="10"/>
    </row>
    <row r="131" spans="2:6" ht="15" customHeight="1" x14ac:dyDescent="0.25">
      <c r="B131" s="10"/>
      <c r="C131" s="10"/>
      <c r="D131" s="10"/>
      <c r="E131" s="10"/>
      <c r="F131" s="10"/>
    </row>
    <row r="132" spans="2:6" ht="15" customHeight="1" x14ac:dyDescent="0.25">
      <c r="B132" s="10"/>
      <c r="C132" s="10"/>
      <c r="D132" s="10"/>
      <c r="E132" s="10"/>
      <c r="F132" s="10"/>
    </row>
    <row r="133" spans="2:6" ht="15" customHeight="1" x14ac:dyDescent="0.25">
      <c r="B133" s="10"/>
      <c r="C133" s="10"/>
      <c r="D133" s="10"/>
      <c r="E133" s="10"/>
      <c r="F133" s="10"/>
    </row>
    <row r="134" spans="2:6" ht="15" customHeight="1" x14ac:dyDescent="0.25">
      <c r="B134" s="10"/>
      <c r="C134" s="10"/>
      <c r="D134" s="10"/>
      <c r="E134" s="10"/>
      <c r="F134" s="10"/>
    </row>
    <row r="135" spans="2:6" ht="15" customHeight="1" x14ac:dyDescent="0.25">
      <c r="B135" s="10"/>
      <c r="C135" s="10"/>
      <c r="D135" s="10"/>
      <c r="E135" s="10"/>
      <c r="F135" s="10"/>
    </row>
    <row r="136" spans="2:6" ht="19.5" x14ac:dyDescent="0.25">
      <c r="B136" s="8"/>
    </row>
    <row r="137" spans="2:6" ht="19.5" x14ac:dyDescent="0.25">
      <c r="B137" s="8"/>
    </row>
    <row r="141" spans="2:6" ht="24.75" x14ac:dyDescent="0.25">
      <c r="B141" s="3"/>
    </row>
    <row r="142" spans="2:6" ht="22.5" x14ac:dyDescent="0.25">
      <c r="B142" s="38"/>
    </row>
    <row r="143" spans="2:6" ht="19.5" x14ac:dyDescent="0.25">
      <c r="B143" s="4"/>
    </row>
    <row r="144" spans="2:6" ht="19.5" x14ac:dyDescent="0.25">
      <c r="B144" s="10"/>
      <c r="C144" s="10"/>
      <c r="D144" s="10"/>
      <c r="E144" s="10"/>
      <c r="F144" s="10"/>
    </row>
    <row r="145" spans="2:6" ht="15" customHeight="1" x14ac:dyDescent="0.25">
      <c r="B145" s="10"/>
      <c r="C145" s="10"/>
      <c r="D145" s="10"/>
      <c r="E145" s="10"/>
      <c r="F145" s="10"/>
    </row>
    <row r="146" spans="2:6" ht="15" customHeight="1" x14ac:dyDescent="0.25">
      <c r="B146" s="10"/>
      <c r="C146" s="10"/>
      <c r="D146" s="10"/>
      <c r="E146" s="10"/>
      <c r="F146" s="10"/>
    </row>
    <row r="147" spans="2:6" ht="15" customHeight="1" x14ac:dyDescent="0.25">
      <c r="B147" s="10"/>
      <c r="C147" s="10"/>
      <c r="D147" s="10"/>
      <c r="E147" s="10"/>
      <c r="F147" s="10"/>
    </row>
    <row r="148" spans="2:6" ht="15" customHeight="1" x14ac:dyDescent="0.25">
      <c r="B148" s="10"/>
      <c r="C148" s="10"/>
      <c r="D148" s="10"/>
      <c r="E148" s="10"/>
      <c r="F148" s="10"/>
    </row>
    <row r="149" spans="2:6" ht="15" customHeight="1" x14ac:dyDescent="0.25">
      <c r="B149" s="10"/>
      <c r="C149" s="10"/>
      <c r="D149" s="10"/>
      <c r="E149" s="10"/>
      <c r="F149" s="10"/>
    </row>
    <row r="150" spans="2:6" ht="15" customHeight="1" x14ac:dyDescent="0.25">
      <c r="B150" s="10"/>
      <c r="C150" s="10"/>
      <c r="D150" s="10"/>
      <c r="E150" s="10"/>
      <c r="F150" s="10"/>
    </row>
    <row r="151" spans="2:6" ht="15" customHeight="1" x14ac:dyDescent="0.25">
      <c r="B151" s="10"/>
      <c r="C151" s="10"/>
      <c r="D151" s="10"/>
      <c r="E151" s="10"/>
      <c r="F151" s="10"/>
    </row>
    <row r="152" spans="2:6" ht="15" customHeight="1" x14ac:dyDescent="0.25">
      <c r="B152" s="10"/>
      <c r="C152" s="10"/>
      <c r="D152" s="10"/>
      <c r="E152" s="10"/>
      <c r="F152" s="10"/>
    </row>
    <row r="153" spans="2:6" ht="15" customHeight="1" x14ac:dyDescent="0.25">
      <c r="B153" s="10"/>
      <c r="C153" s="10"/>
      <c r="D153" s="10"/>
      <c r="E153" s="10"/>
      <c r="F153" s="10"/>
    </row>
    <row r="154" spans="2:6" ht="15" customHeight="1" x14ac:dyDescent="0.25">
      <c r="B154" s="10"/>
      <c r="C154" s="10"/>
      <c r="D154" s="10"/>
      <c r="E154" s="10"/>
      <c r="F154" s="10"/>
    </row>
    <row r="155" spans="2:6" ht="15" customHeight="1" x14ac:dyDescent="0.25">
      <c r="B155" s="10"/>
      <c r="C155" s="10"/>
      <c r="D155" s="10"/>
      <c r="E155" s="10"/>
      <c r="F155" s="10"/>
    </row>
    <row r="156" spans="2:6" ht="15" customHeight="1" x14ac:dyDescent="0.25">
      <c r="B156" s="10"/>
      <c r="C156" s="10"/>
      <c r="D156" s="10"/>
      <c r="E156" s="10"/>
      <c r="F156" s="10"/>
    </row>
    <row r="157" spans="2:6" ht="15" customHeight="1" x14ac:dyDescent="0.25">
      <c r="B157" s="10"/>
      <c r="C157" s="10"/>
      <c r="D157" s="10"/>
      <c r="E157" s="10"/>
      <c r="F157" s="10"/>
    </row>
    <row r="158" spans="2:6" ht="15" customHeight="1" x14ac:dyDescent="0.25">
      <c r="B158" s="10"/>
      <c r="C158" s="10"/>
      <c r="D158" s="10"/>
      <c r="E158" s="10"/>
      <c r="F158" s="10"/>
    </row>
    <row r="159" spans="2:6" ht="15" customHeight="1" x14ac:dyDescent="0.25">
      <c r="B159" s="10"/>
      <c r="C159" s="10"/>
      <c r="D159" s="10"/>
      <c r="E159" s="10"/>
      <c r="F159" s="10"/>
    </row>
    <row r="160" spans="2:6" ht="15" customHeight="1" x14ac:dyDescent="0.25">
      <c r="B160" s="10"/>
      <c r="C160" s="10"/>
      <c r="D160" s="10"/>
      <c r="E160" s="10"/>
      <c r="F160" s="10"/>
    </row>
    <row r="161" spans="2:2" ht="19.5" x14ac:dyDescent="0.25">
      <c r="B161" s="8"/>
    </row>
  </sheetData>
  <conditionalFormatting sqref="B6:I18">
    <cfRule type="expression" dxfId="11" priority="4">
      <formula>LEN(B$6)&gt;0</formula>
    </cfRule>
  </conditionalFormatting>
  <conditionalFormatting sqref="B29:I41">
    <cfRule type="expression" dxfId="10" priority="3">
      <formula>LEN(B$29)&gt;0</formula>
    </cfRule>
  </conditionalFormatting>
  <conditionalFormatting sqref="B53:I65">
    <cfRule type="expression" dxfId="9" priority="2">
      <formula>LEN(B$53)&gt;0</formula>
    </cfRule>
  </conditionalFormatting>
  <conditionalFormatting sqref="B76:I88">
    <cfRule type="expression" dxfId="8" priority="1">
      <formula>LEN(B$76)&gt;0</formula>
    </cfRule>
  </conditionalFormatting>
  <pageMargins left="0.25" right="0.25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9571-CE0C-4805-9B15-1C3570AB1A5C}">
  <dimension ref="A1:X161"/>
  <sheetViews>
    <sheetView zoomScaleNormal="100" workbookViewId="0">
      <selection activeCell="B6" sqref="B6:I18"/>
    </sheetView>
  </sheetViews>
  <sheetFormatPr defaultRowHeight="15" x14ac:dyDescent="0.25"/>
  <cols>
    <col min="2" max="2" width="19.5703125" customWidth="1"/>
    <col min="5" max="6" width="15.5703125" customWidth="1"/>
    <col min="9" max="9" width="10.7109375" bestFit="1" customWidth="1"/>
    <col min="10" max="10" width="12.42578125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24" ht="24.75" x14ac:dyDescent="0.25">
      <c r="B2" s="3" t="str">
        <f>"SHROPSHIRE SPORTSHALL LEAGUE FIELD RESULT CARD "&amp;'Clubs and events'!$C$1</f>
        <v>SHROPSHIRE SPORTSHALL LEAGUE FIELD RESULT CARD 2023/2024</v>
      </c>
    </row>
    <row r="3" spans="1:24" ht="22.5" x14ac:dyDescent="0.25">
      <c r="B3" s="38" t="str">
        <f xml:space="preserve">  "CLUB: " &amp; Match_Host&amp; "  VENUE: " &amp;Match_Venue &amp;    "  DATE: " &amp;TEXT(Match_Date,"dd/mm/yyyy")</f>
        <v>CLUB: Telford AC  VENUE: Wenlock  DATE: 19/11/2023</v>
      </c>
    </row>
    <row r="4" spans="1:24" ht="19.5" x14ac:dyDescent="0.25">
      <c r="B4" s="4" t="str">
        <f>"EVENT: " &amp;T4&amp; " " &amp;S4 &amp; " " &amp; V4</f>
        <v>EVENT: U13 Girls STANDING TRIPLE JUMP</v>
      </c>
      <c r="S4" s="99" t="s">
        <v>46</v>
      </c>
      <c r="T4" s="99" t="s">
        <v>87</v>
      </c>
      <c r="U4" s="99" t="s">
        <v>90</v>
      </c>
      <c r="V4" s="99" t="str">
        <f>INDEX(All_events,MATCH(U4,Events_list,0),MATCH(T4 &amp;" "&amp;S4,Age_list,0))</f>
        <v>STANDING TRIPLE JUMP</v>
      </c>
      <c r="W4" t="str">
        <f>INDEX(Type,MATCH(V4,Field_events,0))</f>
        <v>3Trials</v>
      </c>
      <c r="X4" t="str">
        <f>IF(T4="U11",T4,"Other")</f>
        <v>Other</v>
      </c>
    </row>
    <row r="5" spans="1:24" ht="19.5" x14ac:dyDescent="0.25">
      <c r="B5" s="4"/>
      <c r="S5" s="99"/>
      <c r="T5" s="99"/>
      <c r="U5" s="99"/>
      <c r="V5" s="99"/>
    </row>
    <row r="6" spans="1:24" ht="19.5" x14ac:dyDescent="0.25">
      <c r="A6">
        <v>1</v>
      </c>
      <c r="B6" s="4" t="str">
        <f ca="1">IF(INDEX(INDIRECT(X4&amp;"_"&amp;W4),$A6,B$1)=0,"",INDEX(INDIRECT(X4&amp;"_"&amp;W4),$A6,B$1))</f>
        <v>CLUB</v>
      </c>
      <c r="C6" s="4" t="str">
        <f ca="1">IF(INDEX(INDIRECT(X4&amp;"_"&amp;W4),$A6,C$1)=0,"",INDEX(INDIRECT(X4&amp;"_"&amp;W4),$A6,C$1))</f>
        <v>NAME</v>
      </c>
      <c r="D6" s="4" t="str">
        <f ca="1">IF(INDEX(INDIRECT(X4&amp;"_"&amp;W4),$A6,D$1)=0,"",INDEX(INDIRECT(X4&amp;"_"&amp;W4),$A6,D$1))</f>
        <v>1st TRIAL</v>
      </c>
      <c r="E6" s="4" t="str">
        <f ca="1">IF(INDEX(INDIRECT(X4&amp;"_"&amp;W4),$A6,E$1)=0,"",INDEX(INDIRECT(X4&amp;"_"&amp;W4),$A6,E$1))</f>
        <v>2nd TRIAL</v>
      </c>
      <c r="F6" s="4" t="str">
        <f ca="1">IF(INDEX(INDIRECT(X4&amp;"_"&amp;W4),$A6,F$1)=0,"",INDEX(INDIRECT(X4&amp;"_"&amp;W4),$A6,F$1))</f>
        <v>3rd TRIAL</v>
      </c>
      <c r="G6" s="4" t="str">
        <f ca="1">IF(INDEX(INDIRECT(X4&amp;"_"&amp;W4),$A6,G$1)=0,"",INDEX(INDIRECT(X4&amp;"_"&amp;W4),$A6,G$1))</f>
        <v>BEST OF TRIALS</v>
      </c>
      <c r="H6" s="4" t="str">
        <f ca="1">IF(INDEX(INDIRECT(X4&amp;"_"&amp;W4),$A6,H$1)=0,"",INDEX(INDIRECT(X4&amp;"_"&amp;W4),$A6,H$1))</f>
        <v>FINAL POSITION</v>
      </c>
      <c r="I6" s="4" t="str">
        <f ca="1">IF(INDEX(INDIRECT(X4&amp;"_"&amp;W4),$A6,I$1)=0,"",INDEX(INDIRECT(X4&amp;"_"&amp;W4),$A6,I$1))</f>
        <v>POINTS (8 to 1)</v>
      </c>
      <c r="J6" s="4"/>
      <c r="S6" s="99"/>
      <c r="T6" s="99"/>
      <c r="U6" s="99"/>
      <c r="V6" s="99"/>
    </row>
    <row r="7" spans="1:24" ht="23.25" customHeight="1" x14ac:dyDescent="0.25">
      <c r="A7">
        <v>2</v>
      </c>
      <c r="B7" s="4" t="str">
        <f ca="1">IF(INDEX(INDIRECT(X4&amp;"_"&amp;W4),$A7,B$1)=0,"",INDEX(INDIRECT(X4&amp;"_"&amp;W4),$A7,B$1))</f>
        <v>OSWESTRY</v>
      </c>
      <c r="C7" s="4" t="str">
        <f ca="1">IF(INDEX(INDIRECT(X4&amp;"_"&amp;W4),$A7,C$1)=0,"",INDEX(INDIRECT(X4&amp;"_"&amp;W4),$A7,C$1))</f>
        <v/>
      </c>
      <c r="D7" s="4" t="str">
        <f ca="1">IF(INDEX(INDIRECT(X4&amp;"_"&amp;W4),$A7,D$1)=0,"",INDEX(INDIRECT(X4&amp;"_"&amp;W4),$A7,D$1))</f>
        <v/>
      </c>
      <c r="E7" s="4" t="str">
        <f ca="1">IF(INDEX(INDIRECT(X4&amp;"_"&amp;W4),$A7,E$1)=0,"",INDEX(INDIRECT(X4&amp;"_"&amp;W4),$A7,E$1))</f>
        <v/>
      </c>
      <c r="F7" s="4" t="str">
        <f ca="1">IF(INDEX(INDIRECT(X4&amp;"_"&amp;W4),$A7,F$1)=0,"",INDEX(INDIRECT(X4&amp;"_"&amp;W4),$A7,F$1))</f>
        <v/>
      </c>
      <c r="G7" s="4" t="str">
        <f ca="1">IF(INDEX(INDIRECT(X4&amp;"_"&amp;W4),$A7,G$1)=0,"",INDEX(INDIRECT(X4&amp;"_"&amp;W4),$A7,G$1))</f>
        <v/>
      </c>
      <c r="H7" s="4" t="str">
        <f ca="1">IF(INDEX(INDIRECT(X4&amp;"_"&amp;W4),$A7,H$1)=0,"",INDEX(INDIRECT(X4&amp;"_"&amp;W4),$A7,H$1))</f>
        <v/>
      </c>
      <c r="I7" s="4" t="str">
        <f ca="1">IF(INDEX(INDIRECT(X4&amp;"_"&amp;W4),$A7,I$1)=0,"",INDEX(INDIRECT(X4&amp;"_"&amp;W4),$A7,I$1))</f>
        <v/>
      </c>
      <c r="J7" s="4"/>
      <c r="S7" s="99"/>
      <c r="T7" s="99"/>
      <c r="U7" s="99"/>
      <c r="V7" s="99"/>
    </row>
    <row r="8" spans="1:24" ht="15" customHeight="1" x14ac:dyDescent="0.25">
      <c r="A8">
        <v>3</v>
      </c>
      <c r="B8" s="4" t="str">
        <f ca="1">IF(INDEX(INDIRECT(X4&amp;"_"&amp;W4),$A8,B$1)=0,"",INDEX(INDIRECT(X4&amp;"_"&amp;W4),$A8,B$1))</f>
        <v>SHREWSBURY</v>
      </c>
      <c r="C8" s="4" t="str">
        <f ca="1">IF(INDEX(INDIRECT(X4&amp;"_"&amp;W4),$A8,C$1)=0,"",INDEX(INDIRECT(X4&amp;"_"&amp;W4),$A8,C$1))</f>
        <v/>
      </c>
      <c r="D8" s="4" t="str">
        <f ca="1">IF(INDEX(INDIRECT(X4&amp;"_"&amp;W4),$A8,D$1)=0,"",INDEX(INDIRECT(X4&amp;"_"&amp;W4),$A8,D$1))</f>
        <v/>
      </c>
      <c r="E8" s="4" t="str">
        <f ca="1">IF(INDEX(INDIRECT(X4&amp;"_"&amp;W4),$A8,E$1)=0,"",INDEX(INDIRECT(X4&amp;"_"&amp;W4),$A8,E$1))</f>
        <v/>
      </c>
      <c r="F8" s="4" t="str">
        <f ca="1">IF(INDEX(INDIRECT(X4&amp;"_"&amp;W4),$A8,F$1)=0,"",INDEX(INDIRECT(X4&amp;"_"&amp;W4),$A8,F$1))</f>
        <v/>
      </c>
      <c r="G8" s="4" t="str">
        <f ca="1">IF(INDEX(INDIRECT(X4&amp;"_"&amp;W4),$A8,G$1)=0,"",INDEX(INDIRECT(X4&amp;"_"&amp;W4),$A8,G$1))</f>
        <v/>
      </c>
      <c r="H8" s="4" t="str">
        <f ca="1">IF(INDEX(INDIRECT(X4&amp;"_"&amp;W4),$A8,H$1)=0,"",INDEX(INDIRECT(X4&amp;"_"&amp;W4),$A8,H$1))</f>
        <v/>
      </c>
      <c r="I8" s="4" t="str">
        <f ca="1">IF(INDEX(INDIRECT(X4&amp;"_"&amp;W4),$A8,I$1)=0,"",INDEX(INDIRECT(X4&amp;"_"&amp;W4),$A8,I$1))</f>
        <v/>
      </c>
      <c r="J8" s="4"/>
      <c r="S8" s="99"/>
      <c r="T8" s="99"/>
      <c r="U8" s="99"/>
      <c r="V8" s="99"/>
    </row>
    <row r="9" spans="1:24" ht="42.75" customHeight="1" x14ac:dyDescent="0.25">
      <c r="A9">
        <v>4</v>
      </c>
      <c r="B9" s="4" t="str">
        <f ca="1">IF(INDEX(INDIRECT(X4&amp;"_"&amp;W4),$A9,B$1)=0,"",INDEX(INDIRECT(X4&amp;"_"&amp;W4),$A9,B$1))</f>
        <v>TELFORD</v>
      </c>
      <c r="C9" s="4" t="str">
        <f ca="1">IF(INDEX(INDIRECT(X4&amp;"_"&amp;W4),$A9,C$1)=0,"",INDEX(INDIRECT(X4&amp;"_"&amp;W4),$A9,C$1))</f>
        <v/>
      </c>
      <c r="D9" s="4" t="str">
        <f ca="1">IF(INDEX(INDIRECT(X4&amp;"_"&amp;W4),$A9,D$1)=0,"",INDEX(INDIRECT(X4&amp;"_"&amp;W4),$A9,D$1))</f>
        <v/>
      </c>
      <c r="E9" s="4" t="str">
        <f ca="1">IF(INDEX(INDIRECT(X4&amp;"_"&amp;W4),$A9,E$1)=0,"",INDEX(INDIRECT(X4&amp;"_"&amp;W4),$A9,E$1))</f>
        <v/>
      </c>
      <c r="F9" s="4" t="str">
        <f ca="1">IF(INDEX(INDIRECT(X4&amp;"_"&amp;W4),$A9,F$1)=0,"",INDEX(INDIRECT(X4&amp;"_"&amp;W4),$A9,F$1))</f>
        <v/>
      </c>
      <c r="G9" s="4" t="str">
        <f ca="1">IF(INDEX(INDIRECT(X4&amp;"_"&amp;W4),$A9,G$1)=0,"",INDEX(INDIRECT(X4&amp;"_"&amp;W4),$A9,G$1))</f>
        <v/>
      </c>
      <c r="H9" s="4" t="str">
        <f ca="1">IF(INDEX(INDIRECT(X4&amp;"_"&amp;W4),$A9,H$1)=0,"",INDEX(INDIRECT(X4&amp;"_"&amp;W4),$A9,H$1))</f>
        <v/>
      </c>
      <c r="I9" s="4" t="str">
        <f ca="1">IF(INDEX(INDIRECT(X4&amp;"_"&amp;W4),$A9,I$1)=0,"",INDEX(INDIRECT(X4&amp;"_"&amp;W4),$A9,I$1))</f>
        <v/>
      </c>
      <c r="J9" s="4"/>
    </row>
    <row r="10" spans="1:24" ht="15" customHeight="1" x14ac:dyDescent="0.25">
      <c r="A10">
        <v>5</v>
      </c>
      <c r="B10" s="4" t="str">
        <f ca="1">IF(INDEX(INDIRECT(X4&amp;"_"&amp;W4),$A10,B$1)=0,"",INDEX(INDIRECT(X4&amp;"_"&amp;W4),$A10,B$1))</f>
        <v>WENLOCK</v>
      </c>
      <c r="C10" s="4" t="str">
        <f ca="1">IF(INDEX(INDIRECT(X4&amp;"_"&amp;W4),$A10,C$1)=0,"",INDEX(INDIRECT(X4&amp;"_"&amp;W4),$A10,C$1))</f>
        <v/>
      </c>
      <c r="D10" s="4" t="str">
        <f ca="1">IF(INDEX(INDIRECT(X4&amp;"_"&amp;W4),$A10,D$1)=0,"",INDEX(INDIRECT(X4&amp;"_"&amp;W4),$A10,D$1))</f>
        <v/>
      </c>
      <c r="E10" s="4" t="str">
        <f ca="1">IF(INDEX(INDIRECT(X4&amp;"_"&amp;W4),$A10,E$1)=0,"",INDEX(INDIRECT(X4&amp;"_"&amp;W4),$A10,E$1))</f>
        <v/>
      </c>
      <c r="F10" s="4" t="str">
        <f ca="1">IF(INDEX(INDIRECT(X4&amp;"_"&amp;W4),$A10,F$1)=0,"",INDEX(INDIRECT(X4&amp;"_"&amp;W4),$A10,F$1))</f>
        <v/>
      </c>
      <c r="G10" s="4" t="str">
        <f ca="1">IF(INDEX(INDIRECT(X4&amp;"_"&amp;W4),$A10,G$1)=0,"",INDEX(INDIRECT(X4&amp;"_"&amp;W4),$A10,G$1))</f>
        <v/>
      </c>
      <c r="H10" s="4" t="str">
        <f ca="1">IF(INDEX(INDIRECT(X4&amp;"_"&amp;W4),$A10,H$1)=0,"",INDEX(INDIRECT(X4&amp;"_"&amp;W4),$A10,H$1))</f>
        <v/>
      </c>
      <c r="I10" s="4" t="str">
        <f ca="1">IF(INDEX(INDIRECT(X4&amp;"_"&amp;W4),$A10,I$1)=0,"",INDEX(INDIRECT(X4&amp;"_"&amp;W4),$A10,I$1))</f>
        <v/>
      </c>
      <c r="J10" s="4"/>
    </row>
    <row r="11" spans="1:24" ht="23.25" customHeight="1" x14ac:dyDescent="0.25">
      <c r="A11">
        <v>6</v>
      </c>
      <c r="B11" s="4" t="str">
        <f ca="1">IF(INDEX(INDIRECT(X4&amp;"_"&amp;W4),$A11,B$1)=0,"",INDEX(INDIRECT(X4&amp;"_"&amp;W4),$A11,B$1))</f>
        <v>OSWESTRY</v>
      </c>
      <c r="C11" s="4" t="str">
        <f ca="1">IF(INDEX(INDIRECT(X4&amp;"_"&amp;W4),$A11,C$1)=0,"",INDEX(INDIRECT(X4&amp;"_"&amp;W4),$A11,C$1))</f>
        <v/>
      </c>
      <c r="D11" s="4" t="str">
        <f ca="1">IF(INDEX(INDIRECT(X4&amp;"_"&amp;W4),$A11,D$1)=0,"",INDEX(INDIRECT(X4&amp;"_"&amp;W4),$A11,D$1))</f>
        <v/>
      </c>
      <c r="E11" s="4" t="str">
        <f ca="1">IF(INDEX(INDIRECT(X4&amp;"_"&amp;W4),$A11,E$1)=0,"",INDEX(INDIRECT(X4&amp;"_"&amp;W4),$A11,E$1))</f>
        <v/>
      </c>
      <c r="F11" s="4" t="str">
        <f ca="1">IF(INDEX(INDIRECT(X4&amp;"_"&amp;W4),$A11,F$1)=0,"",INDEX(INDIRECT(X4&amp;"_"&amp;W4),$A11,F$1))</f>
        <v/>
      </c>
      <c r="G11" s="4" t="str">
        <f ca="1">IF(INDEX(INDIRECT(X4&amp;"_"&amp;W4),$A11,G$1)=0,"",INDEX(INDIRECT(X4&amp;"_"&amp;W4),$A11,G$1))</f>
        <v/>
      </c>
      <c r="H11" s="4" t="str">
        <f ca="1">IF(INDEX(INDIRECT(X4&amp;"_"&amp;W4),$A11,H$1)=0,"",INDEX(INDIRECT(X4&amp;"_"&amp;W4),$A11,H$1))</f>
        <v/>
      </c>
      <c r="I11" s="4" t="str">
        <f ca="1">IF(INDEX(INDIRECT(X4&amp;"_"&amp;W4),$A11,I$1)=0,"",INDEX(INDIRECT(X4&amp;"_"&amp;W4),$A11,I$1))</f>
        <v/>
      </c>
      <c r="J11" s="4"/>
    </row>
    <row r="12" spans="1:24" ht="15" customHeight="1" x14ac:dyDescent="0.25">
      <c r="A12">
        <v>7</v>
      </c>
      <c r="B12" s="4" t="str">
        <f ca="1">IF(INDEX(INDIRECT(X4&amp;"_"&amp;W4),$A12,B$1)=0,"",INDEX(INDIRECT(X4&amp;"_"&amp;W4),$A12,B$1))</f>
        <v>SHREWSBURY</v>
      </c>
      <c r="C12" s="4" t="str">
        <f ca="1">IF(INDEX(INDIRECT(X4&amp;"_"&amp;W4),$A12,C$1)=0,"",INDEX(INDIRECT(X4&amp;"_"&amp;W4),$A12,C$1))</f>
        <v/>
      </c>
      <c r="D12" s="4" t="str">
        <f ca="1">IF(INDEX(INDIRECT(X4&amp;"_"&amp;W4),$A12,D$1)=0,"",INDEX(INDIRECT(X4&amp;"_"&amp;W4),$A12,D$1))</f>
        <v/>
      </c>
      <c r="E12" s="4" t="str">
        <f ca="1">IF(INDEX(INDIRECT(X4&amp;"_"&amp;W4),$A12,E$1)=0,"",INDEX(INDIRECT(X4&amp;"_"&amp;W4),$A12,E$1))</f>
        <v/>
      </c>
      <c r="F12" s="4" t="str">
        <f ca="1">IF(INDEX(INDIRECT(X4&amp;"_"&amp;W4),$A12,F$1)=0,"",INDEX(INDIRECT(X4&amp;"_"&amp;W4),$A12,F$1))</f>
        <v/>
      </c>
      <c r="G12" s="4" t="str">
        <f ca="1">IF(INDEX(INDIRECT(X4&amp;"_"&amp;W4),$A12,G$1)=0,"",INDEX(INDIRECT(X4&amp;"_"&amp;W4),$A12,G$1))</f>
        <v/>
      </c>
      <c r="H12" s="4" t="str">
        <f ca="1">IF(INDEX(INDIRECT(X4&amp;"_"&amp;W4),$A12,H$1)=0,"",INDEX(INDIRECT(X4&amp;"_"&amp;W4),$A12,H$1))</f>
        <v/>
      </c>
      <c r="I12" s="4" t="str">
        <f ca="1">IF(INDEX(INDIRECT(X4&amp;"_"&amp;W4),$A12,I$1)=0,"",INDEX(INDIRECT(X4&amp;"_"&amp;W4),$A12,I$1))</f>
        <v/>
      </c>
      <c r="J12" s="4"/>
    </row>
    <row r="13" spans="1:24" ht="23.25" customHeight="1" x14ac:dyDescent="0.25">
      <c r="A13">
        <v>8</v>
      </c>
      <c r="B13" s="4" t="str">
        <f ca="1">IF(INDEX(INDIRECT(X4&amp;"_"&amp;W4),$A13,B$1)=0,"",INDEX(INDIRECT(X4&amp;"_"&amp;W4),$A13,B$1))</f>
        <v>TELFORD</v>
      </c>
      <c r="C13" s="4" t="str">
        <f ca="1">IF(INDEX(INDIRECT(X4&amp;"_"&amp;W4),$A13,C$1)=0,"",INDEX(INDIRECT(X4&amp;"_"&amp;W4),$A13,C$1))</f>
        <v/>
      </c>
      <c r="D13" s="4" t="str">
        <f ca="1">IF(INDEX(INDIRECT(X4&amp;"_"&amp;W4),$A13,D$1)=0,"",INDEX(INDIRECT(X4&amp;"_"&amp;W4),$A13,D$1))</f>
        <v/>
      </c>
      <c r="E13" s="4" t="str">
        <f ca="1">IF(INDEX(INDIRECT(X4&amp;"_"&amp;W4),$A13,E$1)=0,"",INDEX(INDIRECT(X4&amp;"_"&amp;W4),$A13,E$1))</f>
        <v/>
      </c>
      <c r="F13" s="4" t="str">
        <f ca="1">IF(INDEX(INDIRECT(X4&amp;"_"&amp;W4),$A13,F$1)=0,"",INDEX(INDIRECT(X4&amp;"_"&amp;W4),$A13,F$1))</f>
        <v/>
      </c>
      <c r="G13" s="4" t="str">
        <f ca="1">IF(INDEX(INDIRECT(X4&amp;"_"&amp;W4),$A13,G$1)=0,"",INDEX(INDIRECT(X4&amp;"_"&amp;W4),$A13,G$1))</f>
        <v/>
      </c>
      <c r="H13" s="4" t="str">
        <f ca="1">IF(INDEX(INDIRECT(X4&amp;"_"&amp;W4),$A13,H$1)=0,"",INDEX(INDIRECT(X4&amp;"_"&amp;W4),$A13,H$1))</f>
        <v/>
      </c>
      <c r="I13" s="4" t="str">
        <f ca="1">IF(INDEX(INDIRECT(X4&amp;"_"&amp;W4),$A13,I$1)=0,"",INDEX(INDIRECT(X4&amp;"_"&amp;W4),$A13,I$1))</f>
        <v/>
      </c>
      <c r="J13" s="4"/>
      <c r="S13" s="99"/>
      <c r="T13" s="99"/>
      <c r="U13" s="99"/>
      <c r="V13" s="99"/>
      <c r="X13" s="99"/>
    </row>
    <row r="14" spans="1:24" ht="15" customHeight="1" x14ac:dyDescent="0.25">
      <c r="A14">
        <v>9</v>
      </c>
      <c r="B14" s="4" t="str">
        <f ca="1">IF(INDEX(INDIRECT(X4&amp;"_"&amp;W4),$A14,B$1)=0,"",INDEX(INDIRECT(X4&amp;"_"&amp;W4),$A14,B$1))</f>
        <v>WENLOCK</v>
      </c>
      <c r="C14" s="4" t="str">
        <f ca="1">IF(INDEX(INDIRECT(X4&amp;"_"&amp;W4),$A14,C$1)=0,"",INDEX(INDIRECT(X4&amp;"_"&amp;W4),$A14,C$1))</f>
        <v/>
      </c>
      <c r="D14" s="4" t="str">
        <f ca="1">IF(INDEX(INDIRECT(X4&amp;"_"&amp;W4),$A14,D$1)=0,"",INDEX(INDIRECT(X4&amp;"_"&amp;W4),$A14,D$1))</f>
        <v/>
      </c>
      <c r="E14" s="4" t="str">
        <f ca="1">IF(INDEX(INDIRECT(X4&amp;"_"&amp;W4),$A14,E$1)=0,"",INDEX(INDIRECT(X4&amp;"_"&amp;W4),$A14,E$1))</f>
        <v/>
      </c>
      <c r="F14" s="4" t="str">
        <f ca="1">IF(INDEX(INDIRECT(X4&amp;"_"&amp;W4),$A14,F$1)=0,"",INDEX(INDIRECT(X4&amp;"_"&amp;W4),$A14,F$1))</f>
        <v/>
      </c>
      <c r="G14" s="4" t="str">
        <f ca="1">IF(INDEX(INDIRECT(X4&amp;"_"&amp;W4),$A14,G$1)=0,"",INDEX(INDIRECT(X4&amp;"_"&amp;W4),$A14,G$1))</f>
        <v/>
      </c>
      <c r="H14" s="4" t="str">
        <f ca="1">IF(INDEX(INDIRECT(X4&amp;"_"&amp;W4),$A14,H$1)=0,"",INDEX(INDIRECT(X4&amp;"_"&amp;W4),$A14,H$1))</f>
        <v/>
      </c>
      <c r="I14" s="4" t="str">
        <f ca="1">IF(INDEX(INDIRECT(X4&amp;"_"&amp;W4),$A14,I$1)=0,"",INDEX(INDIRECT(X4&amp;"_"&amp;W4),$A14,I$1))</f>
        <v/>
      </c>
      <c r="J14" s="4"/>
      <c r="S14" s="99"/>
      <c r="T14" s="99"/>
      <c r="U14" s="99"/>
      <c r="V14" s="99"/>
      <c r="X14" s="99"/>
    </row>
    <row r="15" spans="1:24" ht="23.25" customHeight="1" x14ac:dyDescent="0.25">
      <c r="A15">
        <v>10</v>
      </c>
      <c r="B15" s="4" t="str">
        <f ca="1">IF(INDEX(INDIRECT(X4&amp;"_"&amp;W4),$A15,B$1)=0,"",INDEX(INDIRECT(X4&amp;"_"&amp;W4),$A15,B$1))</f>
        <v/>
      </c>
      <c r="C15" s="4"/>
      <c r="D15" s="4"/>
      <c r="E15" s="4"/>
      <c r="F15" s="4"/>
      <c r="G15" s="4" t="str">
        <f ca="1">IF(INDEX(INDIRECT(X4&amp;"_"&amp;W4),$A15,G$1)=0,"",INDEX(INDIRECT(X4&amp;"_"&amp;W4),$A15,G$1))</f>
        <v/>
      </c>
      <c r="H15" s="4" t="str">
        <f ca="1">IF(INDEX(INDIRECT(X4&amp;"_"&amp;W4),$A15,H$1)=0,"",INDEX(INDIRECT(X4&amp;"_"&amp;W4),$A15,H$1))</f>
        <v/>
      </c>
      <c r="I15" s="4" t="str">
        <f ca="1">IF(INDEX(INDIRECT(X4&amp;"_"&amp;W4),$A15,I$1)=0,"",INDEX(INDIRECT(X4&amp;"_"&amp;W4),$A15,I$1))</f>
        <v/>
      </c>
      <c r="J15" s="4"/>
      <c r="S15" s="99"/>
      <c r="T15" s="99"/>
      <c r="U15" s="99"/>
      <c r="V15" s="99"/>
      <c r="X15" s="99"/>
    </row>
    <row r="16" spans="1:24" ht="15" customHeight="1" x14ac:dyDescent="0.25">
      <c r="A16">
        <v>11</v>
      </c>
      <c r="B16" s="4" t="str">
        <f ca="1">IF(INDEX(INDIRECT(X4&amp;"_"&amp;W4),$A16,B$1)=0,"",INDEX(INDIRECT(X4&amp;"_"&amp;W4),$A16,B$1))</f>
        <v>SCORE FROM FIRST TO EIGHTH – NOT A AND B.</v>
      </c>
      <c r="C16" s="4"/>
      <c r="D16" s="4"/>
      <c r="E16" s="4"/>
      <c r="F16" s="4"/>
      <c r="G16" s="4"/>
      <c r="H16" s="4"/>
      <c r="I16" s="4"/>
      <c r="J16" s="4"/>
      <c r="S16" s="99"/>
      <c r="T16" s="99"/>
      <c r="U16" s="99"/>
      <c r="V16" s="99"/>
      <c r="X16" s="99"/>
    </row>
    <row r="17" spans="1:24" ht="42.75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1:24" ht="15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1:24" ht="23.25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1:24" ht="15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24" ht="23.25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1:24" ht="15" customHeight="1" x14ac:dyDescent="0.25">
      <c r="B22" s="10"/>
      <c r="C22" s="10"/>
      <c r="D22" s="10"/>
      <c r="E22" s="10"/>
      <c r="F22" s="10"/>
    </row>
    <row r="23" spans="1:24" ht="23.25" customHeight="1" x14ac:dyDescent="0.25">
      <c r="B23" s="10"/>
      <c r="C23" s="10"/>
      <c r="D23" s="10"/>
      <c r="E23" s="10"/>
      <c r="F23" s="10"/>
    </row>
    <row r="24" spans="1:24" ht="15" customHeight="1" x14ac:dyDescent="0.25">
      <c r="B24" s="10"/>
      <c r="C24" s="10"/>
      <c r="D24" s="10"/>
      <c r="E24" s="10"/>
      <c r="F24" s="10"/>
    </row>
    <row r="25" spans="1:24" ht="42.75" customHeight="1" x14ac:dyDescent="0.25">
      <c r="B25" s="3" t="str">
        <f>"SHROPSHIRE SPORTSHALL LEAGUE FIELD RESULT CARD "&amp;'Clubs and events'!$C$1</f>
        <v>SHROPSHIRE SPORTSHALL LEAGUE FIELD RESULT CARD 2023/2024</v>
      </c>
    </row>
    <row r="26" spans="1:24" ht="15" customHeight="1" x14ac:dyDescent="0.25">
      <c r="B26" s="38" t="str">
        <f xml:space="preserve">  "CLUB: " &amp; Match_Host&amp; "  VENUE: " &amp;Match_Venue &amp;    "  DATE: " &amp;TEXT(Match_Date,"dd/mm/yyyy")</f>
        <v>CLUB: Telford AC  VENUE: Wenlock  DATE: 19/11/2023</v>
      </c>
    </row>
    <row r="27" spans="1:24" ht="23.25" customHeight="1" x14ac:dyDescent="0.25">
      <c r="B27" s="4" t="str">
        <f>"EVENT: " &amp;T27&amp; " " &amp;S27 &amp; " " &amp; V27</f>
        <v>EVENT: U13 Girls VERTICAL JUMP</v>
      </c>
      <c r="S27" s="99" t="s">
        <v>46</v>
      </c>
      <c r="T27" s="99" t="s">
        <v>87</v>
      </c>
      <c r="U27" s="99" t="s">
        <v>93</v>
      </c>
      <c r="V27" s="99" t="str">
        <f t="shared" ref="V27" si="0">INDEX(All_events,MATCH(U27,Events_list,0),MATCH(T27 &amp;" "&amp;S27,Age_list,0))</f>
        <v>VERTICAL JUMP</v>
      </c>
      <c r="W27" t="str">
        <f t="shared" ref="W27" si="1">INDEX(Type,MATCH(V27,Field_events,0))</f>
        <v>3Trials</v>
      </c>
      <c r="X27" t="str">
        <f>IF(T27="U11",T27,"Other")</f>
        <v>Other</v>
      </c>
    </row>
    <row r="28" spans="1:24" ht="23.25" customHeight="1" x14ac:dyDescent="0.25">
      <c r="B28" s="4"/>
      <c r="S28" s="99"/>
      <c r="T28" s="99"/>
      <c r="U28" s="99"/>
      <c r="V28" s="99"/>
    </row>
    <row r="29" spans="1:24" ht="15" customHeight="1" x14ac:dyDescent="0.25">
      <c r="A29">
        <v>1</v>
      </c>
      <c r="B29" s="4" t="str">
        <f ca="1">IF(INDEX(INDIRECT(X27&amp;"_"&amp;W27),$A29,B$1)=0,"",INDEX(INDIRECT(X27&amp;"_"&amp;W27),$A29,B$1))</f>
        <v>CLUB</v>
      </c>
      <c r="C29" s="4" t="str">
        <f ca="1">IF(INDEX(INDIRECT(X27&amp;"_"&amp;W27),$A29,C$1)=0,"",INDEX(INDIRECT(X27&amp;"_"&amp;W27),$A29,C$1))</f>
        <v>NAME</v>
      </c>
      <c r="D29" s="4" t="str">
        <f ca="1">IF(INDEX(INDIRECT(X27&amp;"_"&amp;W27),$A29,D$1)=0,"",INDEX(INDIRECT(X27&amp;"_"&amp;W27),$A29,D$1))</f>
        <v>1st TRIAL</v>
      </c>
      <c r="E29" s="4" t="str">
        <f ca="1">IF(INDEX(INDIRECT(X27&amp;"_"&amp;W27),$A29,E$1)=0,"",INDEX(INDIRECT(X27&amp;"_"&amp;W27),$A29,E$1))</f>
        <v>2nd TRIAL</v>
      </c>
      <c r="F29" s="4" t="str">
        <f ca="1">IF(INDEX(INDIRECT(X27&amp;"_"&amp;W27),$A29,F$1)=0,"",INDEX(INDIRECT(X27&amp;"_"&amp;W27),$A29,F$1))</f>
        <v>3rd TRIAL</v>
      </c>
      <c r="G29" s="4" t="str">
        <f ca="1">IF(INDEX(INDIRECT(X27&amp;"_"&amp;W27),$A29,G$1)=0,"",INDEX(INDIRECT(X27&amp;"_"&amp;W27),$A29,G$1))</f>
        <v>BEST OF TRIALS</v>
      </c>
      <c r="H29" s="4" t="str">
        <f ca="1">IF(INDEX(INDIRECT(X27&amp;"_"&amp;W27),$A29,H$1)=0,"",INDEX(INDIRECT(X27&amp;"_"&amp;W27),$A29,H$1))</f>
        <v>FINAL POSITION</v>
      </c>
      <c r="I29" s="4" t="str">
        <f ca="1">IF(INDEX(INDIRECT(X27&amp;"_"&amp;W27),$A29,I$1)=0,"",INDEX(INDIRECT(X27&amp;"_"&amp;W27),$A29,I$1))</f>
        <v>POINTS (8 to 1)</v>
      </c>
      <c r="J29" s="4"/>
      <c r="S29" s="99"/>
      <c r="T29" s="99"/>
      <c r="U29" s="99"/>
      <c r="V29" s="99"/>
    </row>
    <row r="30" spans="1:24" ht="23.25" customHeight="1" x14ac:dyDescent="0.25">
      <c r="A30">
        <v>2</v>
      </c>
      <c r="B30" s="4" t="str">
        <f ca="1">IF(INDEX(INDIRECT(X27&amp;"_"&amp;W27),$A30,B$1)=0,"",INDEX(INDIRECT(X27&amp;"_"&amp;W27),$A30,B$1))</f>
        <v>OSWESTRY</v>
      </c>
      <c r="C30" s="4" t="str">
        <f ca="1">IF(INDEX(INDIRECT(X27&amp;"_"&amp;W27),$A30,C$1)=0,"",INDEX(INDIRECT(X27&amp;"_"&amp;W27),$A30,C$1))</f>
        <v/>
      </c>
      <c r="D30" s="4" t="str">
        <f ca="1">IF(INDEX(INDIRECT(X27&amp;"_"&amp;W27),$A30,D$1)=0,"",INDEX(INDIRECT(X27&amp;"_"&amp;W27),$A30,D$1))</f>
        <v/>
      </c>
      <c r="E30" s="4" t="str">
        <f ca="1">IF(INDEX(INDIRECT(X27&amp;"_"&amp;W27),$A30,E$1)=0,"",INDEX(INDIRECT(X27&amp;"_"&amp;W27),$A30,E$1))</f>
        <v/>
      </c>
      <c r="F30" s="4" t="str">
        <f ca="1">IF(INDEX(INDIRECT(X27&amp;"_"&amp;W27),$A30,F$1)=0,"",INDEX(INDIRECT(X27&amp;"_"&amp;W27),$A30,F$1))</f>
        <v/>
      </c>
      <c r="G30" s="4" t="str">
        <f ca="1">IF(INDEX(INDIRECT(X27&amp;"_"&amp;W27),$A30,G$1)=0,"",INDEX(INDIRECT(X27&amp;"_"&amp;W27),$A30,G$1))</f>
        <v/>
      </c>
      <c r="H30" s="4" t="str">
        <f ca="1">IF(INDEX(INDIRECT(X27&amp;"_"&amp;W27),$A30,H$1)=0,"",INDEX(INDIRECT(X27&amp;"_"&amp;W27),$A30,H$1))</f>
        <v/>
      </c>
      <c r="I30" s="4" t="str">
        <f ca="1">IF(INDEX(INDIRECT(X27&amp;"_"&amp;W27),$A30,I$1)=0,"",INDEX(INDIRECT(X27&amp;"_"&amp;W27),$A30,I$1))</f>
        <v/>
      </c>
      <c r="J30" s="4"/>
      <c r="S30" s="99"/>
      <c r="T30" s="99"/>
      <c r="U30" s="99"/>
      <c r="V30" s="99"/>
    </row>
    <row r="31" spans="1:24" ht="15" customHeight="1" x14ac:dyDescent="0.25">
      <c r="A31">
        <v>3</v>
      </c>
      <c r="B31" s="4" t="str">
        <f ca="1">IF(INDEX(INDIRECT(X27&amp;"_"&amp;W27),$A31,B$1)=0,"",INDEX(INDIRECT(X27&amp;"_"&amp;W27),$A31,B$1))</f>
        <v>SHREWSBURY</v>
      </c>
      <c r="C31" s="4" t="str">
        <f ca="1">IF(INDEX(INDIRECT(X27&amp;"_"&amp;W27),$A31,C$1)=0,"",INDEX(INDIRECT(X27&amp;"_"&amp;W27),$A31,C$1))</f>
        <v/>
      </c>
      <c r="D31" s="4" t="str">
        <f ca="1">IF(INDEX(INDIRECT(X27&amp;"_"&amp;W27),$A31,D$1)=0,"",INDEX(INDIRECT(X27&amp;"_"&amp;W27),$A31,D$1))</f>
        <v/>
      </c>
      <c r="E31" s="4" t="str">
        <f ca="1">IF(INDEX(INDIRECT(X27&amp;"_"&amp;W27),$A31,E$1)=0,"",INDEX(INDIRECT(X27&amp;"_"&amp;W27),$A31,E$1))</f>
        <v/>
      </c>
      <c r="F31" s="4" t="str">
        <f ca="1">IF(INDEX(INDIRECT(X27&amp;"_"&amp;W27),$A31,F$1)=0,"",INDEX(INDIRECT(X27&amp;"_"&amp;W27),$A31,F$1))</f>
        <v/>
      </c>
      <c r="G31" s="4" t="str">
        <f ca="1">IF(INDEX(INDIRECT(X27&amp;"_"&amp;W27),$A31,G$1)=0,"",INDEX(INDIRECT(X27&amp;"_"&amp;W27),$A31,G$1))</f>
        <v/>
      </c>
      <c r="H31" s="4" t="str">
        <f ca="1">IF(INDEX(INDIRECT(X27&amp;"_"&amp;W27),$A31,H$1)=0,"",INDEX(INDIRECT(X27&amp;"_"&amp;W27),$A31,H$1))</f>
        <v/>
      </c>
      <c r="I31" s="4" t="str">
        <f ca="1">IF(INDEX(INDIRECT(X27&amp;"_"&amp;W27),$A31,I$1)=0,"",INDEX(INDIRECT(X27&amp;"_"&amp;W27),$A31,I$1))</f>
        <v/>
      </c>
      <c r="J31" s="4"/>
    </row>
    <row r="32" spans="1:24" ht="19.5" x14ac:dyDescent="0.25">
      <c r="A32">
        <v>4</v>
      </c>
      <c r="B32" s="4" t="str">
        <f ca="1">IF(INDEX(INDIRECT(X27&amp;"_"&amp;W27),$A32,B$1)=0,"",INDEX(INDIRECT(X27&amp;"_"&amp;W27),$A32,B$1))</f>
        <v>TELFORD</v>
      </c>
      <c r="C32" s="4" t="str">
        <f ca="1">IF(INDEX(INDIRECT(X27&amp;"_"&amp;W27),$A32,C$1)=0,"",INDEX(INDIRECT(X27&amp;"_"&amp;W27),$A32,C$1))</f>
        <v/>
      </c>
      <c r="D32" s="4" t="str">
        <f ca="1">IF(INDEX(INDIRECT(X27&amp;"_"&amp;W27),$A32,D$1)=0,"",INDEX(INDIRECT(X27&amp;"_"&amp;W27),$A32,D$1))</f>
        <v/>
      </c>
      <c r="E32" s="4" t="str">
        <f ca="1">IF(INDEX(INDIRECT(X27&amp;"_"&amp;W27),$A32,E$1)=0,"",INDEX(INDIRECT(X27&amp;"_"&amp;W27),$A32,E$1))</f>
        <v/>
      </c>
      <c r="F32" s="4" t="str">
        <f ca="1">IF(INDEX(INDIRECT(X27&amp;"_"&amp;W27),$A32,F$1)=0,"",INDEX(INDIRECT(X27&amp;"_"&amp;W27),$A32,F$1))</f>
        <v/>
      </c>
      <c r="G32" s="4" t="str">
        <f ca="1">IF(INDEX(INDIRECT(X27&amp;"_"&amp;W27),$A32,G$1)=0,"",INDEX(INDIRECT(X27&amp;"_"&amp;W27),$A32,G$1))</f>
        <v/>
      </c>
      <c r="H32" s="4" t="str">
        <f ca="1">IF(INDEX(INDIRECT(X27&amp;"_"&amp;W27),$A32,H$1)=0,"",INDEX(INDIRECT(X27&amp;"_"&amp;W27),$A32,H$1))</f>
        <v/>
      </c>
      <c r="I32" s="4" t="str">
        <f ca="1">IF(INDEX(INDIRECT(X27&amp;"_"&amp;W27),$A32,I$1)=0,"",INDEX(INDIRECT(X27&amp;"_"&amp;W27),$A32,I$1))</f>
        <v/>
      </c>
      <c r="J32" s="4"/>
    </row>
    <row r="33" spans="1:24" ht="19.5" x14ac:dyDescent="0.25">
      <c r="A33">
        <v>5</v>
      </c>
      <c r="B33" s="4" t="str">
        <f ca="1">IF(INDEX(INDIRECT(X27&amp;"_"&amp;W27),$A33,B$1)=0,"",INDEX(INDIRECT(X27&amp;"_"&amp;W27),$A33,B$1))</f>
        <v>WENLOCK</v>
      </c>
      <c r="C33" s="4" t="str">
        <f ca="1">IF(INDEX(INDIRECT(X27&amp;"_"&amp;W27),$A33,C$1)=0,"",INDEX(INDIRECT(X27&amp;"_"&amp;W27),$A33,C$1))</f>
        <v/>
      </c>
      <c r="D33" s="4" t="str">
        <f ca="1">IF(INDEX(INDIRECT(X27&amp;"_"&amp;W27),$A33,D$1)=0,"",INDEX(INDIRECT(X27&amp;"_"&amp;W27),$A33,D$1))</f>
        <v/>
      </c>
      <c r="E33" s="4" t="str">
        <f ca="1">IF(INDEX(INDIRECT(X27&amp;"_"&amp;W27),$A33,E$1)=0,"",INDEX(INDIRECT(X27&amp;"_"&amp;W27),$A33,E$1))</f>
        <v/>
      </c>
      <c r="F33" s="4" t="str">
        <f ca="1">IF(INDEX(INDIRECT(X27&amp;"_"&amp;W27),$A33,F$1)=0,"",INDEX(INDIRECT(X27&amp;"_"&amp;W27),$A33,F$1))</f>
        <v/>
      </c>
      <c r="G33" s="4" t="str">
        <f ca="1">IF(INDEX(INDIRECT(X27&amp;"_"&amp;W27),$A33,G$1)=0,"",INDEX(INDIRECT(X27&amp;"_"&amp;W27),$A33,G$1))</f>
        <v/>
      </c>
      <c r="H33" s="4" t="str">
        <f ca="1">IF(INDEX(INDIRECT(X27&amp;"_"&amp;W27),$A33,H$1)=0,"",INDEX(INDIRECT(X27&amp;"_"&amp;W27),$A33,H$1))</f>
        <v/>
      </c>
      <c r="I33" s="4" t="str">
        <f ca="1">IF(INDEX(INDIRECT(X27&amp;"_"&amp;W27),$A33,I$1)=0,"",INDEX(INDIRECT(X27&amp;"_"&amp;W27),$A33,I$1))</f>
        <v/>
      </c>
      <c r="J33" s="4"/>
    </row>
    <row r="34" spans="1:24" ht="19.5" x14ac:dyDescent="0.25">
      <c r="A34">
        <v>6</v>
      </c>
      <c r="B34" s="4" t="str">
        <f ca="1">IF(INDEX(INDIRECT(X27&amp;"_"&amp;W27),$A34,B$1)=0,"",INDEX(INDIRECT(X27&amp;"_"&amp;W27),$A34,B$1))</f>
        <v>OSWESTRY</v>
      </c>
      <c r="C34" s="4" t="str">
        <f ca="1">IF(INDEX(INDIRECT(X27&amp;"_"&amp;W27),$A34,C$1)=0,"",INDEX(INDIRECT(X27&amp;"_"&amp;W27),$A34,C$1))</f>
        <v/>
      </c>
      <c r="D34" s="4" t="str">
        <f ca="1">IF(INDEX(INDIRECT(X27&amp;"_"&amp;W27),$A34,D$1)=0,"",INDEX(INDIRECT(X27&amp;"_"&amp;W27),$A34,D$1))</f>
        <v/>
      </c>
      <c r="E34" s="4" t="str">
        <f ca="1">IF(INDEX(INDIRECT(X27&amp;"_"&amp;W27),$A34,E$1)=0,"",INDEX(INDIRECT(X27&amp;"_"&amp;W27),$A34,E$1))</f>
        <v/>
      </c>
      <c r="F34" s="4" t="str">
        <f ca="1">IF(INDEX(INDIRECT(X27&amp;"_"&amp;W27),$A34,F$1)=0,"",INDEX(INDIRECT(X27&amp;"_"&amp;W27),$A34,F$1))</f>
        <v/>
      </c>
      <c r="G34" s="4" t="str">
        <f ca="1">IF(INDEX(INDIRECT(X27&amp;"_"&amp;W27),$A34,G$1)=0,"",INDEX(INDIRECT(X27&amp;"_"&amp;W27),$A34,G$1))</f>
        <v/>
      </c>
      <c r="H34" s="4" t="str">
        <f ca="1">IF(INDEX(INDIRECT(X27&amp;"_"&amp;W27),$A34,H$1)=0,"",INDEX(INDIRECT(X27&amp;"_"&amp;W27),$A34,H$1))</f>
        <v/>
      </c>
      <c r="I34" s="4" t="str">
        <f ca="1">IF(INDEX(INDIRECT(X27&amp;"_"&amp;W27),$A34,I$1)=0,"",INDEX(INDIRECT(X27&amp;"_"&amp;W27),$A34,I$1))</f>
        <v/>
      </c>
      <c r="J34" s="4"/>
    </row>
    <row r="35" spans="1:24" ht="19.5" x14ac:dyDescent="0.25">
      <c r="A35">
        <v>7</v>
      </c>
      <c r="B35" s="4" t="str">
        <f ca="1">IF(INDEX(INDIRECT(X27&amp;"_"&amp;W27),$A35,B$1)=0,"",INDEX(INDIRECT(X27&amp;"_"&amp;W27),$A35,B$1))</f>
        <v>SHREWSBURY</v>
      </c>
      <c r="C35" s="4" t="str">
        <f ca="1">IF(INDEX(INDIRECT(X27&amp;"_"&amp;W27),$A35,C$1)=0,"",INDEX(INDIRECT(X27&amp;"_"&amp;W27),$A35,C$1))</f>
        <v/>
      </c>
      <c r="D35" s="4" t="str">
        <f ca="1">IF(INDEX(INDIRECT(X27&amp;"_"&amp;W27),$A35,D$1)=0,"",INDEX(INDIRECT(X27&amp;"_"&amp;W27),$A35,D$1))</f>
        <v/>
      </c>
      <c r="E35" s="4" t="str">
        <f ca="1">IF(INDEX(INDIRECT(X27&amp;"_"&amp;W27),$A35,E$1)=0,"",INDEX(INDIRECT(X27&amp;"_"&amp;W27),$A35,E$1))</f>
        <v/>
      </c>
      <c r="F35" s="4" t="str">
        <f ca="1">IF(INDEX(INDIRECT(X27&amp;"_"&amp;W27),$A35,F$1)=0,"",INDEX(INDIRECT(X27&amp;"_"&amp;W27),$A35,F$1))</f>
        <v/>
      </c>
      <c r="G35" s="4" t="str">
        <f ca="1">IF(INDEX(INDIRECT(X27&amp;"_"&amp;W27),$A35,G$1)=0,"",INDEX(INDIRECT(X27&amp;"_"&amp;W27),$A35,G$1))</f>
        <v/>
      </c>
      <c r="H35" s="4" t="str">
        <f ca="1">IF(INDEX(INDIRECT(X27&amp;"_"&amp;W27),$A35,H$1)=0,"",INDEX(INDIRECT(X27&amp;"_"&amp;W27),$A35,H$1))</f>
        <v/>
      </c>
      <c r="I35" s="4" t="str">
        <f ca="1">IF(INDEX(INDIRECT(X27&amp;"_"&amp;W27),$A35,I$1)=0,"",INDEX(INDIRECT(X27&amp;"_"&amp;W27),$A35,I$1))</f>
        <v/>
      </c>
      <c r="J35" s="4"/>
      <c r="S35" s="99"/>
      <c r="T35" s="99"/>
      <c r="U35" s="99"/>
      <c r="V35" s="99"/>
      <c r="X35" s="99"/>
    </row>
    <row r="36" spans="1:24" ht="19.5" x14ac:dyDescent="0.25">
      <c r="A36">
        <v>8</v>
      </c>
      <c r="B36" s="4" t="str">
        <f ca="1">IF(INDEX(INDIRECT(X27&amp;"_"&amp;W27),$A36,B$1)=0,"",INDEX(INDIRECT(X27&amp;"_"&amp;W27),$A36,B$1))</f>
        <v>TELFORD</v>
      </c>
      <c r="C36" s="4" t="str">
        <f ca="1">IF(INDEX(INDIRECT(X27&amp;"_"&amp;W27),$A36,C$1)=0,"",INDEX(INDIRECT(X27&amp;"_"&amp;W27),$A36,C$1))</f>
        <v/>
      </c>
      <c r="D36" s="4" t="str">
        <f ca="1">IF(INDEX(INDIRECT(X27&amp;"_"&amp;W27),$A36,D$1)=0,"",INDEX(INDIRECT(X27&amp;"_"&amp;W27),$A36,D$1))</f>
        <v/>
      </c>
      <c r="E36" s="4" t="str">
        <f ca="1">IF(INDEX(INDIRECT(X27&amp;"_"&amp;W27),$A36,E$1)=0,"",INDEX(INDIRECT(X27&amp;"_"&amp;W27),$A36,E$1))</f>
        <v/>
      </c>
      <c r="F36" s="4" t="str">
        <f ca="1">IF(INDEX(INDIRECT(X27&amp;"_"&amp;W27),$A36,F$1)=0,"",INDEX(INDIRECT(X27&amp;"_"&amp;W27),$A36,F$1))</f>
        <v/>
      </c>
      <c r="G36" s="4" t="str">
        <f ca="1">IF(INDEX(INDIRECT(X27&amp;"_"&amp;W27),$A36,G$1)=0,"",INDEX(INDIRECT(X27&amp;"_"&amp;W27),$A36,G$1))</f>
        <v/>
      </c>
      <c r="H36" s="4" t="str">
        <f ca="1">IF(INDEX(INDIRECT(X27&amp;"_"&amp;W27),$A36,H$1)=0,"",INDEX(INDIRECT(X27&amp;"_"&amp;W27),$A36,H$1))</f>
        <v/>
      </c>
      <c r="I36" s="4" t="str">
        <f ca="1">IF(INDEX(INDIRECT(X27&amp;"_"&amp;W27),$A36,I$1)=0,"",INDEX(INDIRECT(X27&amp;"_"&amp;W27),$A36,I$1))</f>
        <v/>
      </c>
      <c r="J36" s="4"/>
      <c r="S36" s="99"/>
      <c r="T36" s="99"/>
      <c r="U36" s="99"/>
      <c r="V36" s="99"/>
      <c r="X36" s="99"/>
    </row>
    <row r="37" spans="1:24" ht="19.5" x14ac:dyDescent="0.25">
      <c r="A37">
        <v>9</v>
      </c>
      <c r="B37" s="4" t="str">
        <f ca="1">IF(INDEX(INDIRECT(X27&amp;"_"&amp;W27),$A37,B$1)=0,"",INDEX(INDIRECT(X27&amp;"_"&amp;W27),$A37,B$1))</f>
        <v>WENLOCK</v>
      </c>
      <c r="C37" s="4" t="str">
        <f ca="1">IF(INDEX(INDIRECT(X27&amp;"_"&amp;W27),$A37,C$1)=0,"",INDEX(INDIRECT(X27&amp;"_"&amp;W27),$A37,C$1))</f>
        <v/>
      </c>
      <c r="D37" s="4" t="str">
        <f ca="1">IF(INDEX(INDIRECT(X27&amp;"_"&amp;W27),$A37,D$1)=0,"",INDEX(INDIRECT(X27&amp;"_"&amp;W27),$A37,D$1))</f>
        <v/>
      </c>
      <c r="E37" s="4" t="str">
        <f ca="1">IF(INDEX(INDIRECT(X27&amp;"_"&amp;W27),$A37,E$1)=0,"",INDEX(INDIRECT(X27&amp;"_"&amp;W27),$A37,E$1))</f>
        <v/>
      </c>
      <c r="F37" s="4" t="str">
        <f ca="1">IF(INDEX(INDIRECT(X27&amp;"_"&amp;W27),$A37,F$1)=0,"",INDEX(INDIRECT(X27&amp;"_"&amp;W27),$A37,F$1))</f>
        <v/>
      </c>
      <c r="G37" s="4" t="str">
        <f ca="1">IF(INDEX(INDIRECT(X27&amp;"_"&amp;W27),$A37,G$1)=0,"",INDEX(INDIRECT(X27&amp;"_"&amp;W27),$A37,G$1))</f>
        <v/>
      </c>
      <c r="H37" s="4" t="str">
        <f ca="1">IF(INDEX(INDIRECT(X27&amp;"_"&amp;W27),$A37,H$1)=0,"",INDEX(INDIRECT(X27&amp;"_"&amp;W27),$A37,H$1))</f>
        <v/>
      </c>
      <c r="I37" s="4" t="str">
        <f ca="1">IF(INDEX(INDIRECT(X27&amp;"_"&amp;W27),$A37,I$1)=0,"",INDEX(INDIRECT(X27&amp;"_"&amp;W27),$A37,I$1))</f>
        <v/>
      </c>
      <c r="J37" s="4"/>
      <c r="S37" s="99"/>
      <c r="T37" s="99"/>
      <c r="U37" s="99"/>
      <c r="V37" s="99"/>
      <c r="X37" s="99"/>
    </row>
    <row r="38" spans="1:24" ht="19.5" x14ac:dyDescent="0.25">
      <c r="A38">
        <v>10</v>
      </c>
      <c r="B38" s="4" t="str">
        <f ca="1">IF(INDEX(INDIRECT(X27&amp;"_"&amp;W27),$A38,B$1)=0,"",INDEX(INDIRECT(X27&amp;"_"&amp;W27),$A38,B$1))</f>
        <v/>
      </c>
      <c r="C38" s="4" t="str">
        <f ca="1">IF(INDEX(INDIRECT(X27&amp;"_"&amp;W27),$A38,C$1)=0,"",INDEX(INDIRECT(X27&amp;"_"&amp;W27),$A38,C$1))</f>
        <v/>
      </c>
      <c r="D38" s="4" t="str">
        <f ca="1">IF(INDEX(INDIRECT(X27&amp;"_"&amp;W27),$A38,D$1)=0,"",INDEX(INDIRECT(X27&amp;"_"&amp;W27),$A38,D$1))</f>
        <v/>
      </c>
      <c r="E38" s="4" t="str">
        <f ca="1">IF(INDEX(INDIRECT(X27&amp;"_"&amp;W27),$A38,E$1)=0,"",INDEX(INDIRECT(X27&amp;"_"&amp;W27),$A38,E$1))</f>
        <v/>
      </c>
      <c r="F38" s="4" t="str">
        <f ca="1">IF(INDEX(INDIRECT(X27&amp;"_"&amp;W27),$A38,F$1)=0,"",INDEX(INDIRECT(X27&amp;"_"&amp;W27),$A38,F$1))</f>
        <v/>
      </c>
      <c r="G38" s="4" t="str">
        <f ca="1">IF(INDEX(INDIRECT(X27&amp;"_"&amp;W27),$A38,G$1)=0,"",INDEX(INDIRECT(X27&amp;"_"&amp;W27),$A38,G$1))</f>
        <v/>
      </c>
      <c r="H38" s="4" t="str">
        <f ca="1">IF(INDEX(INDIRECT(X27&amp;"_"&amp;W27),$A38,H$1)=0,"",INDEX(INDIRECT(X27&amp;"_"&amp;W27),$A38,H$1))</f>
        <v/>
      </c>
      <c r="I38" s="4" t="str">
        <f ca="1">IF(INDEX(INDIRECT(X27&amp;"_"&amp;W27),$A38,I$1)=0,"",INDEX(INDIRECT(X27&amp;"_"&amp;W27),$A38,I$1))</f>
        <v/>
      </c>
      <c r="J38" s="4"/>
      <c r="S38" s="99"/>
      <c r="T38" s="99"/>
      <c r="U38" s="99"/>
      <c r="V38" s="99"/>
      <c r="X38" s="99"/>
    </row>
    <row r="39" spans="1:24" ht="15" customHeight="1" x14ac:dyDescent="0.25">
      <c r="A39">
        <v>11</v>
      </c>
      <c r="B39" s="4" t="str">
        <f ca="1">IF(INDEX(INDIRECT(X27&amp;"_"&amp;W27),$A39,B$1)=0,"",INDEX(INDIRECT(X27&amp;"_"&amp;W27),$A39,B$1))</f>
        <v>SCORE FROM FIRST TO EIGHTH – NOT A AND B.</v>
      </c>
      <c r="C39" s="4"/>
      <c r="D39" s="4"/>
      <c r="E39" s="4"/>
      <c r="F39" s="4"/>
      <c r="G39" s="4"/>
      <c r="H39" s="4"/>
      <c r="I39" s="4"/>
      <c r="J39" s="4"/>
    </row>
    <row r="40" spans="1:24" ht="15" customHeight="1" x14ac:dyDescent="0.25">
      <c r="B40" s="4"/>
      <c r="C40" s="4"/>
      <c r="D40" s="4"/>
      <c r="E40" s="4"/>
      <c r="F40" s="4"/>
      <c r="G40" s="4"/>
      <c r="H40" s="4"/>
      <c r="I40" s="4"/>
      <c r="J40" s="4"/>
    </row>
    <row r="41" spans="1:24" ht="15" customHeight="1" x14ac:dyDescent="0.25">
      <c r="B41" s="4"/>
      <c r="C41" s="4"/>
      <c r="D41" s="4"/>
      <c r="E41" s="4"/>
      <c r="F41" s="4"/>
      <c r="G41" s="4"/>
      <c r="H41" s="4"/>
      <c r="I41" s="4"/>
      <c r="J41" s="4"/>
    </row>
    <row r="42" spans="1:24" ht="15" customHeight="1" x14ac:dyDescent="0.25">
      <c r="B42" s="4"/>
      <c r="C42" s="4"/>
      <c r="D42" s="4"/>
      <c r="E42" s="4"/>
      <c r="F42" s="4"/>
      <c r="G42" s="4"/>
      <c r="H42" s="4"/>
      <c r="I42" s="4"/>
      <c r="J42" s="4"/>
    </row>
    <row r="43" spans="1:24" ht="15" customHeight="1" x14ac:dyDescent="0.25">
      <c r="B43" s="4"/>
      <c r="C43" s="4"/>
      <c r="D43" s="4"/>
      <c r="E43" s="4"/>
      <c r="F43" s="4"/>
      <c r="G43" s="4"/>
      <c r="H43" s="4"/>
      <c r="I43" s="4"/>
      <c r="J43" s="4"/>
    </row>
    <row r="44" spans="1:24" ht="15" customHeight="1" x14ac:dyDescent="0.25">
      <c r="B44" s="4"/>
      <c r="C44" s="4"/>
      <c r="D44" s="4"/>
      <c r="E44" s="4"/>
      <c r="F44" s="4"/>
      <c r="G44" s="4"/>
      <c r="H44" s="4"/>
      <c r="I44" s="4"/>
      <c r="J44" s="4"/>
    </row>
    <row r="45" spans="1:24" ht="15" customHeight="1" x14ac:dyDescent="0.25">
      <c r="B45" s="10"/>
      <c r="C45" s="10"/>
      <c r="D45" s="10"/>
      <c r="E45" s="10"/>
      <c r="F45" s="10"/>
    </row>
    <row r="46" spans="1:24" ht="15" customHeight="1" x14ac:dyDescent="0.25">
      <c r="B46" s="10"/>
      <c r="C46" s="10"/>
      <c r="D46" s="10"/>
      <c r="E46" s="10"/>
      <c r="F46" s="10"/>
    </row>
    <row r="47" spans="1:24" ht="15" customHeight="1" x14ac:dyDescent="0.25">
      <c r="B47" s="10"/>
      <c r="C47" s="10"/>
      <c r="D47" s="10"/>
      <c r="E47" s="10"/>
      <c r="F47" s="10"/>
    </row>
    <row r="48" spans="1:24" ht="15" customHeight="1" x14ac:dyDescent="0.25">
      <c r="B48" s="10"/>
      <c r="C48" s="10"/>
      <c r="D48" s="10"/>
      <c r="E48" s="10"/>
      <c r="F48" s="10"/>
    </row>
    <row r="49" spans="1:24" ht="15" customHeight="1" x14ac:dyDescent="0.25">
      <c r="B49" s="3" t="str">
        <f>"SHROPSHIRE SPORTSHALL LEAGUE FIELD RESULT CARD "&amp;'Clubs and events'!$C$1</f>
        <v>SHROPSHIRE SPORTSHALL LEAGUE FIELD RESULT CARD 2023/2024</v>
      </c>
    </row>
    <row r="50" spans="1:24" ht="15" customHeight="1" x14ac:dyDescent="0.25">
      <c r="B50" s="38" t="str">
        <f xml:space="preserve">  "CLUB: " &amp; Match_Host&amp; "  VENUE: " &amp;Match_Venue &amp;    "  DATE: " &amp;TEXT(Match_Date,"dd/mm/yyyy")</f>
        <v>CLUB: Telford AC  VENUE: Wenlock  DATE: 19/11/2023</v>
      </c>
    </row>
    <row r="51" spans="1:24" ht="15" customHeight="1" x14ac:dyDescent="0.25">
      <c r="B51" s="4" t="str">
        <f>"EVENT: " &amp;T51&amp; " " &amp;S51 &amp; " " &amp; V51</f>
        <v>EVENT: U13 Boys VERTICAL JUMP</v>
      </c>
      <c r="S51" s="99" t="s">
        <v>62</v>
      </c>
      <c r="T51" s="99" t="s">
        <v>87</v>
      </c>
      <c r="U51" s="99" t="s">
        <v>90</v>
      </c>
      <c r="V51" s="99" t="str">
        <f t="shared" ref="V51" si="2">INDEX(All_events,MATCH(U51,Events_list,0),MATCH(T51 &amp;" "&amp;S51,Age_list,0))</f>
        <v>VERTICAL JUMP</v>
      </c>
      <c r="W51" t="str">
        <f t="shared" ref="W51" si="3">INDEX(Type,MATCH(V51,Field_events,0))</f>
        <v>3Trials</v>
      </c>
      <c r="X51" t="str">
        <f>IF(T51="U11",T51,"Other")</f>
        <v>Other</v>
      </c>
    </row>
    <row r="52" spans="1:24" ht="15" customHeight="1" x14ac:dyDescent="0.25">
      <c r="B52" s="4"/>
      <c r="S52" s="99"/>
      <c r="T52" s="99"/>
      <c r="U52" s="99"/>
      <c r="V52" s="99"/>
    </row>
    <row r="53" spans="1:24" ht="15" customHeight="1" x14ac:dyDescent="0.25">
      <c r="A53">
        <v>1</v>
      </c>
      <c r="B53" s="4" t="str">
        <f ca="1">IF(INDEX(INDIRECT(X51&amp;"_"&amp;W51),$A53,B$1)=0,"",INDEX(INDIRECT(X51&amp;"_"&amp;W51),$A53,B$1))</f>
        <v>CLUB</v>
      </c>
      <c r="C53" s="4" t="str">
        <f ca="1">IF(INDEX(INDIRECT(X51&amp;"_"&amp;W51),$A53,C$1)=0,"",INDEX(INDIRECT(X51&amp;"_"&amp;W51),$A53,C$1))</f>
        <v>NAME</v>
      </c>
      <c r="D53" s="4" t="str">
        <f ca="1">IF(INDEX(INDIRECT(X51&amp;"_"&amp;W51),$A53,D$1)=0,"",INDEX(INDIRECT(X51&amp;"_"&amp;W51),$A53,D$1))</f>
        <v>1st TRIAL</v>
      </c>
      <c r="E53" s="4" t="str">
        <f ca="1">IF(INDEX(INDIRECT(X51&amp;"_"&amp;W51),$A53,E$1)=0,"",INDEX(INDIRECT(X51&amp;"_"&amp;W51),$A53,E$1))</f>
        <v>2nd TRIAL</v>
      </c>
      <c r="F53" s="4" t="str">
        <f ca="1">IF(INDEX(INDIRECT(X51&amp;"_"&amp;W51),$A53,F$1)=0,"",INDEX(INDIRECT(X51&amp;"_"&amp;W51),$A53,F$1))</f>
        <v>3rd TRIAL</v>
      </c>
      <c r="G53" s="4" t="str">
        <f ca="1">IF(INDEX(INDIRECT(X51&amp;"_"&amp;W51),$A53,G$1)=0,"",INDEX(INDIRECT(X51&amp;"_"&amp;W51),$A53,G$1))</f>
        <v>BEST OF TRIALS</v>
      </c>
      <c r="H53" s="4" t="str">
        <f ca="1">IF(INDEX(INDIRECT(X51&amp;"_"&amp;W51),$A53,H$1)=0,"",INDEX(INDIRECT(X51&amp;"_"&amp;W51),$A53,H$1))</f>
        <v>FINAL POSITION</v>
      </c>
      <c r="I53" s="4" t="str">
        <f ca="1">IF(INDEX(INDIRECT(X51&amp;"_"&amp;W51),$A53,I$1)=0,"",INDEX(INDIRECT(X51&amp;"_"&amp;W51),$A53,I$1))</f>
        <v>POINTS (8 to 1)</v>
      </c>
      <c r="J53" s="4"/>
      <c r="S53" s="99"/>
      <c r="T53" s="99"/>
      <c r="U53" s="99"/>
      <c r="V53" s="99"/>
    </row>
    <row r="54" spans="1:24" ht="15" customHeight="1" x14ac:dyDescent="0.25">
      <c r="A54">
        <v>2</v>
      </c>
      <c r="B54" s="4" t="str">
        <f ca="1">IF(INDEX(INDIRECT(X51&amp;"_"&amp;W51),$A54,B$1)=0,"",INDEX(INDIRECT(X51&amp;"_"&amp;W51),$A54,B$1))</f>
        <v>OSWESTRY</v>
      </c>
      <c r="C54" s="4" t="str">
        <f ca="1">IF(INDEX(INDIRECT(X51&amp;"_"&amp;W51),$A54,C$1)=0,"",INDEX(INDIRECT(X51&amp;"_"&amp;W51),$A54,C$1))</f>
        <v/>
      </c>
      <c r="D54" s="4" t="str">
        <f ca="1">IF(INDEX(INDIRECT(X51&amp;"_"&amp;W51),$A54,D$1)=0,"",INDEX(INDIRECT(X51&amp;"_"&amp;W51),$A54,D$1))</f>
        <v/>
      </c>
      <c r="E54" s="4" t="str">
        <f ca="1">IF(INDEX(INDIRECT(X51&amp;"_"&amp;W51),$A54,E$1)=0,"",INDEX(INDIRECT(X51&amp;"_"&amp;W51),$A54,E$1))</f>
        <v/>
      </c>
      <c r="F54" s="4" t="str">
        <f ca="1">IF(INDEX(INDIRECT(X51&amp;"_"&amp;W51),$A54,F$1)=0,"",INDEX(INDIRECT(X51&amp;"_"&amp;W51),$A54,F$1))</f>
        <v/>
      </c>
      <c r="G54" s="4" t="str">
        <f ca="1">IF(INDEX(INDIRECT(X51&amp;"_"&amp;W51),$A54,G$1)=0,"",INDEX(INDIRECT(X51&amp;"_"&amp;W51),$A54,G$1))</f>
        <v/>
      </c>
      <c r="H54" s="4" t="str">
        <f ca="1">IF(INDEX(INDIRECT(X51&amp;"_"&amp;W51),$A54,H$1)=0,"",INDEX(INDIRECT(X51&amp;"_"&amp;W51),$A54,H$1))</f>
        <v/>
      </c>
      <c r="I54" s="4" t="str">
        <f ca="1">IF(INDEX(INDIRECT(X51&amp;"_"&amp;W51),$A54,I$1)=0,"",INDEX(INDIRECT(X51&amp;"_"&amp;W51),$A54,I$1))</f>
        <v/>
      </c>
      <c r="J54" s="4"/>
    </row>
    <row r="55" spans="1:24" ht="15" customHeight="1" x14ac:dyDescent="0.25">
      <c r="A55">
        <v>3</v>
      </c>
      <c r="B55" s="4" t="str">
        <f ca="1">IF(INDEX(INDIRECT(X51&amp;"_"&amp;W51),$A55,B$1)=0,"",INDEX(INDIRECT(X51&amp;"_"&amp;W51),$A55,B$1))</f>
        <v>SHREWSBURY</v>
      </c>
      <c r="C55" s="4" t="str">
        <f ca="1">IF(INDEX(INDIRECT(X51&amp;"_"&amp;W51),$A55,C$1)=0,"",INDEX(INDIRECT(X51&amp;"_"&amp;W51),$A55,C$1))</f>
        <v/>
      </c>
      <c r="D55" s="4" t="str">
        <f ca="1">IF(INDEX(INDIRECT(X51&amp;"_"&amp;W51),$A55,D$1)=0,"",INDEX(INDIRECT(X51&amp;"_"&amp;W51),$A55,D$1))</f>
        <v/>
      </c>
      <c r="E55" s="4" t="str">
        <f ca="1">IF(INDEX(INDIRECT(X51&amp;"_"&amp;W51),$A55,E$1)=0,"",INDEX(INDIRECT(X51&amp;"_"&amp;W51),$A55,E$1))</f>
        <v/>
      </c>
      <c r="F55" s="4" t="str">
        <f ca="1">IF(INDEX(INDIRECT(X51&amp;"_"&amp;W51),$A55,F$1)=0,"",INDEX(INDIRECT(X51&amp;"_"&amp;W51),$A55,F$1))</f>
        <v/>
      </c>
      <c r="G55" s="4" t="str">
        <f ca="1">IF(INDEX(INDIRECT(X51&amp;"_"&amp;W51),$A55,G$1)=0,"",INDEX(INDIRECT(X51&amp;"_"&amp;W51),$A55,G$1))</f>
        <v/>
      </c>
      <c r="H55" s="4" t="str">
        <f ca="1">IF(INDEX(INDIRECT(X51&amp;"_"&amp;W51),$A55,H$1)=0,"",INDEX(INDIRECT(X51&amp;"_"&amp;W51),$A55,H$1))</f>
        <v/>
      </c>
      <c r="I55" s="4" t="str">
        <f ca="1">IF(INDEX(INDIRECT(X51&amp;"_"&amp;W51),$A55,I$1)=0,"",INDEX(INDIRECT(X51&amp;"_"&amp;W51),$A55,I$1))</f>
        <v/>
      </c>
      <c r="J55" s="4"/>
    </row>
    <row r="56" spans="1:24" ht="15" customHeight="1" x14ac:dyDescent="0.25">
      <c r="A56">
        <v>4</v>
      </c>
      <c r="B56" s="4" t="str">
        <f ca="1">IF(INDEX(INDIRECT(X51&amp;"_"&amp;W51),$A56,B$1)=0,"",INDEX(INDIRECT(X51&amp;"_"&amp;W51),$A56,B$1))</f>
        <v>TELFORD</v>
      </c>
      <c r="C56" s="4" t="str">
        <f ca="1">IF(INDEX(INDIRECT(X51&amp;"_"&amp;W51),$A56,C$1)=0,"",INDEX(INDIRECT(X51&amp;"_"&amp;W51),$A56,C$1))</f>
        <v/>
      </c>
      <c r="D56" s="4" t="str">
        <f ca="1">IF(INDEX(INDIRECT(X51&amp;"_"&amp;W51),$A56,D$1)=0,"",INDEX(INDIRECT(X51&amp;"_"&amp;W51),$A56,D$1))</f>
        <v/>
      </c>
      <c r="E56" s="4" t="str">
        <f ca="1">IF(INDEX(INDIRECT(X51&amp;"_"&amp;W51),$A56,E$1)=0,"",INDEX(INDIRECT(X51&amp;"_"&amp;W51),$A56,E$1))</f>
        <v/>
      </c>
      <c r="F56" s="4" t="str">
        <f ca="1">IF(INDEX(INDIRECT(X51&amp;"_"&amp;W51),$A56,F$1)=0,"",INDEX(INDIRECT(X51&amp;"_"&amp;W51),$A56,F$1))</f>
        <v/>
      </c>
      <c r="G56" s="4" t="str">
        <f ca="1">IF(INDEX(INDIRECT(X51&amp;"_"&amp;W51),$A56,G$1)=0,"",INDEX(INDIRECT(X51&amp;"_"&amp;W51),$A56,G$1))</f>
        <v/>
      </c>
      <c r="H56" s="4" t="str">
        <f ca="1">IF(INDEX(INDIRECT(X51&amp;"_"&amp;W51),$A56,H$1)=0,"",INDEX(INDIRECT(X51&amp;"_"&amp;W51),$A56,H$1))</f>
        <v/>
      </c>
      <c r="I56" s="4" t="str">
        <f ca="1">IF(INDEX(INDIRECT(X51&amp;"_"&amp;W51),$A56,I$1)=0,"",INDEX(INDIRECT(X51&amp;"_"&amp;W51),$A56,I$1))</f>
        <v/>
      </c>
      <c r="J56" s="4"/>
    </row>
    <row r="57" spans="1:24" ht="15" customHeight="1" x14ac:dyDescent="0.25">
      <c r="A57">
        <v>5</v>
      </c>
      <c r="B57" s="4" t="str">
        <f ca="1">IF(INDEX(INDIRECT(X51&amp;"_"&amp;W51),$A57,B$1)=0,"",INDEX(INDIRECT(X51&amp;"_"&amp;W51),$A57,B$1))</f>
        <v>WENLOCK</v>
      </c>
      <c r="C57" s="4" t="str">
        <f ca="1">IF(INDEX(INDIRECT(X51&amp;"_"&amp;W51),$A57,C$1)=0,"",INDEX(INDIRECT(X51&amp;"_"&amp;W51),$A57,C$1))</f>
        <v/>
      </c>
      <c r="D57" s="4" t="str">
        <f ca="1">IF(INDEX(INDIRECT(X51&amp;"_"&amp;W51),$A57,D$1)=0,"",INDEX(INDIRECT(X51&amp;"_"&amp;W51),$A57,D$1))</f>
        <v/>
      </c>
      <c r="E57" s="4" t="str">
        <f ca="1">IF(INDEX(INDIRECT(X51&amp;"_"&amp;W51),$A57,E$1)=0,"",INDEX(INDIRECT(X51&amp;"_"&amp;W51),$A57,E$1))</f>
        <v/>
      </c>
      <c r="F57" s="4" t="str">
        <f ca="1">IF(INDEX(INDIRECT(X51&amp;"_"&amp;W51),$A57,F$1)=0,"",INDEX(INDIRECT(X51&amp;"_"&amp;W51),$A57,F$1))</f>
        <v/>
      </c>
      <c r="G57" s="4" t="str">
        <f ca="1">IF(INDEX(INDIRECT(X51&amp;"_"&amp;W51),$A57,G$1)=0,"",INDEX(INDIRECT(X51&amp;"_"&amp;W51),$A57,G$1))</f>
        <v/>
      </c>
      <c r="H57" s="4" t="str">
        <f ca="1">IF(INDEX(INDIRECT(X51&amp;"_"&amp;W51),$A57,H$1)=0,"",INDEX(INDIRECT(X51&amp;"_"&amp;W51),$A57,H$1))</f>
        <v/>
      </c>
      <c r="I57" s="4" t="str">
        <f ca="1">IF(INDEX(INDIRECT(X51&amp;"_"&amp;W51),$A57,I$1)=0,"",INDEX(INDIRECT(X51&amp;"_"&amp;W51),$A57,I$1))</f>
        <v/>
      </c>
      <c r="J57" s="4"/>
    </row>
    <row r="58" spans="1:24" ht="15" customHeight="1" x14ac:dyDescent="0.25">
      <c r="A58">
        <v>6</v>
      </c>
      <c r="B58" s="4" t="str">
        <f ca="1">IF(INDEX(INDIRECT(X51&amp;"_"&amp;W51),$A58,B$1)=0,"",INDEX(INDIRECT(X51&amp;"_"&amp;W51),$A58,B$1))</f>
        <v>OSWESTRY</v>
      </c>
      <c r="C58" s="4" t="str">
        <f ca="1">IF(INDEX(INDIRECT(X51&amp;"_"&amp;W51),$A58,C$1)=0,"",INDEX(INDIRECT(X51&amp;"_"&amp;W51),$A58,C$1))</f>
        <v/>
      </c>
      <c r="D58" s="4" t="str">
        <f ca="1">IF(INDEX(INDIRECT(X51&amp;"_"&amp;W51),$A58,D$1)=0,"",INDEX(INDIRECT(X51&amp;"_"&amp;W51),$A58,D$1))</f>
        <v/>
      </c>
      <c r="E58" s="4" t="str">
        <f ca="1">IF(INDEX(INDIRECT(X51&amp;"_"&amp;W51),$A58,E$1)=0,"",INDEX(INDIRECT(X51&amp;"_"&amp;W51),$A58,E$1))</f>
        <v/>
      </c>
      <c r="F58" s="4" t="str">
        <f ca="1">IF(INDEX(INDIRECT(X51&amp;"_"&amp;W51),$A58,F$1)=0,"",INDEX(INDIRECT(X51&amp;"_"&amp;W51),$A58,F$1))</f>
        <v/>
      </c>
      <c r="G58" s="4" t="str">
        <f ca="1">IF(INDEX(INDIRECT(X51&amp;"_"&amp;W51),$A58,G$1)=0,"",INDEX(INDIRECT(X51&amp;"_"&amp;W51),$A58,G$1))</f>
        <v/>
      </c>
      <c r="H58" s="4" t="str">
        <f ca="1">IF(INDEX(INDIRECT(X51&amp;"_"&amp;W51),$A58,H$1)=0,"",INDEX(INDIRECT(X51&amp;"_"&amp;W51),$A58,H$1))</f>
        <v/>
      </c>
      <c r="I58" s="4" t="str">
        <f ca="1">IF(INDEX(INDIRECT(X51&amp;"_"&amp;W51),$A58,I$1)=0,"",INDEX(INDIRECT(X51&amp;"_"&amp;W51),$A58,I$1))</f>
        <v/>
      </c>
      <c r="J58" s="4"/>
      <c r="S58" s="99"/>
      <c r="T58" s="99"/>
      <c r="U58" s="99"/>
      <c r="V58" s="99"/>
      <c r="X58" s="99"/>
    </row>
    <row r="59" spans="1:24" ht="15" customHeight="1" x14ac:dyDescent="0.25">
      <c r="A59">
        <v>7</v>
      </c>
      <c r="B59" s="4" t="str">
        <f ca="1">IF(INDEX(INDIRECT(X51&amp;"_"&amp;W51),$A59,B$1)=0,"",INDEX(INDIRECT(X51&amp;"_"&amp;W51),$A59,B$1))</f>
        <v>SHREWSBURY</v>
      </c>
      <c r="C59" s="4" t="str">
        <f ca="1">IF(INDEX(INDIRECT(X51&amp;"_"&amp;W51),$A59,C$1)=0,"",INDEX(INDIRECT(X51&amp;"_"&amp;W51),$A59,C$1))</f>
        <v/>
      </c>
      <c r="D59" s="4" t="str">
        <f ca="1">IF(INDEX(INDIRECT(X51&amp;"_"&amp;W51),$A59,D$1)=0,"",INDEX(INDIRECT(X51&amp;"_"&amp;W51),$A59,D$1))</f>
        <v/>
      </c>
      <c r="E59" s="4" t="str">
        <f ca="1">IF(INDEX(INDIRECT(X51&amp;"_"&amp;W51),$A59,E$1)=0,"",INDEX(INDIRECT(X51&amp;"_"&amp;W51),$A59,E$1))</f>
        <v/>
      </c>
      <c r="F59" s="4" t="str">
        <f ca="1">IF(INDEX(INDIRECT(X51&amp;"_"&amp;W51),$A59,F$1)=0,"",INDEX(INDIRECT(X51&amp;"_"&amp;W51),$A59,F$1))</f>
        <v/>
      </c>
      <c r="G59" s="4" t="str">
        <f ca="1">IF(INDEX(INDIRECT(X51&amp;"_"&amp;W51),$A59,G$1)=0,"",INDEX(INDIRECT(X51&amp;"_"&amp;W51),$A59,G$1))</f>
        <v/>
      </c>
      <c r="H59" s="4" t="str">
        <f ca="1">IF(INDEX(INDIRECT(X51&amp;"_"&amp;W51),$A59,H$1)=0,"",INDEX(INDIRECT(X51&amp;"_"&amp;W51),$A59,H$1))</f>
        <v/>
      </c>
      <c r="I59" s="4" t="str">
        <f ca="1">IF(INDEX(INDIRECT(X51&amp;"_"&amp;W51),$A59,I$1)=0,"",INDEX(INDIRECT(X51&amp;"_"&amp;W51),$A59,I$1))</f>
        <v/>
      </c>
      <c r="J59" s="4"/>
      <c r="S59" s="99"/>
      <c r="T59" s="99"/>
      <c r="U59" s="99"/>
      <c r="V59" s="99"/>
      <c r="X59" s="99"/>
    </row>
    <row r="60" spans="1:24" ht="15" customHeight="1" x14ac:dyDescent="0.25">
      <c r="A60">
        <v>8</v>
      </c>
      <c r="B60" s="4" t="str">
        <f ca="1">IF(INDEX(INDIRECT(X51&amp;"_"&amp;W51),$A60,B$1)=0,"",INDEX(INDIRECT(X51&amp;"_"&amp;W51),$A60,B$1))</f>
        <v>TELFORD</v>
      </c>
      <c r="C60" s="4" t="str">
        <f ca="1">IF(INDEX(INDIRECT(X51&amp;"_"&amp;W51),$A60,C$1)=0,"",INDEX(INDIRECT(X51&amp;"_"&amp;W51),$A60,C$1))</f>
        <v/>
      </c>
      <c r="D60" s="4" t="str">
        <f ca="1">IF(INDEX(INDIRECT(X51&amp;"_"&amp;W51),$A60,D$1)=0,"",INDEX(INDIRECT(X51&amp;"_"&amp;W51),$A60,D$1))</f>
        <v/>
      </c>
      <c r="E60" s="4" t="str">
        <f ca="1">IF(INDEX(INDIRECT(X51&amp;"_"&amp;W51),$A60,E$1)=0,"",INDEX(INDIRECT(X51&amp;"_"&amp;W51),$A60,E$1))</f>
        <v/>
      </c>
      <c r="F60" s="4" t="str">
        <f ca="1">IF(INDEX(INDIRECT(X51&amp;"_"&amp;W51),$A60,F$1)=0,"",INDEX(INDIRECT(X51&amp;"_"&amp;W51),$A60,F$1))</f>
        <v/>
      </c>
      <c r="G60" s="4" t="str">
        <f ca="1">IF(INDEX(INDIRECT(X51&amp;"_"&amp;W51),$A60,G$1)=0,"",INDEX(INDIRECT(X51&amp;"_"&amp;W51),$A60,G$1))</f>
        <v/>
      </c>
      <c r="H60" s="4" t="str">
        <f ca="1">IF(INDEX(INDIRECT(X51&amp;"_"&amp;W51),$A60,H$1)=0,"",INDEX(INDIRECT(X51&amp;"_"&amp;W51),$A60,H$1))</f>
        <v/>
      </c>
      <c r="I60" s="4" t="str">
        <f ca="1">IF(INDEX(INDIRECT(X51&amp;"_"&amp;W51),$A60,I$1)=0,"",INDEX(INDIRECT(X51&amp;"_"&amp;W51),$A60,I$1))</f>
        <v/>
      </c>
      <c r="J60" s="4"/>
      <c r="S60" s="99"/>
      <c r="T60" s="99"/>
      <c r="U60" s="99"/>
      <c r="V60" s="99"/>
      <c r="X60" s="99"/>
    </row>
    <row r="61" spans="1:24" ht="15" customHeight="1" x14ac:dyDescent="0.25">
      <c r="A61">
        <v>9</v>
      </c>
      <c r="B61" s="4" t="str">
        <f ca="1">IF(INDEX(INDIRECT(X51&amp;"_"&amp;W51),$A61,B$1)=0,"",INDEX(INDIRECT(X51&amp;"_"&amp;W51),$A61,B$1))</f>
        <v>WENLOCK</v>
      </c>
      <c r="C61" s="4" t="str">
        <f ca="1">IF(INDEX(INDIRECT(X51&amp;"_"&amp;W51),$A61,C$1)=0,"",INDEX(INDIRECT(X51&amp;"_"&amp;W51),$A61,C$1))</f>
        <v/>
      </c>
      <c r="D61" s="4" t="str">
        <f ca="1">IF(INDEX(INDIRECT(X51&amp;"_"&amp;W51),$A61,D$1)=0,"",INDEX(INDIRECT(X51&amp;"_"&amp;W51),$A61,D$1))</f>
        <v/>
      </c>
      <c r="E61" s="4" t="str">
        <f ca="1">IF(INDEX(INDIRECT(X51&amp;"_"&amp;W51),$A61,E$1)=0,"",INDEX(INDIRECT(X51&amp;"_"&amp;W51),$A61,E$1))</f>
        <v/>
      </c>
      <c r="F61" s="4" t="str">
        <f ca="1">IF(INDEX(INDIRECT(X51&amp;"_"&amp;W51),$A61,F$1)=0,"",INDEX(INDIRECT(X51&amp;"_"&amp;W51),$A61,F$1))</f>
        <v/>
      </c>
      <c r="G61" s="4" t="str">
        <f ca="1">IF(INDEX(INDIRECT(X51&amp;"_"&amp;W51),$A61,G$1)=0,"",INDEX(INDIRECT(X51&amp;"_"&amp;W51),$A61,G$1))</f>
        <v/>
      </c>
      <c r="H61" s="4" t="str">
        <f ca="1">IF(INDEX(INDIRECT(X51&amp;"_"&amp;W51),$A61,H$1)=0,"",INDEX(INDIRECT(X51&amp;"_"&amp;W51),$A61,H$1))</f>
        <v/>
      </c>
      <c r="I61" s="4" t="str">
        <f ca="1">IF(INDEX(INDIRECT(X51&amp;"_"&amp;W51),$A61,I$1)=0,"",INDEX(INDIRECT(X51&amp;"_"&amp;W51),$A61,I$1))</f>
        <v/>
      </c>
      <c r="J61" s="4"/>
      <c r="S61" s="99"/>
      <c r="T61" s="99"/>
      <c r="U61" s="99"/>
      <c r="V61" s="99"/>
      <c r="X61" s="99"/>
    </row>
    <row r="62" spans="1:24" ht="15" customHeight="1" x14ac:dyDescent="0.25">
      <c r="A62">
        <v>10</v>
      </c>
      <c r="B62" s="4" t="str">
        <f ca="1">IF(INDEX(INDIRECT(X51&amp;"_"&amp;W51),$A62,B$1)=0,"",INDEX(INDIRECT(X51&amp;"_"&amp;W51),$A62,B$1))</f>
        <v/>
      </c>
      <c r="C62" s="4" t="str">
        <f ca="1">IF(INDEX(INDIRECT(X51&amp;"_"&amp;W51),$A62,C$1)=0,"",INDEX(INDIRECT(X51&amp;"_"&amp;W51),$A62,C$1))</f>
        <v/>
      </c>
      <c r="D62" s="4" t="str">
        <f ca="1">IF(INDEX(INDIRECT(X51&amp;"_"&amp;W51),$A62,D$1)=0,"",INDEX(INDIRECT(X51&amp;"_"&amp;W51),$A62,D$1))</f>
        <v/>
      </c>
      <c r="E62" s="4" t="str">
        <f ca="1">IF(INDEX(INDIRECT(X51&amp;"_"&amp;W51),$A62,E$1)=0,"",INDEX(INDIRECT(X51&amp;"_"&amp;W51),$A62,E$1))</f>
        <v/>
      </c>
      <c r="F62" s="4" t="str">
        <f ca="1">IF(INDEX(INDIRECT(X51&amp;"_"&amp;W51),$A62,F$1)=0,"",INDEX(INDIRECT(X51&amp;"_"&amp;W51),$A62,F$1))</f>
        <v/>
      </c>
      <c r="G62" s="4" t="str">
        <f ca="1">IF(INDEX(INDIRECT(X51&amp;"_"&amp;W51),$A62,G$1)=0,"",INDEX(INDIRECT(X51&amp;"_"&amp;W51),$A62,G$1))</f>
        <v/>
      </c>
      <c r="H62" s="4" t="str">
        <f ca="1">IF(INDEX(INDIRECT(X51&amp;"_"&amp;W51),$A62,H$1)=0,"",INDEX(INDIRECT(X51&amp;"_"&amp;W51),$A62,H$1))</f>
        <v/>
      </c>
      <c r="I62" s="4" t="str">
        <f ca="1">IF(INDEX(INDIRECT(X51&amp;"_"&amp;W51),$A62,I$1)=0,"",INDEX(INDIRECT(X51&amp;"_"&amp;W51),$A62,I$1))</f>
        <v/>
      </c>
      <c r="J62" s="4"/>
      <c r="S62" s="99"/>
      <c r="T62" s="99"/>
      <c r="U62" s="99"/>
      <c r="V62" s="99"/>
      <c r="X62" s="99"/>
    </row>
    <row r="63" spans="1:24" ht="15" customHeight="1" x14ac:dyDescent="0.25">
      <c r="A63">
        <v>11</v>
      </c>
      <c r="B63" s="4" t="str">
        <f ca="1">IF(INDEX(INDIRECT(X51&amp;"_"&amp;W51),$A63,B$1)=0,"",INDEX(INDIRECT(X51&amp;"_"&amp;W51),$A63,B$1))</f>
        <v>SCORE FROM FIRST TO EIGHTH – NOT A AND B.</v>
      </c>
      <c r="C63" s="4"/>
      <c r="D63" s="4"/>
      <c r="E63" s="4"/>
      <c r="F63" s="4"/>
      <c r="G63" s="4" t="str">
        <f ca="1">IF(INDEX(INDIRECT(X51&amp;"_"&amp;W51),$A63,G$1)=0,"",INDEX(INDIRECT(X51&amp;"_"&amp;W51),$A63,G$1))</f>
        <v/>
      </c>
      <c r="H63" s="4" t="str">
        <f ca="1">IF(INDEX(INDIRECT(X51&amp;"_"&amp;W51),$A63,H$1)=0,"",INDEX(INDIRECT(X51&amp;"_"&amp;W51),$A63,H$1))</f>
        <v/>
      </c>
      <c r="I63" s="4" t="str">
        <f ca="1">IF(INDEX(INDIRECT(X51&amp;"_"&amp;W51),$A63,I$1)=0,"",INDEX(INDIRECT(X51&amp;"_"&amp;W51),$A63,I$1))</f>
        <v/>
      </c>
      <c r="J63" s="4"/>
    </row>
    <row r="64" spans="1:24" ht="19.5" x14ac:dyDescent="0.25">
      <c r="B64" s="4"/>
      <c r="C64" s="4"/>
      <c r="D64" s="4"/>
      <c r="E64" s="4"/>
      <c r="F64" s="4"/>
      <c r="G64" s="4"/>
      <c r="H64" s="4"/>
      <c r="I64" s="4"/>
      <c r="J64" s="4"/>
    </row>
    <row r="65" spans="1:24" ht="19.5" x14ac:dyDescent="0.25">
      <c r="B65" s="4"/>
      <c r="C65" s="4"/>
      <c r="D65" s="4"/>
      <c r="E65" s="4"/>
      <c r="F65" s="4"/>
      <c r="G65" s="4"/>
      <c r="H65" s="4"/>
      <c r="I65" s="4"/>
      <c r="J65" s="4"/>
    </row>
    <row r="66" spans="1:24" ht="19.5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1:24" ht="19.5" x14ac:dyDescent="0.25">
      <c r="B67" s="4"/>
      <c r="C67" s="4"/>
      <c r="D67" s="4"/>
      <c r="E67" s="4"/>
      <c r="F67" s="4"/>
      <c r="G67" s="4"/>
      <c r="H67" s="4"/>
      <c r="I67" s="4"/>
      <c r="J67" s="4"/>
    </row>
    <row r="68" spans="1:24" ht="19.5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24" ht="19.5" x14ac:dyDescent="0.25">
      <c r="B69" s="4"/>
    </row>
    <row r="70" spans="1:24" ht="19.5" x14ac:dyDescent="0.25">
      <c r="B70" s="10"/>
      <c r="C70" s="10"/>
      <c r="D70" s="10"/>
      <c r="E70" s="10"/>
      <c r="F70" s="10"/>
    </row>
    <row r="71" spans="1:24" ht="15" customHeight="1" x14ac:dyDescent="0.25">
      <c r="B71" s="10"/>
      <c r="C71" s="10"/>
      <c r="D71" s="10"/>
      <c r="E71" s="10"/>
      <c r="F71" s="10"/>
    </row>
    <row r="72" spans="1:24" ht="15" customHeight="1" x14ac:dyDescent="0.25">
      <c r="B72" s="3" t="str">
        <f>"SHROPSHIRE SPORTSHALL LEAGUE FIELD RESULT CARD "&amp;'Clubs and events'!$C$1</f>
        <v>SHROPSHIRE SPORTSHALL LEAGUE FIELD RESULT CARD 2023/2024</v>
      </c>
    </row>
    <row r="73" spans="1:24" ht="15" customHeight="1" x14ac:dyDescent="0.25">
      <c r="B73" s="38" t="str">
        <f xml:space="preserve">  "CLUB: " &amp; Match_Host&amp; "  VENUE: " &amp;Match_Venue &amp;    "  DATE: " &amp;TEXT(Match_Date,"dd/mm/yyyy")</f>
        <v>CLUB: Telford AC  VENUE: Wenlock  DATE: 19/11/2023</v>
      </c>
    </row>
    <row r="74" spans="1:24" ht="15" customHeight="1" x14ac:dyDescent="0.25">
      <c r="B74" s="4" t="str">
        <f>"EVENT: " &amp;T74&amp; " " &amp;S74 &amp; " " &amp; V74</f>
        <v>EVENT: U13 Boys STANDING TRIPLE JUMP</v>
      </c>
      <c r="S74" s="99" t="s">
        <v>62</v>
      </c>
      <c r="T74" s="99" t="s">
        <v>87</v>
      </c>
      <c r="U74" s="99" t="s">
        <v>93</v>
      </c>
      <c r="V74" s="99" t="str">
        <f t="shared" ref="V74" si="4">INDEX(All_events,MATCH(U74,Events_list,0),MATCH(T74 &amp;" "&amp;S74,Age_list,0))</f>
        <v>STANDING TRIPLE JUMP</v>
      </c>
      <c r="W74" t="str">
        <f t="shared" ref="W74" si="5">INDEX(Type,MATCH(V74,Field_events,0))</f>
        <v>3Trials</v>
      </c>
      <c r="X74" t="str">
        <f>IF(T74="U11",T74,"Other")</f>
        <v>Other</v>
      </c>
    </row>
    <row r="75" spans="1:24" ht="15" customHeight="1" x14ac:dyDescent="0.25">
      <c r="B75" s="4"/>
      <c r="S75" s="99"/>
      <c r="T75" s="99"/>
      <c r="U75" s="99"/>
      <c r="V75" s="99"/>
    </row>
    <row r="76" spans="1:24" ht="15" customHeight="1" x14ac:dyDescent="0.25">
      <c r="A76">
        <v>1</v>
      </c>
      <c r="B76" s="4" t="str">
        <f ca="1">IF(INDEX(INDIRECT(X74&amp;"_"&amp;W74),$A76,B$1)=0,"",INDEX(INDIRECT(X74&amp;"_"&amp;W74),$A76,B$1))</f>
        <v>CLUB</v>
      </c>
      <c r="C76" s="4" t="str">
        <f ca="1">IF(INDEX(INDIRECT(X74&amp;"_"&amp;W74),$A76,C$1)=0,"",INDEX(INDIRECT(X74&amp;"_"&amp;W74),$A76,C$1))</f>
        <v>NAME</v>
      </c>
      <c r="D76" s="4" t="str">
        <f ca="1">IF(INDEX(INDIRECT(X74&amp;"_"&amp;W74),$A76,D$1)=0,"",INDEX(INDIRECT(X74&amp;"_"&amp;W74),$A76,D$1))</f>
        <v>1st TRIAL</v>
      </c>
      <c r="E76" s="4" t="str">
        <f ca="1">IF(INDEX(INDIRECT(X74&amp;"_"&amp;W74),$A76,E$1)=0,"",INDEX(INDIRECT(X74&amp;"_"&amp;W74),$A76,E$1))</f>
        <v>2nd TRIAL</v>
      </c>
      <c r="F76" s="4" t="str">
        <f ca="1">IF(INDEX(INDIRECT(X74&amp;"_"&amp;W74),$A76,F$1)=0,"",INDEX(INDIRECT(X74&amp;"_"&amp;W74),$A76,F$1))</f>
        <v>3rd TRIAL</v>
      </c>
      <c r="G76" s="4" t="str">
        <f ca="1">IF(INDEX(INDIRECT(X74&amp;"_"&amp;W74),$A76,G$1)=0,"",INDEX(INDIRECT(X74&amp;"_"&amp;W74),$A76,G$1))</f>
        <v>BEST OF TRIALS</v>
      </c>
      <c r="H76" s="4" t="str">
        <f ca="1">IF(INDEX(INDIRECT(X74&amp;"_"&amp;W74),$A76,H$1)=0,"",INDEX(INDIRECT(X74&amp;"_"&amp;W74),$A76,H$1))</f>
        <v>FINAL POSITION</v>
      </c>
      <c r="I76" s="4" t="str">
        <f ca="1">IF(INDEX(INDIRECT(X74&amp;"_"&amp;W74),$A76,I$1)=0,"",INDEX(INDIRECT(X74&amp;"_"&amp;W74),$A76,I$1))</f>
        <v>POINTS (8 to 1)</v>
      </c>
      <c r="J76" s="4"/>
      <c r="S76" s="99"/>
      <c r="T76" s="99"/>
      <c r="U76" s="99"/>
      <c r="V76" s="99"/>
    </row>
    <row r="77" spans="1:24" ht="15" customHeight="1" x14ac:dyDescent="0.25">
      <c r="A77">
        <v>2</v>
      </c>
      <c r="B77" s="4" t="str">
        <f ca="1">IF(INDEX(INDIRECT(X74&amp;"_"&amp;W74),$A77,B$1)=0,"",INDEX(INDIRECT(X74&amp;"_"&amp;W74),$A77,B$1))</f>
        <v>OSWESTRY</v>
      </c>
      <c r="C77" s="4" t="str">
        <f ca="1">IF(INDEX(INDIRECT(X74&amp;"_"&amp;W74),$A77,C$1)=0,"",INDEX(INDIRECT(X74&amp;"_"&amp;W74),$A77,C$1))</f>
        <v/>
      </c>
      <c r="D77" s="4" t="str">
        <f ca="1">IF(INDEX(INDIRECT(X74&amp;"_"&amp;W74),$A77,D$1)=0,"",INDEX(INDIRECT(X74&amp;"_"&amp;W74),$A77,D$1))</f>
        <v/>
      </c>
      <c r="E77" s="4" t="str">
        <f ca="1">IF(INDEX(INDIRECT(X74&amp;"_"&amp;W74),$A77,E$1)=0,"",INDEX(INDIRECT(X74&amp;"_"&amp;W74),$A77,E$1))</f>
        <v/>
      </c>
      <c r="F77" s="4" t="str">
        <f ca="1">IF(INDEX(INDIRECT(X74&amp;"_"&amp;W74),$A77,F$1)=0,"",INDEX(INDIRECT(X74&amp;"_"&amp;W74),$A77,F$1))</f>
        <v/>
      </c>
      <c r="G77" s="4" t="str">
        <f ca="1">IF(INDEX(INDIRECT(X74&amp;"_"&amp;W74),$A77,G$1)=0,"",INDEX(INDIRECT(X74&amp;"_"&amp;W74),$A77,G$1))</f>
        <v/>
      </c>
      <c r="H77" s="4" t="str">
        <f ca="1">IF(INDEX(INDIRECT(X74&amp;"_"&amp;W74),$A77,H$1)=0,"",INDEX(INDIRECT(X74&amp;"_"&amp;W74),$A77,H$1))</f>
        <v/>
      </c>
      <c r="I77" s="4" t="str">
        <f ca="1">IF(INDEX(INDIRECT(X74&amp;"_"&amp;W74),$A77,I$1)=0,"",INDEX(INDIRECT(X74&amp;"_"&amp;W74),$A77,I$1))</f>
        <v/>
      </c>
      <c r="J77" s="4"/>
    </row>
    <row r="78" spans="1:24" ht="15" customHeight="1" x14ac:dyDescent="0.25">
      <c r="A78">
        <v>3</v>
      </c>
      <c r="B78" s="4" t="str">
        <f ca="1">IF(INDEX(INDIRECT(X74&amp;"_"&amp;W74),$A78,B$1)=0,"",INDEX(INDIRECT(X74&amp;"_"&amp;W74),$A78,B$1))</f>
        <v>SHREWSBURY</v>
      </c>
      <c r="C78" s="4" t="str">
        <f ca="1">IF(INDEX(INDIRECT(X74&amp;"_"&amp;W74),$A78,C$1)=0,"",INDEX(INDIRECT(X74&amp;"_"&amp;W74),$A78,C$1))</f>
        <v/>
      </c>
      <c r="D78" s="4" t="str">
        <f ca="1">IF(INDEX(INDIRECT(X74&amp;"_"&amp;W74),$A78,D$1)=0,"",INDEX(INDIRECT(X74&amp;"_"&amp;W74),$A78,D$1))</f>
        <v/>
      </c>
      <c r="E78" s="4" t="str">
        <f ca="1">IF(INDEX(INDIRECT(X74&amp;"_"&amp;W74),$A78,E$1)=0,"",INDEX(INDIRECT(X74&amp;"_"&amp;W74),$A78,E$1))</f>
        <v/>
      </c>
      <c r="F78" s="4" t="str">
        <f ca="1">IF(INDEX(INDIRECT(X74&amp;"_"&amp;W74),$A78,F$1)=0,"",INDEX(INDIRECT(X74&amp;"_"&amp;W74),$A78,F$1))</f>
        <v/>
      </c>
      <c r="G78" s="4" t="str">
        <f ca="1">IF(INDEX(INDIRECT(X74&amp;"_"&amp;W74),$A78,G$1)=0,"",INDEX(INDIRECT(X74&amp;"_"&amp;W74),$A78,G$1))</f>
        <v/>
      </c>
      <c r="H78" s="4" t="str">
        <f ca="1">IF(INDEX(INDIRECT(X74&amp;"_"&amp;W74),$A78,H$1)=0,"",INDEX(INDIRECT(X74&amp;"_"&amp;W74),$A78,H$1))</f>
        <v/>
      </c>
      <c r="I78" s="4" t="str">
        <f ca="1">IF(INDEX(INDIRECT(X74&amp;"_"&amp;W74),$A78,I$1)=0,"",INDEX(INDIRECT(X74&amp;"_"&amp;W74),$A78,I$1))</f>
        <v/>
      </c>
      <c r="J78" s="4"/>
    </row>
    <row r="79" spans="1:24" ht="15" customHeight="1" x14ac:dyDescent="0.25">
      <c r="A79">
        <v>4</v>
      </c>
      <c r="B79" s="4" t="str">
        <f ca="1">IF(INDEX(INDIRECT(X74&amp;"_"&amp;W74),$A79,B$1)=0,"",INDEX(INDIRECT(X74&amp;"_"&amp;W74),$A79,B$1))</f>
        <v>TELFORD</v>
      </c>
      <c r="C79" s="4" t="str">
        <f ca="1">IF(INDEX(INDIRECT(X74&amp;"_"&amp;W74),$A79,C$1)=0,"",INDEX(INDIRECT(X74&amp;"_"&amp;W74),$A79,C$1))</f>
        <v/>
      </c>
      <c r="D79" s="4" t="str">
        <f ca="1">IF(INDEX(INDIRECT(X74&amp;"_"&amp;W74),$A79,D$1)=0,"",INDEX(INDIRECT(X74&amp;"_"&amp;W74),$A79,D$1))</f>
        <v/>
      </c>
      <c r="E79" s="4" t="str">
        <f ca="1">IF(INDEX(INDIRECT(X74&amp;"_"&amp;W74),$A79,E$1)=0,"",INDEX(INDIRECT(X74&amp;"_"&amp;W74),$A79,E$1))</f>
        <v/>
      </c>
      <c r="F79" s="4" t="str">
        <f ca="1">IF(INDEX(INDIRECT(X74&amp;"_"&amp;W74),$A79,F$1)=0,"",INDEX(INDIRECT(X74&amp;"_"&amp;W74),$A79,F$1))</f>
        <v/>
      </c>
      <c r="G79" s="4" t="str">
        <f ca="1">IF(INDEX(INDIRECT(X74&amp;"_"&amp;W74),$A79,G$1)=0,"",INDEX(INDIRECT(X74&amp;"_"&amp;W74),$A79,G$1))</f>
        <v/>
      </c>
      <c r="H79" s="4" t="str">
        <f ca="1">IF(INDEX(INDIRECT(X74&amp;"_"&amp;W74),$A79,H$1)=0,"",INDEX(INDIRECT(X74&amp;"_"&amp;W74),$A79,H$1))</f>
        <v/>
      </c>
      <c r="I79" s="4" t="str">
        <f ca="1">IF(INDEX(INDIRECT(X74&amp;"_"&amp;W74),$A79,I$1)=0,"",INDEX(INDIRECT(X74&amp;"_"&amp;W74),$A79,I$1))</f>
        <v/>
      </c>
      <c r="J79" s="4"/>
    </row>
    <row r="80" spans="1:24" ht="15" customHeight="1" x14ac:dyDescent="0.25">
      <c r="A80">
        <v>5</v>
      </c>
      <c r="B80" s="4" t="str">
        <f ca="1">IF(INDEX(INDIRECT(X74&amp;"_"&amp;W74),$A80,B$1)=0,"",INDEX(INDIRECT(X74&amp;"_"&amp;W74),$A80,B$1))</f>
        <v>WENLOCK</v>
      </c>
      <c r="C80" s="4" t="str">
        <f ca="1">IF(INDEX(INDIRECT(X74&amp;"_"&amp;W74),$A80,C$1)=0,"",INDEX(INDIRECT(X74&amp;"_"&amp;W74),$A80,C$1))</f>
        <v/>
      </c>
      <c r="D80" s="4" t="str">
        <f ca="1">IF(INDEX(INDIRECT(X74&amp;"_"&amp;W74),$A80,D$1)=0,"",INDEX(INDIRECT(X74&amp;"_"&amp;W74),$A80,D$1))</f>
        <v/>
      </c>
      <c r="E80" s="4" t="str">
        <f ca="1">IF(INDEX(INDIRECT(X74&amp;"_"&amp;W74),$A80,E$1)=0,"",INDEX(INDIRECT(X74&amp;"_"&amp;W74),$A80,E$1))</f>
        <v/>
      </c>
      <c r="F80" s="4" t="str">
        <f ca="1">IF(INDEX(INDIRECT(X74&amp;"_"&amp;W74),$A80,F$1)=0,"",INDEX(INDIRECT(X74&amp;"_"&amp;W74),$A80,F$1))</f>
        <v/>
      </c>
      <c r="G80" s="4" t="str">
        <f ca="1">IF(INDEX(INDIRECT(X74&amp;"_"&amp;W74),$A80,G$1)=0,"",INDEX(INDIRECT(X74&amp;"_"&amp;W74),$A80,G$1))</f>
        <v/>
      </c>
      <c r="H80" s="4" t="str">
        <f ca="1">IF(INDEX(INDIRECT(X74&amp;"_"&amp;W74),$A80,H$1)=0,"",INDEX(INDIRECT(X74&amp;"_"&amp;W74),$A80,H$1))</f>
        <v/>
      </c>
      <c r="I80" s="4" t="str">
        <f ca="1">IF(INDEX(INDIRECT(X74&amp;"_"&amp;W74),$A80,I$1)=0,"",INDEX(INDIRECT(X74&amp;"_"&amp;W74),$A80,I$1))</f>
        <v/>
      </c>
      <c r="J80" s="4"/>
    </row>
    <row r="81" spans="1:24" ht="15" customHeight="1" x14ac:dyDescent="0.25">
      <c r="A81">
        <v>6</v>
      </c>
      <c r="B81" s="4" t="str">
        <f ca="1">IF(INDEX(INDIRECT(X74&amp;"_"&amp;W74),$A81,B$1)=0,"",INDEX(INDIRECT(X74&amp;"_"&amp;W74),$A81,B$1))</f>
        <v>OSWESTRY</v>
      </c>
      <c r="C81" s="4" t="str">
        <f ca="1">IF(INDEX(INDIRECT(X74&amp;"_"&amp;W74),$A81,C$1)=0,"",INDEX(INDIRECT(X74&amp;"_"&amp;W74),$A81,C$1))</f>
        <v/>
      </c>
      <c r="D81" s="4" t="str">
        <f ca="1">IF(INDEX(INDIRECT(X74&amp;"_"&amp;W74),$A81,D$1)=0,"",INDEX(INDIRECT(X74&amp;"_"&amp;W74),$A81,D$1))</f>
        <v/>
      </c>
      <c r="E81" s="4" t="str">
        <f ca="1">IF(INDEX(INDIRECT(X74&amp;"_"&amp;W74),$A81,E$1)=0,"",INDEX(INDIRECT(X74&amp;"_"&amp;W74),$A81,E$1))</f>
        <v/>
      </c>
      <c r="F81" s="4" t="str">
        <f ca="1">IF(INDEX(INDIRECT(X74&amp;"_"&amp;W74),$A81,F$1)=0,"",INDEX(INDIRECT(X74&amp;"_"&amp;W74),$A81,F$1))</f>
        <v/>
      </c>
      <c r="G81" s="4" t="str">
        <f ca="1">IF(INDEX(INDIRECT(X74&amp;"_"&amp;W74),$A81,G$1)=0,"",INDEX(INDIRECT(X74&amp;"_"&amp;W74),$A81,G$1))</f>
        <v/>
      </c>
      <c r="H81" s="4" t="str">
        <f ca="1">IF(INDEX(INDIRECT(X74&amp;"_"&amp;W74),$A81,H$1)=0,"",INDEX(INDIRECT(X74&amp;"_"&amp;W74),$A81,H$1))</f>
        <v/>
      </c>
      <c r="I81" s="4" t="str">
        <f ca="1">IF(INDEX(INDIRECT(X74&amp;"_"&amp;W74),$A81,I$1)=0,"",INDEX(INDIRECT(X74&amp;"_"&amp;W74),$A81,I$1))</f>
        <v/>
      </c>
      <c r="J81" s="4"/>
      <c r="S81" s="99"/>
      <c r="T81" s="99"/>
      <c r="U81" s="99"/>
      <c r="V81" s="99"/>
      <c r="X81" s="99"/>
    </row>
    <row r="82" spans="1:24" ht="15" customHeight="1" x14ac:dyDescent="0.25">
      <c r="A82">
        <v>7</v>
      </c>
      <c r="B82" s="4" t="str">
        <f ca="1">IF(INDEX(INDIRECT(X74&amp;"_"&amp;W74),$A82,B$1)=0,"",INDEX(INDIRECT(X74&amp;"_"&amp;W74),$A82,B$1))</f>
        <v>SHREWSBURY</v>
      </c>
      <c r="C82" s="4" t="str">
        <f ca="1">IF(INDEX(INDIRECT(X74&amp;"_"&amp;W74),$A82,C$1)=0,"",INDEX(INDIRECT(X74&amp;"_"&amp;W74),$A82,C$1))</f>
        <v/>
      </c>
      <c r="D82" s="4" t="str">
        <f ca="1">IF(INDEX(INDIRECT(X74&amp;"_"&amp;W74),$A82,D$1)=0,"",INDEX(INDIRECT(X74&amp;"_"&amp;W74),$A82,D$1))</f>
        <v/>
      </c>
      <c r="E82" s="4" t="str">
        <f ca="1">IF(INDEX(INDIRECT(X74&amp;"_"&amp;W74),$A82,E$1)=0,"",INDEX(INDIRECT(X74&amp;"_"&amp;W74),$A82,E$1))</f>
        <v/>
      </c>
      <c r="F82" s="4" t="str">
        <f ca="1">IF(INDEX(INDIRECT(X74&amp;"_"&amp;W74),$A82,F$1)=0,"",INDEX(INDIRECT(X74&amp;"_"&amp;W74),$A82,F$1))</f>
        <v/>
      </c>
      <c r="G82" s="4" t="str">
        <f ca="1">IF(INDEX(INDIRECT(X74&amp;"_"&amp;W74),$A82,G$1)=0,"",INDEX(INDIRECT(X74&amp;"_"&amp;W74),$A82,G$1))</f>
        <v/>
      </c>
      <c r="H82" s="4" t="str">
        <f ca="1">IF(INDEX(INDIRECT(X74&amp;"_"&amp;W74),$A82,H$1)=0,"",INDEX(INDIRECT(X74&amp;"_"&amp;W74),$A82,H$1))</f>
        <v/>
      </c>
      <c r="I82" s="4" t="str">
        <f ca="1">IF(INDEX(INDIRECT(X74&amp;"_"&amp;W74),$A82,I$1)=0,"",INDEX(INDIRECT(X74&amp;"_"&amp;W74),$A82,I$1))</f>
        <v/>
      </c>
      <c r="J82" s="4"/>
      <c r="S82" s="99"/>
      <c r="T82" s="99"/>
      <c r="U82" s="99"/>
      <c r="V82" s="99"/>
      <c r="X82" s="99"/>
    </row>
    <row r="83" spans="1:24" ht="15" customHeight="1" x14ac:dyDescent="0.25">
      <c r="A83">
        <v>8</v>
      </c>
      <c r="B83" s="4" t="str">
        <f ca="1">IF(INDEX(INDIRECT(X74&amp;"_"&amp;W74),$A83,B$1)=0,"",INDEX(INDIRECT(X74&amp;"_"&amp;W74),$A83,B$1))</f>
        <v>TELFORD</v>
      </c>
      <c r="C83" s="4" t="str">
        <f ca="1">IF(INDEX(INDIRECT(X74&amp;"_"&amp;W74),$A83,C$1)=0,"",INDEX(INDIRECT(X74&amp;"_"&amp;W74),$A83,C$1))</f>
        <v/>
      </c>
      <c r="D83" s="4" t="str">
        <f ca="1">IF(INDEX(INDIRECT(X74&amp;"_"&amp;W74),$A83,D$1)=0,"",INDEX(INDIRECT(X74&amp;"_"&amp;W74),$A83,D$1))</f>
        <v/>
      </c>
      <c r="E83" s="4" t="str">
        <f ca="1">IF(INDEX(INDIRECT(X74&amp;"_"&amp;W74),$A83,E$1)=0,"",INDEX(INDIRECT(X74&amp;"_"&amp;W74),$A83,E$1))</f>
        <v/>
      </c>
      <c r="F83" s="4" t="str">
        <f ca="1">IF(INDEX(INDIRECT(X74&amp;"_"&amp;W74),$A83,F$1)=0,"",INDEX(INDIRECT(X74&amp;"_"&amp;W74),$A83,F$1))</f>
        <v/>
      </c>
      <c r="G83" s="4" t="str">
        <f ca="1">IF(INDEX(INDIRECT(X74&amp;"_"&amp;W74),$A83,G$1)=0,"",INDEX(INDIRECT(X74&amp;"_"&amp;W74),$A83,G$1))</f>
        <v/>
      </c>
      <c r="H83" s="4" t="str">
        <f ca="1">IF(INDEX(INDIRECT(X74&amp;"_"&amp;W74),$A83,H$1)=0,"",INDEX(INDIRECT(X74&amp;"_"&amp;W74),$A83,H$1))</f>
        <v/>
      </c>
      <c r="I83" s="4" t="str">
        <f ca="1">IF(INDEX(INDIRECT(X74&amp;"_"&amp;W74),$A83,I$1)=0,"",INDEX(INDIRECT(X74&amp;"_"&amp;W74),$A83,I$1))</f>
        <v/>
      </c>
      <c r="J83" s="4"/>
      <c r="S83" s="99"/>
      <c r="T83" s="99"/>
      <c r="U83" s="99"/>
      <c r="V83" s="99"/>
      <c r="X83" s="99"/>
    </row>
    <row r="84" spans="1:24" ht="15" customHeight="1" x14ac:dyDescent="0.25">
      <c r="A84">
        <v>9</v>
      </c>
      <c r="B84" s="4" t="str">
        <f ca="1">IF(INDEX(INDIRECT(X74&amp;"_"&amp;W74),$A84,B$1)=0,"",INDEX(INDIRECT(X74&amp;"_"&amp;W74),$A84,B$1))</f>
        <v>WENLOCK</v>
      </c>
      <c r="C84" s="4" t="str">
        <f ca="1">IF(INDEX(INDIRECT(X74&amp;"_"&amp;W74),$A84,C$1)=0,"",INDEX(INDIRECT(X74&amp;"_"&amp;W74),$A84,C$1))</f>
        <v/>
      </c>
      <c r="D84" s="4" t="str">
        <f ca="1">IF(INDEX(INDIRECT(X74&amp;"_"&amp;W74),$A84,D$1)=0,"",INDEX(INDIRECT(X74&amp;"_"&amp;W74),$A84,D$1))</f>
        <v/>
      </c>
      <c r="E84" s="4" t="str">
        <f ca="1">IF(INDEX(INDIRECT(X74&amp;"_"&amp;W74),$A84,E$1)=0,"",INDEX(INDIRECT(X74&amp;"_"&amp;W74),$A84,E$1))</f>
        <v/>
      </c>
      <c r="F84" s="4" t="str">
        <f ca="1">IF(INDEX(INDIRECT(X74&amp;"_"&amp;W74),$A84,F$1)=0,"",INDEX(INDIRECT(X74&amp;"_"&amp;W74),$A84,F$1))</f>
        <v/>
      </c>
      <c r="G84" s="4" t="str">
        <f ca="1">IF(INDEX(INDIRECT(X74&amp;"_"&amp;W74),$A84,G$1)=0,"",INDEX(INDIRECT(X74&amp;"_"&amp;W74),$A84,G$1))</f>
        <v/>
      </c>
      <c r="H84" s="4" t="str">
        <f ca="1">IF(INDEX(INDIRECT(X74&amp;"_"&amp;W74),$A84,H$1)=0,"",INDEX(INDIRECT(X74&amp;"_"&amp;W74),$A84,H$1))</f>
        <v/>
      </c>
      <c r="I84" s="4" t="str">
        <f ca="1">IF(INDEX(INDIRECT(X74&amp;"_"&amp;W74),$A84,I$1)=0,"",INDEX(INDIRECT(X74&amp;"_"&amp;W74),$A84,I$1))</f>
        <v/>
      </c>
      <c r="J84" s="4"/>
      <c r="S84" s="99"/>
      <c r="T84" s="99"/>
      <c r="U84" s="99"/>
      <c r="V84" s="99"/>
      <c r="X84" s="99"/>
    </row>
    <row r="85" spans="1:24" ht="15" customHeight="1" x14ac:dyDescent="0.25">
      <c r="A85">
        <v>10</v>
      </c>
      <c r="B85" s="4" t="str">
        <f ca="1">IF(INDEX(INDIRECT(X74&amp;"_"&amp;W74),$A85,B$1)=0,"",INDEX(INDIRECT(X74&amp;"_"&amp;W74),$A85,B$1))</f>
        <v/>
      </c>
      <c r="C85" s="4" t="str">
        <f ca="1">IF(INDEX(INDIRECT(X74&amp;"_"&amp;W74),$A85,C$1)=0,"",INDEX(INDIRECT(X74&amp;"_"&amp;W74),$A85,C$1))</f>
        <v/>
      </c>
      <c r="D85" s="4" t="str">
        <f ca="1">IF(INDEX(INDIRECT(X74&amp;"_"&amp;W74),$A85,D$1)=0,"",INDEX(INDIRECT(X74&amp;"_"&amp;W74),$A85,D$1))</f>
        <v/>
      </c>
      <c r="E85" s="4" t="str">
        <f ca="1">IF(INDEX(INDIRECT(X74&amp;"_"&amp;W74),$A85,E$1)=0,"",INDEX(INDIRECT(X74&amp;"_"&amp;W74),$A85,E$1))</f>
        <v/>
      </c>
      <c r="F85" s="4" t="str">
        <f ca="1">IF(INDEX(INDIRECT(X74&amp;"_"&amp;W74),$A85,F$1)=0,"",INDEX(INDIRECT(X74&amp;"_"&amp;W74),$A85,F$1))</f>
        <v/>
      </c>
      <c r="G85" s="4" t="str">
        <f ca="1">IF(INDEX(INDIRECT(X74&amp;"_"&amp;W74),$A85,G$1)=0,"",INDEX(INDIRECT(X74&amp;"_"&amp;W74),$A85,G$1))</f>
        <v/>
      </c>
      <c r="H85" s="4" t="str">
        <f ca="1">IF(INDEX(INDIRECT(X74&amp;"_"&amp;W74),$A85,H$1)=0,"",INDEX(INDIRECT(X74&amp;"_"&amp;W74),$A85,H$1))</f>
        <v/>
      </c>
      <c r="I85" s="4" t="str">
        <f ca="1">IF(INDEX(INDIRECT(X74&amp;"_"&amp;W74),$A85,I$1)=0,"",INDEX(INDIRECT(X74&amp;"_"&amp;W74),$A85,I$1))</f>
        <v/>
      </c>
      <c r="J85" s="4"/>
      <c r="S85" s="99"/>
      <c r="T85" s="99"/>
      <c r="U85" s="99"/>
      <c r="V85" s="99"/>
      <c r="X85" s="99"/>
    </row>
    <row r="86" spans="1:24" ht="15" customHeight="1" x14ac:dyDescent="0.25">
      <c r="A86">
        <v>11</v>
      </c>
      <c r="B86" s="4" t="str">
        <f ca="1">IF(INDEX(INDIRECT(X74&amp;"_"&amp;W74),$A86,B$1)=0,"",INDEX(INDIRECT(X74&amp;"_"&amp;W74),$A86,B$1))</f>
        <v>SCORE FROM FIRST TO EIGHTH – NOT A AND B.</v>
      </c>
      <c r="C86" s="4"/>
      <c r="D86" s="4"/>
      <c r="E86" s="4"/>
      <c r="F86" s="4"/>
      <c r="G86" s="4"/>
      <c r="H86" s="4"/>
      <c r="I86" s="4"/>
      <c r="J86" s="4"/>
    </row>
    <row r="87" spans="1:24" ht="15" customHeight="1" x14ac:dyDescent="0.25">
      <c r="B87" s="4"/>
      <c r="C87" s="4"/>
      <c r="D87" s="4"/>
      <c r="E87" s="4"/>
      <c r="F87" s="4"/>
      <c r="G87" s="4"/>
      <c r="H87" s="4"/>
      <c r="I87" s="4"/>
      <c r="J87" s="4"/>
    </row>
    <row r="88" spans="1:24" ht="19.5" x14ac:dyDescent="0.25">
      <c r="B88" s="4"/>
      <c r="C88" s="4"/>
      <c r="D88" s="4"/>
      <c r="E88" s="4"/>
      <c r="F88" s="4"/>
      <c r="G88" s="4"/>
      <c r="H88" s="4"/>
      <c r="I88" s="4"/>
      <c r="J88" s="4"/>
    </row>
    <row r="89" spans="1:24" ht="19.5" x14ac:dyDescent="0.25">
      <c r="B89" s="4"/>
      <c r="C89" s="4"/>
      <c r="D89" s="4"/>
      <c r="E89" s="4"/>
      <c r="F89" s="4"/>
      <c r="G89" s="4"/>
      <c r="H89" s="4"/>
      <c r="I89" s="4"/>
      <c r="J89" s="4"/>
    </row>
    <row r="90" spans="1:24" ht="19.5" x14ac:dyDescent="0.25">
      <c r="B90" s="4"/>
      <c r="C90" s="4"/>
      <c r="D90" s="4"/>
      <c r="E90" s="4"/>
      <c r="F90" s="4"/>
      <c r="G90" s="4"/>
      <c r="H90" s="4"/>
      <c r="I90" s="4"/>
      <c r="J90" s="4"/>
    </row>
    <row r="91" spans="1:24" ht="19.5" x14ac:dyDescent="0.25">
      <c r="B91" s="4"/>
      <c r="C91" s="4"/>
      <c r="D91" s="4"/>
      <c r="E91" s="4"/>
      <c r="F91" s="4"/>
      <c r="G91" s="4"/>
      <c r="H91" s="4"/>
      <c r="I91" s="4"/>
      <c r="J91" s="4"/>
    </row>
    <row r="93" spans="1:24" ht="24.75" x14ac:dyDescent="0.25">
      <c r="B93" s="3"/>
    </row>
    <row r="94" spans="1:24" ht="22.5" x14ac:dyDescent="0.25">
      <c r="B94" s="38"/>
    </row>
    <row r="95" spans="1:24" ht="19.5" x14ac:dyDescent="0.25">
      <c r="B95" s="4"/>
    </row>
    <row r="96" spans="1:24" ht="19.5" x14ac:dyDescent="0.25">
      <c r="B96" s="10"/>
      <c r="C96" s="10"/>
      <c r="D96" s="10"/>
      <c r="E96" s="10"/>
      <c r="F96" s="10"/>
    </row>
    <row r="97" spans="2:6" ht="15" customHeight="1" x14ac:dyDescent="0.25">
      <c r="B97" s="10"/>
      <c r="C97" s="10"/>
      <c r="D97" s="10"/>
      <c r="E97" s="10"/>
      <c r="F97" s="10"/>
    </row>
    <row r="98" spans="2:6" ht="15" customHeight="1" x14ac:dyDescent="0.25">
      <c r="B98" s="10"/>
      <c r="C98" s="10"/>
      <c r="D98" s="10"/>
      <c r="E98" s="10"/>
      <c r="F98" s="10"/>
    </row>
    <row r="99" spans="2:6" ht="15" customHeight="1" x14ac:dyDescent="0.25">
      <c r="B99" s="10"/>
      <c r="C99" s="10"/>
      <c r="D99" s="10"/>
      <c r="E99" s="10"/>
      <c r="F99" s="10"/>
    </row>
    <row r="100" spans="2:6" ht="15" customHeight="1" x14ac:dyDescent="0.25">
      <c r="B100" s="10"/>
      <c r="C100" s="10"/>
      <c r="D100" s="10"/>
      <c r="E100" s="10"/>
      <c r="F100" s="10"/>
    </row>
    <row r="101" spans="2:6" ht="15" customHeight="1" x14ac:dyDescent="0.25">
      <c r="B101" s="10"/>
      <c r="C101" s="10"/>
      <c r="D101" s="10"/>
      <c r="E101" s="10"/>
      <c r="F101" s="10"/>
    </row>
    <row r="102" spans="2:6" ht="15" customHeight="1" x14ac:dyDescent="0.25">
      <c r="B102" s="10"/>
      <c r="C102" s="10"/>
      <c r="D102" s="10"/>
      <c r="E102" s="10"/>
      <c r="F102" s="10"/>
    </row>
    <row r="103" spans="2:6" ht="15" customHeight="1" x14ac:dyDescent="0.25">
      <c r="B103" s="10"/>
      <c r="C103" s="10"/>
      <c r="D103" s="10"/>
      <c r="E103" s="10"/>
      <c r="F103" s="10"/>
    </row>
    <row r="104" spans="2:6" ht="15" customHeight="1" x14ac:dyDescent="0.25">
      <c r="B104" s="10"/>
      <c r="C104" s="10"/>
      <c r="D104" s="10"/>
      <c r="E104" s="10"/>
      <c r="F104" s="10"/>
    </row>
    <row r="105" spans="2:6" ht="15" customHeight="1" x14ac:dyDescent="0.25">
      <c r="B105" s="10"/>
      <c r="C105" s="10"/>
      <c r="D105" s="10"/>
      <c r="E105" s="10"/>
      <c r="F105" s="10"/>
    </row>
    <row r="106" spans="2:6" ht="15" customHeight="1" x14ac:dyDescent="0.25">
      <c r="B106" s="10"/>
      <c r="C106" s="10"/>
      <c r="D106" s="10"/>
      <c r="E106" s="10"/>
      <c r="F106" s="10"/>
    </row>
    <row r="107" spans="2:6" ht="15" customHeight="1" x14ac:dyDescent="0.25">
      <c r="B107" s="10"/>
      <c r="C107" s="10"/>
      <c r="D107" s="10"/>
      <c r="E107" s="10"/>
      <c r="F107" s="10"/>
    </row>
    <row r="108" spans="2:6" ht="15" customHeight="1" x14ac:dyDescent="0.25">
      <c r="B108" s="10"/>
      <c r="C108" s="10"/>
      <c r="D108" s="10"/>
      <c r="E108" s="10"/>
      <c r="F108" s="10"/>
    </row>
    <row r="109" spans="2:6" ht="15" customHeight="1" x14ac:dyDescent="0.25">
      <c r="B109" s="10"/>
      <c r="C109" s="10"/>
      <c r="D109" s="10"/>
      <c r="E109" s="10"/>
      <c r="F109" s="10"/>
    </row>
    <row r="110" spans="2:6" ht="15" customHeight="1" x14ac:dyDescent="0.25">
      <c r="B110" s="10"/>
      <c r="C110" s="10"/>
      <c r="D110" s="10"/>
      <c r="E110" s="10"/>
      <c r="F110" s="10"/>
    </row>
    <row r="111" spans="2:6" ht="15" customHeight="1" x14ac:dyDescent="0.25">
      <c r="B111" s="10"/>
      <c r="C111" s="10"/>
      <c r="D111" s="10"/>
      <c r="E111" s="10"/>
      <c r="F111" s="10"/>
    </row>
    <row r="112" spans="2:6" ht="15" customHeight="1" x14ac:dyDescent="0.25">
      <c r="B112" s="10"/>
      <c r="C112" s="10"/>
      <c r="D112" s="10"/>
      <c r="E112" s="10"/>
      <c r="F112" s="10"/>
    </row>
    <row r="113" spans="2:6" ht="19.5" x14ac:dyDescent="0.25">
      <c r="B113" s="8"/>
    </row>
    <row r="114" spans="2:6" ht="19.5" x14ac:dyDescent="0.25">
      <c r="B114" s="8"/>
    </row>
    <row r="116" spans="2:6" ht="24.75" x14ac:dyDescent="0.25">
      <c r="B116" s="3"/>
    </row>
    <row r="117" spans="2:6" ht="22.5" x14ac:dyDescent="0.25">
      <c r="B117" s="38"/>
    </row>
    <row r="118" spans="2:6" ht="19.5" x14ac:dyDescent="0.25">
      <c r="B118" s="4"/>
    </row>
    <row r="119" spans="2:6" ht="19.5" x14ac:dyDescent="0.25">
      <c r="B119" s="10"/>
      <c r="C119" s="10"/>
      <c r="D119" s="10"/>
      <c r="E119" s="10"/>
      <c r="F119" s="10"/>
    </row>
    <row r="120" spans="2:6" ht="15" customHeight="1" x14ac:dyDescent="0.25">
      <c r="B120" s="10"/>
      <c r="C120" s="10"/>
      <c r="D120" s="10"/>
      <c r="E120" s="10"/>
      <c r="F120" s="10"/>
    </row>
    <row r="121" spans="2:6" ht="15" customHeight="1" x14ac:dyDescent="0.25">
      <c r="B121" s="10"/>
      <c r="C121" s="10"/>
      <c r="D121" s="10"/>
      <c r="E121" s="10"/>
      <c r="F121" s="10"/>
    </row>
    <row r="122" spans="2:6" ht="15" customHeight="1" x14ac:dyDescent="0.25">
      <c r="B122" s="10"/>
      <c r="C122" s="10"/>
      <c r="D122" s="10"/>
      <c r="E122" s="10"/>
      <c r="F122" s="10"/>
    </row>
    <row r="123" spans="2:6" ht="15" customHeight="1" x14ac:dyDescent="0.25">
      <c r="B123" s="10"/>
      <c r="C123" s="10"/>
      <c r="D123" s="10"/>
      <c r="E123" s="10"/>
      <c r="F123" s="10"/>
    </row>
    <row r="124" spans="2:6" ht="15" customHeight="1" x14ac:dyDescent="0.25">
      <c r="B124" s="10"/>
      <c r="C124" s="10"/>
      <c r="D124" s="10"/>
      <c r="E124" s="10"/>
      <c r="F124" s="10"/>
    </row>
    <row r="125" spans="2:6" ht="15" customHeight="1" x14ac:dyDescent="0.25">
      <c r="B125" s="10"/>
      <c r="C125" s="10"/>
      <c r="D125" s="10"/>
      <c r="E125" s="10"/>
      <c r="F125" s="10"/>
    </row>
    <row r="126" spans="2:6" ht="15" customHeight="1" x14ac:dyDescent="0.25">
      <c r="B126" s="10"/>
      <c r="C126" s="10"/>
      <c r="D126" s="10"/>
      <c r="E126" s="10"/>
      <c r="F126" s="10"/>
    </row>
    <row r="127" spans="2:6" ht="15" customHeight="1" x14ac:dyDescent="0.25">
      <c r="B127" s="10"/>
      <c r="C127" s="10"/>
      <c r="D127" s="10"/>
      <c r="E127" s="10"/>
      <c r="F127" s="10"/>
    </row>
    <row r="128" spans="2:6" ht="15" customHeight="1" x14ac:dyDescent="0.25">
      <c r="B128" s="10"/>
      <c r="C128" s="10"/>
      <c r="D128" s="10"/>
      <c r="E128" s="10"/>
      <c r="F128" s="10"/>
    </row>
    <row r="129" spans="2:6" ht="15" customHeight="1" x14ac:dyDescent="0.25">
      <c r="B129" s="10"/>
      <c r="C129" s="10"/>
      <c r="D129" s="10"/>
      <c r="E129" s="10"/>
      <c r="F129" s="10"/>
    </row>
    <row r="130" spans="2:6" ht="15" customHeight="1" x14ac:dyDescent="0.25">
      <c r="B130" s="10"/>
      <c r="C130" s="10"/>
      <c r="D130" s="10"/>
      <c r="E130" s="10"/>
      <c r="F130" s="10"/>
    </row>
    <row r="131" spans="2:6" ht="15" customHeight="1" x14ac:dyDescent="0.25">
      <c r="B131" s="10"/>
      <c r="C131" s="10"/>
      <c r="D131" s="10"/>
      <c r="E131" s="10"/>
      <c r="F131" s="10"/>
    </row>
    <row r="132" spans="2:6" ht="15" customHeight="1" x14ac:dyDescent="0.25">
      <c r="B132" s="10"/>
      <c r="C132" s="10"/>
      <c r="D132" s="10"/>
      <c r="E132" s="10"/>
      <c r="F132" s="10"/>
    </row>
    <row r="133" spans="2:6" ht="15" customHeight="1" x14ac:dyDescent="0.25">
      <c r="B133" s="10"/>
      <c r="C133" s="10"/>
      <c r="D133" s="10"/>
      <c r="E133" s="10"/>
      <c r="F133" s="10"/>
    </row>
    <row r="134" spans="2:6" ht="15" customHeight="1" x14ac:dyDescent="0.25">
      <c r="B134" s="10"/>
      <c r="C134" s="10"/>
      <c r="D134" s="10"/>
      <c r="E134" s="10"/>
      <c r="F134" s="10"/>
    </row>
    <row r="135" spans="2:6" ht="15" customHeight="1" x14ac:dyDescent="0.25">
      <c r="B135" s="10"/>
      <c r="C135" s="10"/>
      <c r="D135" s="10"/>
      <c r="E135" s="10"/>
      <c r="F135" s="10"/>
    </row>
    <row r="136" spans="2:6" ht="19.5" x14ac:dyDescent="0.25">
      <c r="B136" s="8"/>
    </row>
    <row r="137" spans="2:6" ht="19.5" x14ac:dyDescent="0.25">
      <c r="B137" s="8"/>
    </row>
    <row r="141" spans="2:6" ht="24.75" x14ac:dyDescent="0.25">
      <c r="B141" s="3"/>
    </row>
    <row r="142" spans="2:6" ht="22.5" x14ac:dyDescent="0.25">
      <c r="B142" s="38"/>
    </row>
    <row r="143" spans="2:6" ht="19.5" x14ac:dyDescent="0.25">
      <c r="B143" s="4"/>
    </row>
    <row r="144" spans="2:6" ht="19.5" x14ac:dyDescent="0.25">
      <c r="B144" s="10"/>
      <c r="C144" s="10"/>
      <c r="D144" s="10"/>
      <c r="E144" s="10"/>
      <c r="F144" s="10"/>
    </row>
    <row r="145" spans="2:6" ht="15" customHeight="1" x14ac:dyDescent="0.25">
      <c r="B145" s="10"/>
      <c r="C145" s="10"/>
      <c r="D145" s="10"/>
      <c r="E145" s="10"/>
      <c r="F145" s="10"/>
    </row>
    <row r="146" spans="2:6" ht="15" customHeight="1" x14ac:dyDescent="0.25">
      <c r="B146" s="10"/>
      <c r="C146" s="10"/>
      <c r="D146" s="10"/>
      <c r="E146" s="10"/>
      <c r="F146" s="10"/>
    </row>
    <row r="147" spans="2:6" ht="15" customHeight="1" x14ac:dyDescent="0.25">
      <c r="B147" s="10"/>
      <c r="C147" s="10"/>
      <c r="D147" s="10"/>
      <c r="E147" s="10"/>
      <c r="F147" s="10"/>
    </row>
    <row r="148" spans="2:6" ht="15" customHeight="1" x14ac:dyDescent="0.25">
      <c r="B148" s="10"/>
      <c r="C148" s="10"/>
      <c r="D148" s="10"/>
      <c r="E148" s="10"/>
      <c r="F148" s="10"/>
    </row>
    <row r="149" spans="2:6" ht="15" customHeight="1" x14ac:dyDescent="0.25">
      <c r="B149" s="10"/>
      <c r="C149" s="10"/>
      <c r="D149" s="10"/>
      <c r="E149" s="10"/>
      <c r="F149" s="10"/>
    </row>
    <row r="150" spans="2:6" ht="15" customHeight="1" x14ac:dyDescent="0.25">
      <c r="B150" s="10"/>
      <c r="C150" s="10"/>
      <c r="D150" s="10"/>
      <c r="E150" s="10"/>
      <c r="F150" s="10"/>
    </row>
    <row r="151" spans="2:6" ht="15" customHeight="1" x14ac:dyDescent="0.25">
      <c r="B151" s="10"/>
      <c r="C151" s="10"/>
      <c r="D151" s="10"/>
      <c r="E151" s="10"/>
      <c r="F151" s="10"/>
    </row>
    <row r="152" spans="2:6" ht="15" customHeight="1" x14ac:dyDescent="0.25">
      <c r="B152" s="10"/>
      <c r="C152" s="10"/>
      <c r="D152" s="10"/>
      <c r="E152" s="10"/>
      <c r="F152" s="10"/>
    </row>
    <row r="153" spans="2:6" ht="15" customHeight="1" x14ac:dyDescent="0.25">
      <c r="B153" s="10"/>
      <c r="C153" s="10"/>
      <c r="D153" s="10"/>
      <c r="E153" s="10"/>
      <c r="F153" s="10"/>
    </row>
    <row r="154" spans="2:6" ht="15" customHeight="1" x14ac:dyDescent="0.25">
      <c r="B154" s="10"/>
      <c r="C154" s="10"/>
      <c r="D154" s="10"/>
      <c r="E154" s="10"/>
      <c r="F154" s="10"/>
    </row>
    <row r="155" spans="2:6" ht="15" customHeight="1" x14ac:dyDescent="0.25">
      <c r="B155" s="10"/>
      <c r="C155" s="10"/>
      <c r="D155" s="10"/>
      <c r="E155" s="10"/>
      <c r="F155" s="10"/>
    </row>
    <row r="156" spans="2:6" ht="15" customHeight="1" x14ac:dyDescent="0.25">
      <c r="B156" s="10"/>
      <c r="C156" s="10"/>
      <c r="D156" s="10"/>
      <c r="E156" s="10"/>
      <c r="F156" s="10"/>
    </row>
    <row r="157" spans="2:6" ht="15" customHeight="1" x14ac:dyDescent="0.25">
      <c r="B157" s="10"/>
      <c r="C157" s="10"/>
      <c r="D157" s="10"/>
      <c r="E157" s="10"/>
      <c r="F157" s="10"/>
    </row>
    <row r="158" spans="2:6" ht="15" customHeight="1" x14ac:dyDescent="0.25">
      <c r="B158" s="10"/>
      <c r="C158" s="10"/>
      <c r="D158" s="10"/>
      <c r="E158" s="10"/>
      <c r="F158" s="10"/>
    </row>
    <row r="159" spans="2:6" ht="15" customHeight="1" x14ac:dyDescent="0.25">
      <c r="B159" s="10"/>
      <c r="C159" s="10"/>
      <c r="D159" s="10"/>
      <c r="E159" s="10"/>
      <c r="F159" s="10"/>
    </row>
    <row r="160" spans="2:6" ht="15" customHeight="1" x14ac:dyDescent="0.25">
      <c r="B160" s="10"/>
      <c r="C160" s="10"/>
      <c r="D160" s="10"/>
      <c r="E160" s="10"/>
      <c r="F160" s="10"/>
    </row>
    <row r="161" spans="2:2" ht="19.5" x14ac:dyDescent="0.25">
      <c r="B161" s="8"/>
    </row>
  </sheetData>
  <conditionalFormatting sqref="B6:I14">
    <cfRule type="expression" dxfId="7" priority="4">
      <formula>LEN(B$6)&gt;0</formula>
    </cfRule>
  </conditionalFormatting>
  <conditionalFormatting sqref="B29:I37">
    <cfRule type="expression" dxfId="6" priority="3">
      <formula>LEN(B$29)&gt;0</formula>
    </cfRule>
  </conditionalFormatting>
  <conditionalFormatting sqref="B53:I61">
    <cfRule type="expression" dxfId="5" priority="2">
      <formula>LEN(B$53)&gt;0</formula>
    </cfRule>
  </conditionalFormatting>
  <conditionalFormatting sqref="B76:I84">
    <cfRule type="expression" dxfId="4" priority="1">
      <formula>LEN(B$76)&gt;0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98B-9EF9-47FB-81A7-315984C9AE0E}">
  <dimension ref="A1:Z33"/>
  <sheetViews>
    <sheetView workbookViewId="0">
      <selection activeCell="B30" sqref="B30:B33"/>
    </sheetView>
  </sheetViews>
  <sheetFormatPr defaultRowHeight="15" x14ac:dyDescent="0.25"/>
  <cols>
    <col min="1" max="1" width="19.5703125" customWidth="1"/>
    <col min="5" max="5" width="14" bestFit="1" customWidth="1"/>
  </cols>
  <sheetData>
    <row r="1" spans="1:26" x14ac:dyDescent="0.25">
      <c r="A1" t="s">
        <v>40</v>
      </c>
      <c r="B1" t="s">
        <v>41</v>
      </c>
      <c r="C1" t="s">
        <v>42</v>
      </c>
      <c r="D1" t="s">
        <v>247</v>
      </c>
      <c r="K1" t="s">
        <v>560</v>
      </c>
    </row>
    <row r="2" spans="1:26" x14ac:dyDescent="0.25">
      <c r="A2" t="s">
        <v>5</v>
      </c>
      <c r="B2" t="s">
        <v>45</v>
      </c>
      <c r="C2" t="s">
        <v>46</v>
      </c>
      <c r="D2">
        <v>8</v>
      </c>
      <c r="E2" t="s">
        <v>5</v>
      </c>
      <c r="F2" t="s">
        <v>45</v>
      </c>
      <c r="G2" t="s">
        <v>62</v>
      </c>
      <c r="H2">
        <v>43</v>
      </c>
      <c r="K2" t="s">
        <v>5</v>
      </c>
      <c r="L2" t="s">
        <v>45</v>
      </c>
      <c r="M2" t="s">
        <v>46</v>
      </c>
      <c r="N2">
        <v>11</v>
      </c>
      <c r="Q2" t="s">
        <v>5</v>
      </c>
      <c r="R2" t="s">
        <v>87</v>
      </c>
      <c r="S2" t="s">
        <v>46</v>
      </c>
      <c r="T2">
        <v>26</v>
      </c>
      <c r="W2" t="s">
        <v>5</v>
      </c>
      <c r="X2" t="s">
        <v>145</v>
      </c>
      <c r="Y2" t="s">
        <v>46</v>
      </c>
      <c r="Z2">
        <v>26</v>
      </c>
    </row>
    <row r="3" spans="1:26" x14ac:dyDescent="0.25">
      <c r="A3" t="s">
        <v>9</v>
      </c>
      <c r="B3" t="s">
        <v>45</v>
      </c>
      <c r="C3" t="s">
        <v>46</v>
      </c>
      <c r="D3">
        <v>40</v>
      </c>
      <c r="E3" t="s">
        <v>9</v>
      </c>
      <c r="F3" t="s">
        <v>45</v>
      </c>
      <c r="G3" t="s">
        <v>62</v>
      </c>
      <c r="H3">
        <v>26</v>
      </c>
      <c r="K3" t="s">
        <v>9</v>
      </c>
      <c r="L3" t="s">
        <v>45</v>
      </c>
      <c r="M3" t="s">
        <v>46</v>
      </c>
      <c r="N3">
        <v>14</v>
      </c>
      <c r="Q3" t="s">
        <v>9</v>
      </c>
      <c r="R3" t="s">
        <v>87</v>
      </c>
      <c r="S3" t="s">
        <v>46</v>
      </c>
      <c r="T3">
        <v>26</v>
      </c>
      <c r="W3" t="s">
        <v>9</v>
      </c>
      <c r="X3" t="s">
        <v>145</v>
      </c>
      <c r="Y3" t="s">
        <v>46</v>
      </c>
      <c r="Z3">
        <v>26</v>
      </c>
    </row>
    <row r="4" spans="1:26" x14ac:dyDescent="0.25">
      <c r="A4" t="s">
        <v>11</v>
      </c>
      <c r="B4" t="s">
        <v>45</v>
      </c>
      <c r="C4" t="s">
        <v>46</v>
      </c>
      <c r="D4">
        <v>4</v>
      </c>
      <c r="E4" t="s">
        <v>11</v>
      </c>
      <c r="F4" t="s">
        <v>45</v>
      </c>
      <c r="G4" t="s">
        <v>62</v>
      </c>
      <c r="H4">
        <v>19</v>
      </c>
      <c r="K4" t="s">
        <v>11</v>
      </c>
      <c r="L4" t="s">
        <v>45</v>
      </c>
      <c r="M4" t="s">
        <v>46</v>
      </c>
      <c r="N4">
        <v>0</v>
      </c>
      <c r="Q4" t="s">
        <v>11</v>
      </c>
      <c r="R4" t="s">
        <v>87</v>
      </c>
      <c r="S4" t="s">
        <v>46</v>
      </c>
      <c r="T4">
        <v>11</v>
      </c>
      <c r="W4" t="s">
        <v>11</v>
      </c>
      <c r="X4" t="s">
        <v>145</v>
      </c>
      <c r="Y4" t="s">
        <v>46</v>
      </c>
      <c r="Z4">
        <v>0</v>
      </c>
    </row>
    <row r="5" spans="1:26" x14ac:dyDescent="0.25">
      <c r="A5" t="s">
        <v>7</v>
      </c>
      <c r="B5" t="s">
        <v>45</v>
      </c>
      <c r="C5" t="s">
        <v>46</v>
      </c>
      <c r="D5">
        <v>47</v>
      </c>
      <c r="E5" t="s">
        <v>7</v>
      </c>
      <c r="F5" t="s">
        <v>45</v>
      </c>
      <c r="G5" t="s">
        <v>62</v>
      </c>
      <c r="H5">
        <v>13</v>
      </c>
      <c r="K5" t="s">
        <v>7</v>
      </c>
      <c r="L5" t="s">
        <v>45</v>
      </c>
      <c r="M5" t="s">
        <v>46</v>
      </c>
      <c r="N5">
        <v>26</v>
      </c>
      <c r="Q5" t="s">
        <v>7</v>
      </c>
      <c r="R5" t="s">
        <v>87</v>
      </c>
      <c r="S5" t="s">
        <v>46</v>
      </c>
      <c r="T5">
        <v>0</v>
      </c>
      <c r="W5" t="s">
        <v>7</v>
      </c>
      <c r="X5" t="s">
        <v>145</v>
      </c>
      <c r="Y5" t="s">
        <v>46</v>
      </c>
      <c r="Z5">
        <v>0</v>
      </c>
    </row>
    <row r="8" spans="1:26" x14ac:dyDescent="0.25">
      <c r="K8" t="s">
        <v>5</v>
      </c>
      <c r="L8" t="s">
        <v>45</v>
      </c>
      <c r="M8" t="s">
        <v>62</v>
      </c>
      <c r="N8">
        <v>28.5</v>
      </c>
      <c r="Q8" t="s">
        <v>5</v>
      </c>
      <c r="R8" t="s">
        <v>87</v>
      </c>
      <c r="S8" t="s">
        <v>62</v>
      </c>
      <c r="T8">
        <v>5</v>
      </c>
      <c r="W8" t="s">
        <v>5</v>
      </c>
      <c r="X8" t="s">
        <v>145</v>
      </c>
      <c r="Y8" t="s">
        <v>62</v>
      </c>
      <c r="Z8">
        <v>15</v>
      </c>
    </row>
    <row r="9" spans="1:26" x14ac:dyDescent="0.25">
      <c r="K9" t="s">
        <v>9</v>
      </c>
      <c r="L9" t="s">
        <v>45</v>
      </c>
      <c r="M9" t="s">
        <v>62</v>
      </c>
      <c r="N9">
        <v>4</v>
      </c>
      <c r="Q9" t="s">
        <v>9</v>
      </c>
      <c r="R9" t="s">
        <v>87</v>
      </c>
      <c r="S9" t="s">
        <v>62</v>
      </c>
      <c r="T9">
        <v>26</v>
      </c>
      <c r="W9" t="s">
        <v>9</v>
      </c>
      <c r="X9" t="s">
        <v>145</v>
      </c>
      <c r="Y9" t="s">
        <v>62</v>
      </c>
      <c r="Z9">
        <v>13</v>
      </c>
    </row>
    <row r="10" spans="1:26" x14ac:dyDescent="0.25">
      <c r="A10" t="s">
        <v>5</v>
      </c>
      <c r="B10" t="s">
        <v>87</v>
      </c>
      <c r="C10" t="s">
        <v>46</v>
      </c>
      <c r="D10">
        <v>34</v>
      </c>
      <c r="E10" t="s">
        <v>5</v>
      </c>
      <c r="F10" t="s">
        <v>87</v>
      </c>
      <c r="G10" t="s">
        <v>62</v>
      </c>
      <c r="H10">
        <v>6</v>
      </c>
      <c r="K10" t="s">
        <v>11</v>
      </c>
      <c r="L10" t="s">
        <v>45</v>
      </c>
      <c r="M10" t="s">
        <v>62</v>
      </c>
      <c r="N10">
        <v>18</v>
      </c>
      <c r="Q10" t="s">
        <v>11</v>
      </c>
      <c r="R10" t="s">
        <v>87</v>
      </c>
      <c r="S10" t="s">
        <v>62</v>
      </c>
      <c r="T10">
        <v>18</v>
      </c>
      <c r="W10" t="s">
        <v>11</v>
      </c>
      <c r="X10" t="s">
        <v>145</v>
      </c>
      <c r="Y10" t="s">
        <v>62</v>
      </c>
      <c r="Z10">
        <v>7</v>
      </c>
    </row>
    <row r="11" spans="1:26" x14ac:dyDescent="0.25">
      <c r="A11" t="s">
        <v>9</v>
      </c>
      <c r="B11" t="s">
        <v>87</v>
      </c>
      <c r="C11" t="s">
        <v>46</v>
      </c>
      <c r="D11">
        <v>43</v>
      </c>
      <c r="E11" t="s">
        <v>9</v>
      </c>
      <c r="F11" t="s">
        <v>87</v>
      </c>
      <c r="G11" t="s">
        <v>62</v>
      </c>
      <c r="H11">
        <v>34</v>
      </c>
      <c r="K11" t="s">
        <v>7</v>
      </c>
      <c r="L11" t="s">
        <v>45</v>
      </c>
      <c r="M11" t="s">
        <v>62</v>
      </c>
      <c r="N11">
        <v>15.5</v>
      </c>
      <c r="Q11" t="s">
        <v>7</v>
      </c>
      <c r="R11" t="s">
        <v>87</v>
      </c>
      <c r="S11" t="s">
        <v>62</v>
      </c>
      <c r="T11">
        <v>11</v>
      </c>
      <c r="W11" t="s">
        <v>7</v>
      </c>
      <c r="X11" t="s">
        <v>145</v>
      </c>
      <c r="Y11" t="s">
        <v>62</v>
      </c>
      <c r="Z11">
        <v>6</v>
      </c>
    </row>
    <row r="12" spans="1:26" x14ac:dyDescent="0.25">
      <c r="A12" t="s">
        <v>11</v>
      </c>
      <c r="B12" t="s">
        <v>87</v>
      </c>
      <c r="C12" t="s">
        <v>46</v>
      </c>
      <c r="D12">
        <v>33</v>
      </c>
      <c r="E12" t="s">
        <v>11</v>
      </c>
      <c r="F12" t="s">
        <v>87</v>
      </c>
      <c r="G12" t="s">
        <v>62</v>
      </c>
      <c r="H12">
        <v>35</v>
      </c>
    </row>
    <row r="13" spans="1:26" x14ac:dyDescent="0.25">
      <c r="A13" t="s">
        <v>7</v>
      </c>
      <c r="B13" t="s">
        <v>87</v>
      </c>
      <c r="C13" t="s">
        <v>46</v>
      </c>
      <c r="D13">
        <v>0</v>
      </c>
      <c r="E13" t="s">
        <v>7</v>
      </c>
      <c r="F13" t="s">
        <v>87</v>
      </c>
      <c r="G13" t="s">
        <v>62</v>
      </c>
      <c r="H13">
        <v>26</v>
      </c>
    </row>
    <row r="18" spans="1:26" x14ac:dyDescent="0.25">
      <c r="A18" t="s">
        <v>5</v>
      </c>
      <c r="B18" t="s">
        <v>145</v>
      </c>
      <c r="C18" t="s">
        <v>46</v>
      </c>
      <c r="D18">
        <v>41</v>
      </c>
      <c r="E18" t="s">
        <v>5</v>
      </c>
      <c r="F18" t="s">
        <v>145</v>
      </c>
      <c r="G18" t="s">
        <v>62</v>
      </c>
      <c r="H18">
        <v>27</v>
      </c>
    </row>
    <row r="19" spans="1:26" x14ac:dyDescent="0.25">
      <c r="A19" t="s">
        <v>9</v>
      </c>
      <c r="B19" t="s">
        <v>145</v>
      </c>
      <c r="C19" t="s">
        <v>46</v>
      </c>
      <c r="D19">
        <v>41</v>
      </c>
      <c r="E19" t="s">
        <v>9</v>
      </c>
      <c r="F19" t="s">
        <v>145</v>
      </c>
      <c r="G19" t="s">
        <v>62</v>
      </c>
      <c r="H19">
        <v>29</v>
      </c>
    </row>
    <row r="20" spans="1:26" x14ac:dyDescent="0.25">
      <c r="A20" t="s">
        <v>11</v>
      </c>
      <c r="B20" t="s">
        <v>145</v>
      </c>
      <c r="C20" t="s">
        <v>46</v>
      </c>
      <c r="D20">
        <v>22</v>
      </c>
      <c r="E20" t="s">
        <v>11</v>
      </c>
      <c r="F20" t="s">
        <v>145</v>
      </c>
      <c r="G20" t="s">
        <v>62</v>
      </c>
      <c r="H20">
        <v>15</v>
      </c>
    </row>
    <row r="21" spans="1:26" x14ac:dyDescent="0.25">
      <c r="A21" t="s">
        <v>7</v>
      </c>
      <c r="B21" t="s">
        <v>145</v>
      </c>
      <c r="C21" t="s">
        <v>46</v>
      </c>
      <c r="D21">
        <v>0</v>
      </c>
      <c r="E21" t="s">
        <v>7</v>
      </c>
      <c r="F21" t="s">
        <v>145</v>
      </c>
      <c r="G21" t="s">
        <v>62</v>
      </c>
      <c r="H21">
        <v>12</v>
      </c>
    </row>
    <row r="24" spans="1:26" x14ac:dyDescent="0.25">
      <c r="A24" t="s">
        <v>5</v>
      </c>
      <c r="B24" t="s">
        <v>45</v>
      </c>
      <c r="C24" t="s">
        <v>46</v>
      </c>
      <c r="D24">
        <f>D2+N2</f>
        <v>19</v>
      </c>
      <c r="E24" t="s">
        <v>5</v>
      </c>
      <c r="F24" t="s">
        <v>87</v>
      </c>
      <c r="G24" t="s">
        <v>46</v>
      </c>
      <c r="H24">
        <f>D10+T2</f>
        <v>60</v>
      </c>
      <c r="J24" t="s">
        <v>5</v>
      </c>
      <c r="K24" t="s">
        <v>145</v>
      </c>
      <c r="L24" t="s">
        <v>46</v>
      </c>
      <c r="M24">
        <f>D18+Z2</f>
        <v>67</v>
      </c>
      <c r="O24" t="s">
        <v>5</v>
      </c>
      <c r="P24" t="s">
        <v>45</v>
      </c>
      <c r="Q24" t="s">
        <v>62</v>
      </c>
      <c r="R24">
        <f>H2+N8</f>
        <v>71.5</v>
      </c>
      <c r="S24" t="s">
        <v>5</v>
      </c>
      <c r="T24" t="s">
        <v>87</v>
      </c>
      <c r="U24" t="s">
        <v>62</v>
      </c>
      <c r="V24">
        <f>H10+T8</f>
        <v>11</v>
      </c>
      <c r="W24" t="s">
        <v>5</v>
      </c>
      <c r="X24" t="s">
        <v>145</v>
      </c>
      <c r="Y24" t="s">
        <v>62</v>
      </c>
      <c r="Z24">
        <f>H18+Z8</f>
        <v>42</v>
      </c>
    </row>
    <row r="25" spans="1:26" x14ac:dyDescent="0.25">
      <c r="A25" t="s">
        <v>9</v>
      </c>
      <c r="B25" t="s">
        <v>45</v>
      </c>
      <c r="C25" t="s">
        <v>46</v>
      </c>
      <c r="D25">
        <f t="shared" ref="D25:D27" si="0">D3+N3</f>
        <v>54</v>
      </c>
      <c r="E25" t="s">
        <v>9</v>
      </c>
      <c r="F25" t="s">
        <v>87</v>
      </c>
      <c r="G25" t="s">
        <v>46</v>
      </c>
      <c r="H25">
        <f t="shared" ref="H25:H27" si="1">D11+T3</f>
        <v>69</v>
      </c>
      <c r="J25" t="s">
        <v>9</v>
      </c>
      <c r="K25" t="s">
        <v>145</v>
      </c>
      <c r="L25" t="s">
        <v>46</v>
      </c>
      <c r="M25">
        <f>D19+Z3</f>
        <v>67</v>
      </c>
      <c r="O25" t="s">
        <v>9</v>
      </c>
      <c r="P25" t="s">
        <v>45</v>
      </c>
      <c r="Q25" t="s">
        <v>62</v>
      </c>
      <c r="R25">
        <f t="shared" ref="R25:R27" si="2">H3+N9</f>
        <v>30</v>
      </c>
      <c r="S25" t="s">
        <v>9</v>
      </c>
      <c r="T25" t="s">
        <v>87</v>
      </c>
      <c r="U25" t="s">
        <v>62</v>
      </c>
      <c r="V25">
        <f t="shared" ref="V25:V27" si="3">H11+T9</f>
        <v>60</v>
      </c>
      <c r="W25" t="s">
        <v>9</v>
      </c>
      <c r="X25" t="s">
        <v>145</v>
      </c>
      <c r="Y25" t="s">
        <v>62</v>
      </c>
      <c r="Z25">
        <f t="shared" ref="Z25:Z27" si="4">H19+Z9</f>
        <v>42</v>
      </c>
    </row>
    <row r="26" spans="1:26" x14ac:dyDescent="0.25">
      <c r="A26" t="s">
        <v>11</v>
      </c>
      <c r="B26" t="s">
        <v>45</v>
      </c>
      <c r="C26" t="s">
        <v>46</v>
      </c>
      <c r="D26">
        <f t="shared" si="0"/>
        <v>4</v>
      </c>
      <c r="E26" t="s">
        <v>11</v>
      </c>
      <c r="F26" t="s">
        <v>87</v>
      </c>
      <c r="G26" t="s">
        <v>46</v>
      </c>
      <c r="H26">
        <f t="shared" si="1"/>
        <v>44</v>
      </c>
      <c r="J26" t="s">
        <v>11</v>
      </c>
      <c r="K26" t="s">
        <v>145</v>
      </c>
      <c r="L26" t="s">
        <v>46</v>
      </c>
      <c r="M26">
        <f>D20+Z4</f>
        <v>22</v>
      </c>
      <c r="O26" t="s">
        <v>11</v>
      </c>
      <c r="P26" t="s">
        <v>45</v>
      </c>
      <c r="Q26" t="s">
        <v>62</v>
      </c>
      <c r="R26">
        <f t="shared" si="2"/>
        <v>37</v>
      </c>
      <c r="S26" t="s">
        <v>11</v>
      </c>
      <c r="T26" t="s">
        <v>87</v>
      </c>
      <c r="U26" t="s">
        <v>62</v>
      </c>
      <c r="V26">
        <f t="shared" si="3"/>
        <v>53</v>
      </c>
      <c r="W26" t="s">
        <v>11</v>
      </c>
      <c r="X26" t="s">
        <v>145</v>
      </c>
      <c r="Y26" t="s">
        <v>62</v>
      </c>
      <c r="Z26">
        <f t="shared" si="4"/>
        <v>22</v>
      </c>
    </row>
    <row r="27" spans="1:26" x14ac:dyDescent="0.25">
      <c r="A27" t="s">
        <v>7</v>
      </c>
      <c r="B27" t="s">
        <v>45</v>
      </c>
      <c r="C27" t="s">
        <v>46</v>
      </c>
      <c r="D27">
        <f t="shared" si="0"/>
        <v>73</v>
      </c>
      <c r="E27" t="s">
        <v>7</v>
      </c>
      <c r="F27" t="s">
        <v>87</v>
      </c>
      <c r="G27" t="s">
        <v>46</v>
      </c>
      <c r="H27">
        <f t="shared" si="1"/>
        <v>0</v>
      </c>
      <c r="J27" t="s">
        <v>7</v>
      </c>
      <c r="K27" t="s">
        <v>145</v>
      </c>
      <c r="L27" t="s">
        <v>46</v>
      </c>
      <c r="M27">
        <f>D21+Z5</f>
        <v>0</v>
      </c>
      <c r="O27" t="s">
        <v>7</v>
      </c>
      <c r="P27" t="s">
        <v>45</v>
      </c>
      <c r="Q27" t="s">
        <v>62</v>
      </c>
      <c r="R27">
        <f t="shared" si="2"/>
        <v>28.5</v>
      </c>
      <c r="S27" t="s">
        <v>7</v>
      </c>
      <c r="T27" t="s">
        <v>87</v>
      </c>
      <c r="U27" t="s">
        <v>62</v>
      </c>
      <c r="V27">
        <f t="shared" si="3"/>
        <v>37</v>
      </c>
      <c r="W27" t="s">
        <v>7</v>
      </c>
      <c r="X27" t="s">
        <v>145</v>
      </c>
      <c r="Y27" t="s">
        <v>62</v>
      </c>
      <c r="Z27">
        <f t="shared" si="4"/>
        <v>18</v>
      </c>
    </row>
    <row r="30" spans="1:26" x14ac:dyDescent="0.25">
      <c r="A30" t="s">
        <v>539</v>
      </c>
      <c r="B30">
        <f>D24+H24+M24</f>
        <v>146</v>
      </c>
      <c r="E30" t="s">
        <v>542</v>
      </c>
      <c r="F30">
        <f>R24+V24+Z24</f>
        <v>124.5</v>
      </c>
      <c r="I30" t="s">
        <v>5</v>
      </c>
      <c r="J30">
        <f>B30+F30</f>
        <v>270.5</v>
      </c>
    </row>
    <row r="31" spans="1:26" x14ac:dyDescent="0.25">
      <c r="A31" t="s">
        <v>546</v>
      </c>
      <c r="B31">
        <f t="shared" ref="B31:B33" si="5">D25+H25+M25</f>
        <v>190</v>
      </c>
      <c r="E31" t="s">
        <v>543</v>
      </c>
      <c r="F31">
        <f t="shared" ref="F31:F33" si="6">R25+V25+Z25</f>
        <v>132</v>
      </c>
      <c r="I31" t="s">
        <v>9</v>
      </c>
      <c r="J31">
        <f t="shared" ref="J31:J33" si="7">B31+F31</f>
        <v>322</v>
      </c>
    </row>
    <row r="32" spans="1:26" x14ac:dyDescent="0.25">
      <c r="A32" t="s">
        <v>540</v>
      </c>
      <c r="B32">
        <f t="shared" si="5"/>
        <v>70</v>
      </c>
      <c r="E32" t="s">
        <v>544</v>
      </c>
      <c r="F32">
        <f t="shared" si="6"/>
        <v>112</v>
      </c>
      <c r="I32" t="s">
        <v>11</v>
      </c>
      <c r="J32">
        <f t="shared" si="7"/>
        <v>182</v>
      </c>
    </row>
    <row r="33" spans="1:10" x14ac:dyDescent="0.25">
      <c r="A33" t="s">
        <v>541</v>
      </c>
      <c r="B33">
        <f t="shared" si="5"/>
        <v>73</v>
      </c>
      <c r="E33" t="s">
        <v>545</v>
      </c>
      <c r="F33">
        <f t="shared" si="6"/>
        <v>83.5</v>
      </c>
      <c r="I33" t="s">
        <v>7</v>
      </c>
      <c r="J33">
        <f t="shared" si="7"/>
        <v>156.5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48DD-BAA4-4D5A-A775-CCD80E10CB02}">
  <dimension ref="A1:X161"/>
  <sheetViews>
    <sheetView zoomScaleNormal="100" workbookViewId="0">
      <selection activeCell="B6" sqref="B6:I18"/>
    </sheetView>
  </sheetViews>
  <sheetFormatPr defaultRowHeight="15" x14ac:dyDescent="0.25"/>
  <cols>
    <col min="2" max="2" width="19.5703125" customWidth="1"/>
    <col min="5" max="6" width="15.5703125" customWidth="1"/>
    <col min="9" max="9" width="10.7109375" bestFit="1" customWidth="1"/>
    <col min="10" max="10" width="12.42578125" customWidth="1"/>
  </cols>
  <sheetData>
    <row r="1" spans="1:2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24" ht="24.75" x14ac:dyDescent="0.25">
      <c r="B2" s="3" t="str">
        <f>"SHROPSHIRE SPORTSHALL LEAGUE FIELD RESULT CARD "&amp;'Clubs and events'!$C$1</f>
        <v>SHROPSHIRE SPORTSHALL LEAGUE FIELD RESULT CARD 2023/2024</v>
      </c>
    </row>
    <row r="3" spans="1:24" ht="22.5" x14ac:dyDescent="0.25">
      <c r="B3" s="38" t="str">
        <f xml:space="preserve">  "CLUB: " &amp; Match_Host&amp; "  VENUE: " &amp;Match_Venue &amp;    "  DATE: " &amp;TEXT(Match_Date,"dd/mm/yyyy")</f>
        <v>CLUB: Telford AC  VENUE: Wenlock  DATE: 19/11/2023</v>
      </c>
    </row>
    <row r="4" spans="1:24" ht="19.5" x14ac:dyDescent="0.25">
      <c r="B4" s="4" t="str">
        <f>"EVENT: " &amp;T4&amp; " " &amp;S4 &amp; " " &amp; V4</f>
        <v>EVENT: U15 Girls SPEED BOUNCE</v>
      </c>
      <c r="S4" s="99" t="s">
        <v>46</v>
      </c>
      <c r="T4" s="99" t="s">
        <v>145</v>
      </c>
      <c r="U4" s="99" t="s">
        <v>90</v>
      </c>
      <c r="V4" s="99" t="str">
        <f t="shared" ref="V4" si="0">INDEX(All_events,MATCH(U4,Events_list,0),MATCH(T4 &amp;" "&amp;S4,Age_list,0))</f>
        <v>SPEED BOUNCE</v>
      </c>
      <c r="W4" t="str">
        <f t="shared" ref="W4" si="1">INDEX(Type,MATCH(V4,Field_events,0))</f>
        <v>SpeedB</v>
      </c>
      <c r="X4" t="str">
        <f>IF(T4="U11",T4,"Other")</f>
        <v>Other</v>
      </c>
    </row>
    <row r="5" spans="1:24" ht="19.5" x14ac:dyDescent="0.25">
      <c r="B5" s="4"/>
      <c r="S5" s="99"/>
      <c r="T5" s="99"/>
      <c r="U5" s="99"/>
      <c r="V5" s="99"/>
    </row>
    <row r="6" spans="1:24" ht="19.5" x14ac:dyDescent="0.25">
      <c r="A6">
        <v>1</v>
      </c>
      <c r="B6" s="4" t="str">
        <f ca="1">IF(INDEX(INDIRECT(X4&amp;"_"&amp;W4),$A6,B$1)=0,"",INDEX(INDIRECT(X4&amp;"_"&amp;W4),$A6,B$1))</f>
        <v>CLUB</v>
      </c>
      <c r="C6" s="4" t="str">
        <f ca="1">IF(INDEX(INDIRECT(X4&amp;"_"&amp;W4),$A6,C$1)=0,"",INDEX(INDIRECT(X4&amp;"_"&amp;W4),$A6,C$1))</f>
        <v>NAME</v>
      </c>
      <c r="D6" s="4" t="str">
        <f ca="1">IF(INDEX(INDIRECT(X4&amp;"_"&amp;W4),$A6,D$1)=0,"",INDEX(INDIRECT(X4&amp;"_"&amp;W4),$A6,D$1))</f>
        <v>SCORE</v>
      </c>
      <c r="E6" s="4" t="str">
        <f ca="1">IF(INDEX(INDIRECT(X4&amp;"_"&amp;W4),$A6,E$1)=0,"",INDEX(INDIRECT(X4&amp;"_"&amp;W4),$A6,E$1))</f>
        <v>POSITION</v>
      </c>
      <c r="F6" s="4" t="str">
        <f ca="1">IF(INDEX(INDIRECT(X4&amp;"_"&amp;W4),$A6,F$1)=0,"",INDEX(INDIRECT(X4&amp;"_"&amp;W4),$A6,F$1))</f>
        <v>POINTS (8 to 1)</v>
      </c>
      <c r="G6" s="4" t="str">
        <f ca="1">IF(INDEX(INDIRECT(X4&amp;"_"&amp;W4),$A6,G$1)=0,"",INDEX(INDIRECT(X4&amp;"_"&amp;W4),$A6,G$1))</f>
        <v/>
      </c>
      <c r="H6" s="4" t="str">
        <f ca="1">IF(INDEX(INDIRECT(X4&amp;"_"&amp;W4),$A6,H$1)=0,"",INDEX(INDIRECT(X4&amp;"_"&amp;W4),$A6,H$1))</f>
        <v/>
      </c>
      <c r="I6" s="4" t="str">
        <f ca="1">IF(INDEX(INDIRECT(X4&amp;"_"&amp;W4),$A6,I$1)=0,"",INDEX(INDIRECT(X4&amp;"_"&amp;W4),$A6,I$1))</f>
        <v/>
      </c>
      <c r="J6" s="4"/>
      <c r="S6" s="99"/>
      <c r="T6" s="99"/>
      <c r="U6" s="99"/>
      <c r="V6" s="99"/>
    </row>
    <row r="7" spans="1:24" ht="23.25" customHeight="1" x14ac:dyDescent="0.25">
      <c r="A7">
        <v>2</v>
      </c>
      <c r="B7" s="4" t="str">
        <f ca="1">IF(INDEX(INDIRECT(X4&amp;"_"&amp;W4),$A7,B$1)=0,"",INDEX(INDIRECT(X4&amp;"_"&amp;W4),$A7,B$1))</f>
        <v>OSWESTRY</v>
      </c>
      <c r="C7" s="4" t="str">
        <f ca="1">IF(INDEX(INDIRECT(X4&amp;"_"&amp;W4),$A7,C$1)=0,"",INDEX(INDIRECT(X4&amp;"_"&amp;W4),$A7,C$1))</f>
        <v/>
      </c>
      <c r="D7" s="4" t="str">
        <f ca="1">IF(INDEX(INDIRECT(X4&amp;"_"&amp;W4),$A7,D$1)=0,"",INDEX(INDIRECT(X4&amp;"_"&amp;W4),$A7,D$1))</f>
        <v/>
      </c>
      <c r="E7" s="4" t="str">
        <f ca="1">IF(INDEX(INDIRECT(X4&amp;"_"&amp;W4),$A7,E$1)=0,"",INDEX(INDIRECT(X4&amp;"_"&amp;W4),$A7,E$1))</f>
        <v/>
      </c>
      <c r="F7" s="4" t="str">
        <f ca="1">IF(INDEX(INDIRECT(X4&amp;"_"&amp;W4),$A7,F$1)=0,"",INDEX(INDIRECT(X4&amp;"_"&amp;W4),$A7,F$1))</f>
        <v/>
      </c>
      <c r="G7" s="4" t="str">
        <f ca="1">IF(INDEX(INDIRECT(X4&amp;"_"&amp;W4),$A7,G$1)=0,"",INDEX(INDIRECT(X4&amp;"_"&amp;W4),$A7,G$1))</f>
        <v/>
      </c>
      <c r="H7" s="4" t="str">
        <f ca="1">IF(INDEX(INDIRECT(X4&amp;"_"&amp;W4),$A7,H$1)=0,"",INDEX(INDIRECT(X4&amp;"_"&amp;W4),$A7,H$1))</f>
        <v/>
      </c>
      <c r="I7" s="4" t="str">
        <f ca="1">IF(INDEX(INDIRECT(X4&amp;"_"&amp;W4),$A7,I$1)=0,"",INDEX(INDIRECT(X4&amp;"_"&amp;W4),$A7,I$1))</f>
        <v/>
      </c>
      <c r="J7" s="4"/>
      <c r="S7" s="99"/>
      <c r="T7" s="99"/>
      <c r="U7" s="99"/>
      <c r="V7" s="99"/>
    </row>
    <row r="8" spans="1:24" ht="15" customHeight="1" x14ac:dyDescent="0.25">
      <c r="A8">
        <v>3</v>
      </c>
      <c r="B8" s="4" t="str">
        <f ca="1">IF(INDEX(INDIRECT(X4&amp;"_"&amp;W4),$A8,B$1)=0,"",INDEX(INDIRECT(X4&amp;"_"&amp;W4),$A8,B$1))</f>
        <v>SHREWSBURY</v>
      </c>
      <c r="C8" s="4" t="str">
        <f ca="1">IF(INDEX(INDIRECT(X4&amp;"_"&amp;W4),$A8,C$1)=0,"",INDEX(INDIRECT(X4&amp;"_"&amp;W4),$A8,C$1))</f>
        <v/>
      </c>
      <c r="D8" s="4" t="str">
        <f ca="1">IF(INDEX(INDIRECT(X4&amp;"_"&amp;W4),$A8,D$1)=0,"",INDEX(INDIRECT(X4&amp;"_"&amp;W4),$A8,D$1))</f>
        <v/>
      </c>
      <c r="E8" s="4" t="str">
        <f ca="1">IF(INDEX(INDIRECT(X4&amp;"_"&amp;W4),$A8,E$1)=0,"",INDEX(INDIRECT(X4&amp;"_"&amp;W4),$A8,E$1))</f>
        <v/>
      </c>
      <c r="F8" s="4" t="str">
        <f ca="1">IF(INDEX(INDIRECT(X4&amp;"_"&amp;W4),$A8,F$1)=0,"",INDEX(INDIRECT(X4&amp;"_"&amp;W4),$A8,F$1))</f>
        <v/>
      </c>
      <c r="G8" s="4" t="str">
        <f ca="1">IF(INDEX(INDIRECT(X4&amp;"_"&amp;W4),$A8,G$1)=0,"",INDEX(INDIRECT(X4&amp;"_"&amp;W4),$A8,G$1))</f>
        <v/>
      </c>
      <c r="H8" s="4" t="str">
        <f ca="1">IF(INDEX(INDIRECT(X4&amp;"_"&amp;W4),$A8,H$1)=0,"",INDEX(INDIRECT(X4&amp;"_"&amp;W4),$A8,H$1))</f>
        <v/>
      </c>
      <c r="I8" s="4" t="str">
        <f ca="1">IF(INDEX(INDIRECT(X4&amp;"_"&amp;W4),$A8,I$1)=0,"",INDEX(INDIRECT(X4&amp;"_"&amp;W4),$A8,I$1))</f>
        <v/>
      </c>
      <c r="J8" s="4"/>
      <c r="S8" s="99"/>
      <c r="T8" s="99"/>
      <c r="U8" s="99"/>
      <c r="V8" s="99"/>
    </row>
    <row r="9" spans="1:24" ht="42.75" customHeight="1" x14ac:dyDescent="0.25">
      <c r="A9">
        <v>4</v>
      </c>
      <c r="B9" s="4" t="str">
        <f ca="1">IF(INDEX(INDIRECT(X4&amp;"_"&amp;W4),$A9,B$1)=0,"",INDEX(INDIRECT(X4&amp;"_"&amp;W4),$A9,B$1))</f>
        <v>TELFORD</v>
      </c>
      <c r="C9" s="4" t="str">
        <f ca="1">IF(INDEX(INDIRECT(X4&amp;"_"&amp;W4),$A9,C$1)=0,"",INDEX(INDIRECT(X4&amp;"_"&amp;W4),$A9,C$1))</f>
        <v/>
      </c>
      <c r="D9" s="4" t="str">
        <f ca="1">IF(INDEX(INDIRECT(X4&amp;"_"&amp;W4),$A9,D$1)=0,"",INDEX(INDIRECT(X4&amp;"_"&amp;W4),$A9,D$1))</f>
        <v/>
      </c>
      <c r="E9" s="4" t="str">
        <f ca="1">IF(INDEX(INDIRECT(X4&amp;"_"&amp;W4),$A9,E$1)=0,"",INDEX(INDIRECT(X4&amp;"_"&amp;W4),$A9,E$1))</f>
        <v/>
      </c>
      <c r="F9" s="4" t="str">
        <f ca="1">IF(INDEX(INDIRECT(X4&amp;"_"&amp;W4),$A9,F$1)=0,"",INDEX(INDIRECT(X4&amp;"_"&amp;W4),$A9,F$1))</f>
        <v/>
      </c>
      <c r="G9" s="4" t="str">
        <f ca="1">IF(INDEX(INDIRECT(X4&amp;"_"&amp;W4),$A9,G$1)=0,"",INDEX(INDIRECT(X4&amp;"_"&amp;W4),$A9,G$1))</f>
        <v/>
      </c>
      <c r="H9" s="4" t="str">
        <f ca="1">IF(INDEX(INDIRECT(X4&amp;"_"&amp;W4),$A9,H$1)=0,"",INDEX(INDIRECT(X4&amp;"_"&amp;W4),$A9,H$1))</f>
        <v/>
      </c>
      <c r="I9" s="4" t="str">
        <f ca="1">IF(INDEX(INDIRECT(X4&amp;"_"&amp;W4),$A9,I$1)=0,"",INDEX(INDIRECT(X4&amp;"_"&amp;W4),$A9,I$1))</f>
        <v/>
      </c>
      <c r="J9" s="4"/>
    </row>
    <row r="10" spans="1:24" ht="15" customHeight="1" x14ac:dyDescent="0.25">
      <c r="A10">
        <v>5</v>
      </c>
      <c r="B10" s="4" t="str">
        <f ca="1">IF(INDEX(INDIRECT(X4&amp;"_"&amp;W4),$A10,B$1)=0,"",INDEX(INDIRECT(X4&amp;"_"&amp;W4),$A10,B$1))</f>
        <v>WENLOCK</v>
      </c>
      <c r="C10" s="4" t="str">
        <f ca="1">IF(INDEX(INDIRECT(X4&amp;"_"&amp;W4),$A10,C$1)=0,"",INDEX(INDIRECT(X4&amp;"_"&amp;W4),$A10,C$1))</f>
        <v/>
      </c>
      <c r="D10" s="4" t="str">
        <f ca="1">IF(INDEX(INDIRECT(X4&amp;"_"&amp;W4),$A10,D$1)=0,"",INDEX(INDIRECT(X4&amp;"_"&amp;W4),$A10,D$1))</f>
        <v/>
      </c>
      <c r="E10" s="4" t="str">
        <f ca="1">IF(INDEX(INDIRECT(X4&amp;"_"&amp;W4),$A10,E$1)=0,"",INDEX(INDIRECT(X4&amp;"_"&amp;W4),$A10,E$1))</f>
        <v/>
      </c>
      <c r="F10" s="4" t="str">
        <f ca="1">IF(INDEX(INDIRECT(X4&amp;"_"&amp;W4),$A10,F$1)=0,"",INDEX(INDIRECT(X4&amp;"_"&amp;W4),$A10,F$1))</f>
        <v/>
      </c>
      <c r="G10" s="4" t="str">
        <f ca="1">IF(INDEX(INDIRECT(X4&amp;"_"&amp;W4),$A10,G$1)=0,"",INDEX(INDIRECT(X4&amp;"_"&amp;W4),$A10,G$1))</f>
        <v/>
      </c>
      <c r="H10" s="4" t="str">
        <f ca="1">IF(INDEX(INDIRECT(X4&amp;"_"&amp;W4),$A10,H$1)=0,"",INDEX(INDIRECT(X4&amp;"_"&amp;W4),$A10,H$1))</f>
        <v/>
      </c>
      <c r="I10" s="4" t="str">
        <f ca="1">IF(INDEX(INDIRECT(X4&amp;"_"&amp;W4),$A10,I$1)=0,"",INDEX(INDIRECT(X4&amp;"_"&amp;W4),$A10,I$1))</f>
        <v/>
      </c>
      <c r="J10" s="4"/>
    </row>
    <row r="11" spans="1:24" ht="23.25" customHeight="1" x14ac:dyDescent="0.25">
      <c r="A11">
        <v>6</v>
      </c>
      <c r="B11" s="4" t="str">
        <f ca="1">IF(INDEX(INDIRECT(X4&amp;"_"&amp;W4),$A11,B$1)=0,"",INDEX(INDIRECT(X4&amp;"_"&amp;W4),$A11,B$1))</f>
        <v>OSWESTRY</v>
      </c>
      <c r="C11" s="4" t="str">
        <f ca="1">IF(INDEX(INDIRECT(X4&amp;"_"&amp;W4),$A11,C$1)=0,"",INDEX(INDIRECT(X4&amp;"_"&amp;W4),$A11,C$1))</f>
        <v/>
      </c>
      <c r="D11" s="4" t="str">
        <f ca="1">IF(INDEX(INDIRECT(X4&amp;"_"&amp;W4),$A11,D$1)=0,"",INDEX(INDIRECT(X4&amp;"_"&amp;W4),$A11,D$1))</f>
        <v/>
      </c>
      <c r="E11" s="4" t="str">
        <f ca="1">IF(INDEX(INDIRECT(X4&amp;"_"&amp;W4),$A11,E$1)=0,"",INDEX(INDIRECT(X4&amp;"_"&amp;W4),$A11,E$1))</f>
        <v/>
      </c>
      <c r="F11" s="4" t="str">
        <f ca="1">IF(INDEX(INDIRECT(X4&amp;"_"&amp;W4),$A11,F$1)=0,"",INDEX(INDIRECT(X4&amp;"_"&amp;W4),$A11,F$1))</f>
        <v/>
      </c>
      <c r="G11" s="4" t="str">
        <f ca="1">IF(INDEX(INDIRECT(X4&amp;"_"&amp;W4),$A11,G$1)=0,"",INDEX(INDIRECT(X4&amp;"_"&amp;W4),$A11,G$1))</f>
        <v/>
      </c>
      <c r="H11" s="4" t="str">
        <f ca="1">IF(INDEX(INDIRECT(X4&amp;"_"&amp;W4),$A11,H$1)=0,"",INDEX(INDIRECT(X4&amp;"_"&amp;W4),$A11,H$1))</f>
        <v/>
      </c>
      <c r="I11" s="4" t="str">
        <f ca="1">IF(INDEX(INDIRECT(X4&amp;"_"&amp;W4),$A11,I$1)=0,"",INDEX(INDIRECT(X4&amp;"_"&amp;W4),$A11,I$1))</f>
        <v/>
      </c>
      <c r="J11" s="4"/>
    </row>
    <row r="12" spans="1:24" ht="15" customHeight="1" x14ac:dyDescent="0.25">
      <c r="A12">
        <v>7</v>
      </c>
      <c r="B12" s="4" t="str">
        <f ca="1">IF(INDEX(INDIRECT(X4&amp;"_"&amp;W4),$A12,B$1)=0,"",INDEX(INDIRECT(X4&amp;"_"&amp;W4),$A12,B$1))</f>
        <v>SHREWSBURY</v>
      </c>
      <c r="C12" s="4" t="str">
        <f ca="1">IF(INDEX(INDIRECT(X4&amp;"_"&amp;W4),$A12,C$1)=0,"",INDEX(INDIRECT(X4&amp;"_"&amp;W4),$A12,C$1))</f>
        <v/>
      </c>
      <c r="D12" s="4" t="str">
        <f ca="1">IF(INDEX(INDIRECT(X4&amp;"_"&amp;W4),$A12,D$1)=0,"",INDEX(INDIRECT(X4&amp;"_"&amp;W4),$A12,D$1))</f>
        <v/>
      </c>
      <c r="E12" s="4" t="str">
        <f ca="1">IF(INDEX(INDIRECT(X4&amp;"_"&amp;W4),$A12,E$1)=0,"",INDEX(INDIRECT(X4&amp;"_"&amp;W4),$A12,E$1))</f>
        <v/>
      </c>
      <c r="F12" s="4" t="str">
        <f ca="1">IF(INDEX(INDIRECT(X4&amp;"_"&amp;W4),$A12,F$1)=0,"",INDEX(INDIRECT(X4&amp;"_"&amp;W4),$A12,F$1))</f>
        <v/>
      </c>
      <c r="G12" s="4" t="str">
        <f ca="1">IF(INDEX(INDIRECT(X4&amp;"_"&amp;W4),$A12,G$1)=0,"",INDEX(INDIRECT(X4&amp;"_"&amp;W4),$A12,G$1))</f>
        <v/>
      </c>
      <c r="H12" s="4" t="str">
        <f ca="1">IF(INDEX(INDIRECT(X4&amp;"_"&amp;W4),$A12,H$1)=0,"",INDEX(INDIRECT(X4&amp;"_"&amp;W4),$A12,H$1))</f>
        <v/>
      </c>
      <c r="I12" s="4" t="str">
        <f ca="1">IF(INDEX(INDIRECT(X4&amp;"_"&amp;W4),$A12,I$1)=0,"",INDEX(INDIRECT(X4&amp;"_"&amp;W4),$A12,I$1))</f>
        <v/>
      </c>
      <c r="J12" s="4"/>
    </row>
    <row r="13" spans="1:24" ht="23.25" customHeight="1" x14ac:dyDescent="0.25">
      <c r="A13">
        <v>8</v>
      </c>
      <c r="B13" s="4" t="str">
        <f ca="1">IF(INDEX(INDIRECT(X4&amp;"_"&amp;W4),$A13,B$1)=0,"",INDEX(INDIRECT(X4&amp;"_"&amp;W4),$A13,B$1))</f>
        <v>TELFORD</v>
      </c>
      <c r="C13" s="4" t="str">
        <f ca="1">IF(INDEX(INDIRECT(X4&amp;"_"&amp;W4),$A13,C$1)=0,"",INDEX(INDIRECT(X4&amp;"_"&amp;W4),$A13,C$1))</f>
        <v/>
      </c>
      <c r="D13" s="4" t="str">
        <f ca="1">IF(INDEX(INDIRECT(X4&amp;"_"&amp;W4),$A13,D$1)=0,"",INDEX(INDIRECT(X4&amp;"_"&amp;W4),$A13,D$1))</f>
        <v/>
      </c>
      <c r="E13" s="4" t="str">
        <f ca="1">IF(INDEX(INDIRECT(X4&amp;"_"&amp;W4),$A13,E$1)=0,"",INDEX(INDIRECT(X4&amp;"_"&amp;W4),$A13,E$1))</f>
        <v/>
      </c>
      <c r="F13" s="4" t="str">
        <f ca="1">IF(INDEX(INDIRECT(X4&amp;"_"&amp;W4),$A13,F$1)=0,"",INDEX(INDIRECT(X4&amp;"_"&amp;W4),$A13,F$1))</f>
        <v/>
      </c>
      <c r="G13" s="4" t="str">
        <f ca="1">IF(INDEX(INDIRECT(X4&amp;"_"&amp;W4),$A13,G$1)=0,"",INDEX(INDIRECT(X4&amp;"_"&amp;W4),$A13,G$1))</f>
        <v/>
      </c>
      <c r="H13" s="4" t="str">
        <f ca="1">IF(INDEX(INDIRECT(X4&amp;"_"&amp;W4),$A13,H$1)=0,"",INDEX(INDIRECT(X4&amp;"_"&amp;W4),$A13,H$1))</f>
        <v/>
      </c>
      <c r="I13" s="4" t="str">
        <f ca="1">IF(INDEX(INDIRECT(X4&amp;"_"&amp;W4),$A13,I$1)=0,"",INDEX(INDIRECT(X4&amp;"_"&amp;W4),$A13,I$1))</f>
        <v/>
      </c>
      <c r="J13" s="4"/>
      <c r="S13" s="99"/>
      <c r="T13" s="99"/>
      <c r="U13" s="99"/>
      <c r="V13" s="99"/>
      <c r="X13" s="99"/>
    </row>
    <row r="14" spans="1:24" ht="15" customHeight="1" x14ac:dyDescent="0.25">
      <c r="A14">
        <v>9</v>
      </c>
      <c r="B14" s="4" t="str">
        <f ca="1">IF(INDEX(INDIRECT(X4&amp;"_"&amp;W4),$A14,B$1)=0,"",INDEX(INDIRECT(X4&amp;"_"&amp;W4),$A14,B$1))</f>
        <v>WENLOCK</v>
      </c>
      <c r="C14" s="4" t="str">
        <f ca="1">IF(INDEX(INDIRECT(X4&amp;"_"&amp;W4),$A14,C$1)=0,"",INDEX(INDIRECT(X4&amp;"_"&amp;W4),$A14,C$1))</f>
        <v/>
      </c>
      <c r="D14" s="4" t="str">
        <f ca="1">IF(INDEX(INDIRECT(X4&amp;"_"&amp;W4),$A14,D$1)=0,"",INDEX(INDIRECT(X4&amp;"_"&amp;W4),$A14,D$1))</f>
        <v/>
      </c>
      <c r="E14" s="4" t="str">
        <f ca="1">IF(INDEX(INDIRECT(X4&amp;"_"&amp;W4),$A14,E$1)=0,"",INDEX(INDIRECT(X4&amp;"_"&amp;W4),$A14,E$1))</f>
        <v/>
      </c>
      <c r="F14" s="4" t="str">
        <f ca="1">IF(INDEX(INDIRECT(X4&amp;"_"&amp;W4),$A14,F$1)=0,"",INDEX(INDIRECT(X4&amp;"_"&amp;W4),$A14,F$1))</f>
        <v/>
      </c>
      <c r="G14" s="4" t="str">
        <f ca="1">IF(INDEX(INDIRECT(X4&amp;"_"&amp;W4),$A14,G$1)=0,"",INDEX(INDIRECT(X4&amp;"_"&amp;W4),$A14,G$1))</f>
        <v/>
      </c>
      <c r="H14" s="4" t="str">
        <f ca="1">IF(INDEX(INDIRECT(X4&amp;"_"&amp;W4),$A14,H$1)=0,"",INDEX(INDIRECT(X4&amp;"_"&amp;W4),$A14,H$1))</f>
        <v/>
      </c>
      <c r="I14" s="4" t="str">
        <f ca="1">IF(INDEX(INDIRECT(X4&amp;"_"&amp;W4),$A14,I$1)=0,"",INDEX(INDIRECT(X4&amp;"_"&amp;W4),$A14,I$1))</f>
        <v/>
      </c>
      <c r="J14" s="4"/>
      <c r="S14" s="99"/>
      <c r="T14" s="99"/>
      <c r="U14" s="99"/>
      <c r="V14" s="99"/>
      <c r="X14" s="99"/>
    </row>
    <row r="15" spans="1:24" ht="23.25" customHeight="1" x14ac:dyDescent="0.25">
      <c r="A15">
        <v>10</v>
      </c>
      <c r="B15" s="4" t="str">
        <f ca="1">IF(INDEX(INDIRECT(X4&amp;"_"&amp;W4),$A15,B$1)=0,"",INDEX(INDIRECT(X4&amp;"_"&amp;W4),$A15,B$1))</f>
        <v/>
      </c>
      <c r="C15" s="4"/>
      <c r="D15" s="4"/>
      <c r="E15" s="4"/>
      <c r="F15" s="4"/>
      <c r="G15" s="4" t="str">
        <f ca="1">IF(INDEX(INDIRECT(X4&amp;"_"&amp;W4),$A15,G$1)=0,"",INDEX(INDIRECT(X4&amp;"_"&amp;W4),$A15,G$1))</f>
        <v/>
      </c>
      <c r="H15" s="4" t="str">
        <f ca="1">IF(INDEX(INDIRECT(X4&amp;"_"&amp;W4),$A15,H$1)=0,"",INDEX(INDIRECT(X4&amp;"_"&amp;W4),$A15,H$1))</f>
        <v/>
      </c>
      <c r="I15" s="4" t="str">
        <f ca="1">IF(INDEX(INDIRECT(X4&amp;"_"&amp;W4),$A15,I$1)=0,"",INDEX(INDIRECT(X4&amp;"_"&amp;W4),$A15,I$1))</f>
        <v/>
      </c>
      <c r="J15" s="4"/>
      <c r="S15" s="99"/>
      <c r="T15" s="99"/>
      <c r="U15" s="99"/>
      <c r="V15" s="99"/>
      <c r="X15" s="99"/>
    </row>
    <row r="16" spans="1:24" ht="15" customHeight="1" x14ac:dyDescent="0.25">
      <c r="A16">
        <v>11</v>
      </c>
      <c r="B16" s="4" t="str">
        <f ca="1">IF(INDEX(INDIRECT(X4&amp;"_"&amp;W4),$A16,B$1)=0,"",INDEX(INDIRECT(X4&amp;"_"&amp;W4),$A16,B$1))</f>
        <v>SCORE FROM FIRST TO EIGHTH – NOT A AND B.</v>
      </c>
      <c r="C16" s="4"/>
      <c r="D16" s="4"/>
      <c r="E16" s="4"/>
      <c r="F16" s="4"/>
      <c r="G16" s="4"/>
      <c r="H16" s="4"/>
      <c r="I16" s="4"/>
      <c r="J16" s="4"/>
      <c r="S16" s="99"/>
      <c r="T16" s="99"/>
      <c r="U16" s="99"/>
      <c r="V16" s="99"/>
      <c r="X16" s="99"/>
    </row>
    <row r="17" spans="1:24" ht="42.75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1:24" ht="15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1:24" ht="23.25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1:24" ht="15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24" ht="23.25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1:24" ht="15" customHeight="1" x14ac:dyDescent="0.25">
      <c r="B22" s="10"/>
      <c r="C22" s="10"/>
      <c r="D22" s="10"/>
      <c r="E22" s="10"/>
      <c r="F22" s="10"/>
    </row>
    <row r="23" spans="1:24" ht="23.25" customHeight="1" x14ac:dyDescent="0.25">
      <c r="B23" s="10"/>
      <c r="C23" s="10"/>
      <c r="D23" s="10"/>
      <c r="E23" s="10"/>
      <c r="F23" s="10"/>
    </row>
    <row r="24" spans="1:24" ht="15" customHeight="1" x14ac:dyDescent="0.25">
      <c r="B24" s="10"/>
      <c r="C24" s="10"/>
      <c r="D24" s="10"/>
      <c r="E24" s="10"/>
      <c r="F24" s="10"/>
    </row>
    <row r="25" spans="1:24" ht="42.75" customHeight="1" x14ac:dyDescent="0.25">
      <c r="B25" s="3" t="str">
        <f>"SHROPSHIRE SPORTSHALL LEAGUE FIELD RESULT CARD "&amp;'Clubs and events'!$C$1</f>
        <v>SHROPSHIRE SPORTSHALL LEAGUE FIELD RESULT CARD 2023/2024</v>
      </c>
    </row>
    <row r="26" spans="1:24" ht="15" customHeight="1" x14ac:dyDescent="0.25">
      <c r="B26" s="38" t="str">
        <f xml:space="preserve">  "CLUB: " &amp; Match_Host&amp; "  VENUE: " &amp;Match_Venue &amp;    "  DATE: " &amp;TEXT(Match_Date,"dd/mm/yyyy")</f>
        <v>CLUB: Telford AC  VENUE: Wenlock  DATE: 19/11/2023</v>
      </c>
    </row>
    <row r="27" spans="1:24" ht="23.25" customHeight="1" x14ac:dyDescent="0.25">
      <c r="B27" s="4" t="str">
        <f>"EVENT: " &amp;T27&amp; " " &amp;S27 &amp; " " &amp; V27</f>
        <v>EVENT: U15 Girls SHOT</v>
      </c>
      <c r="S27" s="99" t="s">
        <v>46</v>
      </c>
      <c r="T27" s="99" t="s">
        <v>145</v>
      </c>
      <c r="U27" s="99" t="s">
        <v>93</v>
      </c>
      <c r="V27" s="99" t="str">
        <f t="shared" ref="V27" si="2">INDEX(All_events,MATCH(U27,Events_list,0),MATCH(T27 &amp;" "&amp;S27,Age_list,0))</f>
        <v>SHOT</v>
      </c>
      <c r="W27" t="str">
        <f t="shared" ref="W27" si="3">INDEX(Type,MATCH(V27,Field_events,0))</f>
        <v>3Trials</v>
      </c>
      <c r="X27" t="str">
        <f>IF(T27="U11",T27,"Other")</f>
        <v>Other</v>
      </c>
    </row>
    <row r="28" spans="1:24" ht="23.25" customHeight="1" x14ac:dyDescent="0.25">
      <c r="B28" s="4"/>
      <c r="S28" s="99"/>
      <c r="T28" s="99"/>
      <c r="U28" s="99"/>
      <c r="V28" s="99"/>
    </row>
    <row r="29" spans="1:24" ht="15" customHeight="1" x14ac:dyDescent="0.25">
      <c r="A29">
        <v>1</v>
      </c>
      <c r="B29" s="4" t="str">
        <f ca="1">IF(INDEX(INDIRECT(X27&amp;"_"&amp;W27),$A29,B$1)=0,"",INDEX(INDIRECT(X27&amp;"_"&amp;W27),$A29,B$1))</f>
        <v>CLUB</v>
      </c>
      <c r="C29" s="4" t="str">
        <f ca="1">IF(INDEX(INDIRECT(X27&amp;"_"&amp;W27),$A29,C$1)=0,"",INDEX(INDIRECT(X27&amp;"_"&amp;W27),$A29,C$1))</f>
        <v>NAME</v>
      </c>
      <c r="D29" s="4" t="str">
        <f ca="1">IF(INDEX(INDIRECT(X27&amp;"_"&amp;W27),$A29,D$1)=0,"",INDEX(INDIRECT(X27&amp;"_"&amp;W27),$A29,D$1))</f>
        <v>1st TRIAL</v>
      </c>
      <c r="E29" s="4" t="str">
        <f ca="1">IF(INDEX(INDIRECT(X27&amp;"_"&amp;W27),$A29,E$1)=0,"",INDEX(INDIRECT(X27&amp;"_"&amp;W27),$A29,E$1))</f>
        <v>2nd TRIAL</v>
      </c>
      <c r="F29" s="4" t="str">
        <f ca="1">IF(INDEX(INDIRECT(X27&amp;"_"&amp;W27),$A29,F$1)=0,"",INDEX(INDIRECT(X27&amp;"_"&amp;W27),$A29,F$1))</f>
        <v>3rd TRIAL</v>
      </c>
      <c r="G29" s="4" t="str">
        <f ca="1">IF(INDEX(INDIRECT(X27&amp;"_"&amp;W27),$A29,G$1)=0,"",INDEX(INDIRECT(X27&amp;"_"&amp;W27),$A29,G$1))</f>
        <v>BEST OF TRIALS</v>
      </c>
      <c r="H29" s="4" t="str">
        <f ca="1">IF(INDEX(INDIRECT(X27&amp;"_"&amp;W27),$A29,H$1)=0,"",INDEX(INDIRECT(X27&amp;"_"&amp;W27),$A29,H$1))</f>
        <v>FINAL POSITION</v>
      </c>
      <c r="I29" s="4" t="str">
        <f ca="1">IF(INDEX(INDIRECT(X27&amp;"_"&amp;W27),$A29,I$1)=0,"",INDEX(INDIRECT(X27&amp;"_"&amp;W27),$A29,I$1))</f>
        <v>POINTS (8 to 1)</v>
      </c>
      <c r="J29" s="4"/>
      <c r="S29" s="99"/>
      <c r="T29" s="99"/>
      <c r="U29" s="99"/>
      <c r="V29" s="99"/>
    </row>
    <row r="30" spans="1:24" ht="23.25" customHeight="1" x14ac:dyDescent="0.25">
      <c r="A30">
        <v>2</v>
      </c>
      <c r="B30" s="4" t="str">
        <f ca="1">IF(INDEX(INDIRECT(X27&amp;"_"&amp;W27),$A30,B$1)=0,"",INDEX(INDIRECT(X27&amp;"_"&amp;W27),$A30,B$1))</f>
        <v>OSWESTRY</v>
      </c>
      <c r="C30" s="4" t="str">
        <f ca="1">IF(INDEX(INDIRECT(X27&amp;"_"&amp;W27),$A30,C$1)=0,"",INDEX(INDIRECT(X27&amp;"_"&amp;W27),$A30,C$1))</f>
        <v/>
      </c>
      <c r="D30" s="4" t="str">
        <f ca="1">IF(INDEX(INDIRECT(X27&amp;"_"&amp;W27),$A30,D$1)=0,"",INDEX(INDIRECT(X27&amp;"_"&amp;W27),$A30,D$1))</f>
        <v/>
      </c>
      <c r="E30" s="4" t="str">
        <f ca="1">IF(INDEX(INDIRECT(X27&amp;"_"&amp;W27),$A30,E$1)=0,"",INDEX(INDIRECT(X27&amp;"_"&amp;W27),$A30,E$1))</f>
        <v/>
      </c>
      <c r="F30" s="4" t="str">
        <f ca="1">IF(INDEX(INDIRECT(X27&amp;"_"&amp;W27),$A30,F$1)=0,"",INDEX(INDIRECT(X27&amp;"_"&amp;W27),$A30,F$1))</f>
        <v/>
      </c>
      <c r="G30" s="4" t="str">
        <f ca="1">IF(INDEX(INDIRECT(X27&amp;"_"&amp;W27),$A30,G$1)=0,"",INDEX(INDIRECT(X27&amp;"_"&amp;W27),$A30,G$1))</f>
        <v/>
      </c>
      <c r="H30" s="4" t="str">
        <f ca="1">IF(INDEX(INDIRECT(X27&amp;"_"&amp;W27),$A30,H$1)=0,"",INDEX(INDIRECT(X27&amp;"_"&amp;W27),$A30,H$1))</f>
        <v/>
      </c>
      <c r="I30" s="4" t="str">
        <f ca="1">IF(INDEX(INDIRECT(X27&amp;"_"&amp;W27),$A30,I$1)=0,"",INDEX(INDIRECT(X27&amp;"_"&amp;W27),$A30,I$1))</f>
        <v/>
      </c>
      <c r="J30" s="4"/>
      <c r="S30" s="99"/>
      <c r="T30" s="99"/>
      <c r="U30" s="99"/>
      <c r="V30" s="99"/>
    </row>
    <row r="31" spans="1:24" ht="15" customHeight="1" x14ac:dyDescent="0.25">
      <c r="A31">
        <v>3</v>
      </c>
      <c r="B31" s="4" t="str">
        <f ca="1">IF(INDEX(INDIRECT(X27&amp;"_"&amp;W27),$A31,B$1)=0,"",INDEX(INDIRECT(X27&amp;"_"&amp;W27),$A31,B$1))</f>
        <v>SHREWSBURY</v>
      </c>
      <c r="C31" s="4" t="str">
        <f ca="1">IF(INDEX(INDIRECT(X27&amp;"_"&amp;W27),$A31,C$1)=0,"",INDEX(INDIRECT(X27&amp;"_"&amp;W27),$A31,C$1))</f>
        <v/>
      </c>
      <c r="D31" s="4" t="str">
        <f ca="1">IF(INDEX(INDIRECT(X27&amp;"_"&amp;W27),$A31,D$1)=0,"",INDEX(INDIRECT(X27&amp;"_"&amp;W27),$A31,D$1))</f>
        <v/>
      </c>
      <c r="E31" s="4" t="str">
        <f ca="1">IF(INDEX(INDIRECT(X27&amp;"_"&amp;W27),$A31,E$1)=0,"",INDEX(INDIRECT(X27&amp;"_"&amp;W27),$A31,E$1))</f>
        <v/>
      </c>
      <c r="F31" s="4" t="str">
        <f ca="1">IF(INDEX(INDIRECT(X27&amp;"_"&amp;W27),$A31,F$1)=0,"",INDEX(INDIRECT(X27&amp;"_"&amp;W27),$A31,F$1))</f>
        <v/>
      </c>
      <c r="G31" s="4" t="str">
        <f ca="1">IF(INDEX(INDIRECT(X27&amp;"_"&amp;W27),$A31,G$1)=0,"",INDEX(INDIRECT(X27&amp;"_"&amp;W27),$A31,G$1))</f>
        <v/>
      </c>
      <c r="H31" s="4" t="str">
        <f ca="1">IF(INDEX(INDIRECT(X27&amp;"_"&amp;W27),$A31,H$1)=0,"",INDEX(INDIRECT(X27&amp;"_"&amp;W27),$A31,H$1))</f>
        <v/>
      </c>
      <c r="I31" s="4" t="str">
        <f ca="1">IF(INDEX(INDIRECT(X27&amp;"_"&amp;W27),$A31,I$1)=0,"",INDEX(INDIRECT(X27&amp;"_"&amp;W27),$A31,I$1))</f>
        <v/>
      </c>
      <c r="J31" s="4"/>
    </row>
    <row r="32" spans="1:24" ht="19.5" x14ac:dyDescent="0.25">
      <c r="A32">
        <v>4</v>
      </c>
      <c r="B32" s="4" t="str">
        <f ca="1">IF(INDEX(INDIRECT(X27&amp;"_"&amp;W27),$A32,B$1)=0,"",INDEX(INDIRECT(X27&amp;"_"&amp;W27),$A32,B$1))</f>
        <v>TELFORD</v>
      </c>
      <c r="C32" s="4" t="str">
        <f ca="1">IF(INDEX(INDIRECT(X27&amp;"_"&amp;W27),$A32,C$1)=0,"",INDEX(INDIRECT(X27&amp;"_"&amp;W27),$A32,C$1))</f>
        <v/>
      </c>
      <c r="D32" s="4" t="str">
        <f ca="1">IF(INDEX(INDIRECT(X27&amp;"_"&amp;W27),$A32,D$1)=0,"",INDEX(INDIRECT(X27&amp;"_"&amp;W27),$A32,D$1))</f>
        <v/>
      </c>
      <c r="E32" s="4" t="str">
        <f ca="1">IF(INDEX(INDIRECT(X27&amp;"_"&amp;W27),$A32,E$1)=0,"",INDEX(INDIRECT(X27&amp;"_"&amp;W27),$A32,E$1))</f>
        <v/>
      </c>
      <c r="F32" s="4" t="str">
        <f ca="1">IF(INDEX(INDIRECT(X27&amp;"_"&amp;W27),$A32,F$1)=0,"",INDEX(INDIRECT(X27&amp;"_"&amp;W27),$A32,F$1))</f>
        <v/>
      </c>
      <c r="G32" s="4" t="str">
        <f ca="1">IF(INDEX(INDIRECT(X27&amp;"_"&amp;W27),$A32,G$1)=0,"",INDEX(INDIRECT(X27&amp;"_"&amp;W27),$A32,G$1))</f>
        <v/>
      </c>
      <c r="H32" s="4" t="str">
        <f ca="1">IF(INDEX(INDIRECT(X27&amp;"_"&amp;W27),$A32,H$1)=0,"",INDEX(INDIRECT(X27&amp;"_"&amp;W27),$A32,H$1))</f>
        <v/>
      </c>
      <c r="I32" s="4" t="str">
        <f ca="1">IF(INDEX(INDIRECT(X27&amp;"_"&amp;W27),$A32,I$1)=0,"",INDEX(INDIRECT(X27&amp;"_"&amp;W27),$A32,I$1))</f>
        <v/>
      </c>
      <c r="J32" s="4"/>
    </row>
    <row r="33" spans="1:24" ht="19.5" x14ac:dyDescent="0.25">
      <c r="A33">
        <v>5</v>
      </c>
      <c r="B33" s="4" t="str">
        <f ca="1">IF(INDEX(INDIRECT(X27&amp;"_"&amp;W27),$A33,B$1)=0,"",INDEX(INDIRECT(X27&amp;"_"&amp;W27),$A33,B$1))</f>
        <v>WENLOCK</v>
      </c>
      <c r="C33" s="4" t="str">
        <f ca="1">IF(INDEX(INDIRECT(X27&amp;"_"&amp;W27),$A33,C$1)=0,"",INDEX(INDIRECT(X27&amp;"_"&amp;W27),$A33,C$1))</f>
        <v/>
      </c>
      <c r="D33" s="4" t="str">
        <f ca="1">IF(INDEX(INDIRECT(X27&amp;"_"&amp;W27),$A33,D$1)=0,"",INDEX(INDIRECT(X27&amp;"_"&amp;W27),$A33,D$1))</f>
        <v/>
      </c>
      <c r="E33" s="4" t="str">
        <f ca="1">IF(INDEX(INDIRECT(X27&amp;"_"&amp;W27),$A33,E$1)=0,"",INDEX(INDIRECT(X27&amp;"_"&amp;W27),$A33,E$1))</f>
        <v/>
      </c>
      <c r="F33" s="4" t="str">
        <f ca="1">IF(INDEX(INDIRECT(X27&amp;"_"&amp;W27),$A33,F$1)=0,"",INDEX(INDIRECT(X27&amp;"_"&amp;W27),$A33,F$1))</f>
        <v/>
      </c>
      <c r="G33" s="4" t="str">
        <f ca="1">IF(INDEX(INDIRECT(X27&amp;"_"&amp;W27),$A33,G$1)=0,"",INDEX(INDIRECT(X27&amp;"_"&amp;W27),$A33,G$1))</f>
        <v/>
      </c>
      <c r="H33" s="4" t="str">
        <f ca="1">IF(INDEX(INDIRECT(X27&amp;"_"&amp;W27),$A33,H$1)=0,"",INDEX(INDIRECT(X27&amp;"_"&amp;W27),$A33,H$1))</f>
        <v/>
      </c>
      <c r="I33" s="4" t="str">
        <f ca="1">IF(INDEX(INDIRECT(X27&amp;"_"&amp;W27),$A33,I$1)=0,"",INDEX(INDIRECT(X27&amp;"_"&amp;W27),$A33,I$1))</f>
        <v/>
      </c>
      <c r="J33" s="4"/>
    </row>
    <row r="34" spans="1:24" ht="19.5" x14ac:dyDescent="0.25">
      <c r="A34">
        <v>6</v>
      </c>
      <c r="B34" s="4" t="str">
        <f ca="1">IF(INDEX(INDIRECT(X27&amp;"_"&amp;W27),$A34,B$1)=0,"",INDEX(INDIRECT(X27&amp;"_"&amp;W27),$A34,B$1))</f>
        <v>OSWESTRY</v>
      </c>
      <c r="C34" s="4" t="str">
        <f ca="1">IF(INDEX(INDIRECT(X27&amp;"_"&amp;W27),$A34,C$1)=0,"",INDEX(INDIRECT(X27&amp;"_"&amp;W27),$A34,C$1))</f>
        <v/>
      </c>
      <c r="D34" s="4" t="str">
        <f ca="1">IF(INDEX(INDIRECT(X27&amp;"_"&amp;W27),$A34,D$1)=0,"",INDEX(INDIRECT(X27&amp;"_"&amp;W27),$A34,D$1))</f>
        <v/>
      </c>
      <c r="E34" s="4" t="str">
        <f ca="1">IF(INDEX(INDIRECT(X27&amp;"_"&amp;W27),$A34,E$1)=0,"",INDEX(INDIRECT(X27&amp;"_"&amp;W27),$A34,E$1))</f>
        <v/>
      </c>
      <c r="F34" s="4" t="str">
        <f ca="1">IF(INDEX(INDIRECT(X27&amp;"_"&amp;W27),$A34,F$1)=0,"",INDEX(INDIRECT(X27&amp;"_"&amp;W27),$A34,F$1))</f>
        <v/>
      </c>
      <c r="G34" s="4" t="str">
        <f ca="1">IF(INDEX(INDIRECT(X27&amp;"_"&amp;W27),$A34,G$1)=0,"",INDEX(INDIRECT(X27&amp;"_"&amp;W27),$A34,G$1))</f>
        <v/>
      </c>
      <c r="H34" s="4" t="str">
        <f ca="1">IF(INDEX(INDIRECT(X27&amp;"_"&amp;W27),$A34,H$1)=0,"",INDEX(INDIRECT(X27&amp;"_"&amp;W27),$A34,H$1))</f>
        <v/>
      </c>
      <c r="I34" s="4" t="str">
        <f ca="1">IF(INDEX(INDIRECT(X27&amp;"_"&amp;W27),$A34,I$1)=0,"",INDEX(INDIRECT(X27&amp;"_"&amp;W27),$A34,I$1))</f>
        <v/>
      </c>
      <c r="J34" s="4"/>
    </row>
    <row r="35" spans="1:24" ht="19.5" x14ac:dyDescent="0.25">
      <c r="A35">
        <v>7</v>
      </c>
      <c r="B35" s="4" t="str">
        <f ca="1">IF(INDEX(INDIRECT(X27&amp;"_"&amp;W27),$A35,B$1)=0,"",INDEX(INDIRECT(X27&amp;"_"&amp;W27),$A35,B$1))</f>
        <v>SHREWSBURY</v>
      </c>
      <c r="C35" s="4" t="str">
        <f ca="1">IF(INDEX(INDIRECT(X27&amp;"_"&amp;W27),$A35,C$1)=0,"",INDEX(INDIRECT(X27&amp;"_"&amp;W27),$A35,C$1))</f>
        <v/>
      </c>
      <c r="D35" s="4" t="str">
        <f ca="1">IF(INDEX(INDIRECT(X27&amp;"_"&amp;W27),$A35,D$1)=0,"",INDEX(INDIRECT(X27&amp;"_"&amp;W27),$A35,D$1))</f>
        <v/>
      </c>
      <c r="E35" s="4" t="str">
        <f ca="1">IF(INDEX(INDIRECT(X27&amp;"_"&amp;W27),$A35,E$1)=0,"",INDEX(INDIRECT(X27&amp;"_"&amp;W27),$A35,E$1))</f>
        <v/>
      </c>
      <c r="F35" s="4" t="str">
        <f ca="1">IF(INDEX(INDIRECT(X27&amp;"_"&amp;W27),$A35,F$1)=0,"",INDEX(INDIRECT(X27&amp;"_"&amp;W27),$A35,F$1))</f>
        <v/>
      </c>
      <c r="G35" s="4" t="str">
        <f ca="1">IF(INDEX(INDIRECT(X27&amp;"_"&amp;W27),$A35,G$1)=0,"",INDEX(INDIRECT(X27&amp;"_"&amp;W27),$A35,G$1))</f>
        <v/>
      </c>
      <c r="H35" s="4" t="str">
        <f ca="1">IF(INDEX(INDIRECT(X27&amp;"_"&amp;W27),$A35,H$1)=0,"",INDEX(INDIRECT(X27&amp;"_"&amp;W27),$A35,H$1))</f>
        <v/>
      </c>
      <c r="I35" s="4" t="str">
        <f ca="1">IF(INDEX(INDIRECT(X27&amp;"_"&amp;W27),$A35,I$1)=0,"",INDEX(INDIRECT(X27&amp;"_"&amp;W27),$A35,I$1))</f>
        <v/>
      </c>
      <c r="J35" s="4"/>
      <c r="S35" s="99"/>
      <c r="T35" s="99"/>
      <c r="U35" s="99"/>
      <c r="V35" s="99"/>
      <c r="X35" s="99"/>
    </row>
    <row r="36" spans="1:24" ht="19.5" x14ac:dyDescent="0.25">
      <c r="A36">
        <v>8</v>
      </c>
      <c r="B36" s="4" t="str">
        <f ca="1">IF(INDEX(INDIRECT(X27&amp;"_"&amp;W27),$A36,B$1)=0,"",INDEX(INDIRECT(X27&amp;"_"&amp;W27),$A36,B$1))</f>
        <v>TELFORD</v>
      </c>
      <c r="C36" s="4" t="str">
        <f ca="1">IF(INDEX(INDIRECT(X27&amp;"_"&amp;W27),$A36,C$1)=0,"",INDEX(INDIRECT(X27&amp;"_"&amp;W27),$A36,C$1))</f>
        <v/>
      </c>
      <c r="D36" s="4" t="str">
        <f ca="1">IF(INDEX(INDIRECT(X27&amp;"_"&amp;W27),$A36,D$1)=0,"",INDEX(INDIRECT(X27&amp;"_"&amp;W27),$A36,D$1))</f>
        <v/>
      </c>
      <c r="E36" s="4" t="str">
        <f ca="1">IF(INDEX(INDIRECT(X27&amp;"_"&amp;W27),$A36,E$1)=0,"",INDEX(INDIRECT(X27&amp;"_"&amp;W27),$A36,E$1))</f>
        <v/>
      </c>
      <c r="F36" s="4" t="str">
        <f ca="1">IF(INDEX(INDIRECT(X27&amp;"_"&amp;W27),$A36,F$1)=0,"",INDEX(INDIRECT(X27&amp;"_"&amp;W27),$A36,F$1))</f>
        <v/>
      </c>
      <c r="G36" s="4" t="str">
        <f ca="1">IF(INDEX(INDIRECT(X27&amp;"_"&amp;W27),$A36,G$1)=0,"",INDEX(INDIRECT(X27&amp;"_"&amp;W27),$A36,G$1))</f>
        <v/>
      </c>
      <c r="H36" s="4" t="str">
        <f ca="1">IF(INDEX(INDIRECT(X27&amp;"_"&amp;W27),$A36,H$1)=0,"",INDEX(INDIRECT(X27&amp;"_"&amp;W27),$A36,H$1))</f>
        <v/>
      </c>
      <c r="I36" s="4" t="str">
        <f ca="1">IF(INDEX(INDIRECT(X27&amp;"_"&amp;W27),$A36,I$1)=0,"",INDEX(INDIRECT(X27&amp;"_"&amp;W27),$A36,I$1))</f>
        <v/>
      </c>
      <c r="J36" s="4"/>
      <c r="S36" s="99"/>
      <c r="T36" s="99"/>
      <c r="U36" s="99"/>
      <c r="V36" s="99"/>
      <c r="X36" s="99"/>
    </row>
    <row r="37" spans="1:24" ht="19.5" x14ac:dyDescent="0.25">
      <c r="A37">
        <v>9</v>
      </c>
      <c r="B37" s="4" t="str">
        <f ca="1">IF(INDEX(INDIRECT(X27&amp;"_"&amp;W27),$A37,B$1)=0,"",INDEX(INDIRECT(X27&amp;"_"&amp;W27),$A37,B$1))</f>
        <v>WENLOCK</v>
      </c>
      <c r="C37" s="4" t="str">
        <f ca="1">IF(INDEX(INDIRECT(X27&amp;"_"&amp;W27),$A37,C$1)=0,"",INDEX(INDIRECT(X27&amp;"_"&amp;W27),$A37,C$1))</f>
        <v/>
      </c>
      <c r="D37" s="4" t="str">
        <f ca="1">IF(INDEX(INDIRECT(X27&amp;"_"&amp;W27),$A37,D$1)=0,"",INDEX(INDIRECT(X27&amp;"_"&amp;W27),$A37,D$1))</f>
        <v/>
      </c>
      <c r="E37" s="4" t="str">
        <f ca="1">IF(INDEX(INDIRECT(X27&amp;"_"&amp;W27),$A37,E$1)=0,"",INDEX(INDIRECT(X27&amp;"_"&amp;W27),$A37,E$1))</f>
        <v/>
      </c>
      <c r="F37" s="4" t="str">
        <f ca="1">IF(INDEX(INDIRECT(X27&amp;"_"&amp;W27),$A37,F$1)=0,"",INDEX(INDIRECT(X27&amp;"_"&amp;W27),$A37,F$1))</f>
        <v/>
      </c>
      <c r="G37" s="4" t="str">
        <f ca="1">IF(INDEX(INDIRECT(X27&amp;"_"&amp;W27),$A37,G$1)=0,"",INDEX(INDIRECT(X27&amp;"_"&amp;W27),$A37,G$1))</f>
        <v/>
      </c>
      <c r="H37" s="4" t="str">
        <f ca="1">IF(INDEX(INDIRECT(X27&amp;"_"&amp;W27),$A37,H$1)=0,"",INDEX(INDIRECT(X27&amp;"_"&amp;W27),$A37,H$1))</f>
        <v/>
      </c>
      <c r="I37" s="4" t="str">
        <f ca="1">IF(INDEX(INDIRECT(X27&amp;"_"&amp;W27),$A37,I$1)=0,"",INDEX(INDIRECT(X27&amp;"_"&amp;W27),$A37,I$1))</f>
        <v/>
      </c>
      <c r="J37" s="4"/>
      <c r="S37" s="99"/>
      <c r="T37" s="99"/>
      <c r="U37" s="99"/>
      <c r="V37" s="99"/>
      <c r="X37" s="99"/>
    </row>
    <row r="38" spans="1:24" ht="19.5" x14ac:dyDescent="0.25">
      <c r="A38">
        <v>10</v>
      </c>
      <c r="B38" s="4" t="str">
        <f ca="1">IF(INDEX(INDIRECT(X27&amp;"_"&amp;W27),$A38,B$1)=0,"",INDEX(INDIRECT(X27&amp;"_"&amp;W27),$A38,B$1))</f>
        <v/>
      </c>
      <c r="C38" s="4" t="str">
        <f ca="1">IF(INDEX(INDIRECT(X27&amp;"_"&amp;W27),$A38,C$1)=0,"",INDEX(INDIRECT(X27&amp;"_"&amp;W27),$A38,C$1))</f>
        <v/>
      </c>
      <c r="D38" s="4" t="str">
        <f ca="1">IF(INDEX(INDIRECT(X27&amp;"_"&amp;W27),$A38,D$1)=0,"",INDEX(INDIRECT(X27&amp;"_"&amp;W27),$A38,D$1))</f>
        <v/>
      </c>
      <c r="E38" s="4" t="str">
        <f ca="1">IF(INDEX(INDIRECT(X27&amp;"_"&amp;W27),$A38,E$1)=0,"",INDEX(INDIRECT(X27&amp;"_"&amp;W27),$A38,E$1))</f>
        <v/>
      </c>
      <c r="F38" s="4" t="str">
        <f ca="1">IF(INDEX(INDIRECT(X27&amp;"_"&amp;W27),$A38,F$1)=0,"",INDEX(INDIRECT(X27&amp;"_"&amp;W27),$A38,F$1))</f>
        <v/>
      </c>
      <c r="G38" s="4" t="str">
        <f ca="1">IF(INDEX(INDIRECT(X27&amp;"_"&amp;W27),$A38,G$1)=0,"",INDEX(INDIRECT(X27&amp;"_"&amp;W27),$A38,G$1))</f>
        <v/>
      </c>
      <c r="H38" s="4" t="str">
        <f ca="1">IF(INDEX(INDIRECT(X27&amp;"_"&amp;W27),$A38,H$1)=0,"",INDEX(INDIRECT(X27&amp;"_"&amp;W27),$A38,H$1))</f>
        <v/>
      </c>
      <c r="I38" s="4" t="str">
        <f ca="1">IF(INDEX(INDIRECT(X27&amp;"_"&amp;W27),$A38,I$1)=0,"",INDEX(INDIRECT(X27&amp;"_"&amp;W27),$A38,I$1))</f>
        <v/>
      </c>
      <c r="J38" s="4"/>
      <c r="S38" s="99"/>
      <c r="T38" s="99"/>
      <c r="U38" s="99"/>
      <c r="V38" s="99"/>
      <c r="X38" s="99"/>
    </row>
    <row r="39" spans="1:24" ht="15" customHeight="1" x14ac:dyDescent="0.25">
      <c r="A39">
        <v>11</v>
      </c>
      <c r="B39" s="4" t="str">
        <f ca="1">IF(INDEX(INDIRECT(X27&amp;"_"&amp;W27),$A39,B$1)=0,"",INDEX(INDIRECT(X27&amp;"_"&amp;W27),$A39,B$1))</f>
        <v>SCORE FROM FIRST TO EIGHTH – NOT A AND B.</v>
      </c>
      <c r="C39" s="4"/>
      <c r="D39" s="4"/>
      <c r="E39" s="4"/>
      <c r="F39" s="4"/>
      <c r="G39" s="4"/>
      <c r="H39" s="4"/>
      <c r="I39" s="4"/>
      <c r="J39" s="4"/>
    </row>
    <row r="40" spans="1:24" ht="15" customHeight="1" x14ac:dyDescent="0.25">
      <c r="B40" s="4"/>
      <c r="C40" s="4"/>
      <c r="D40" s="4"/>
      <c r="E40" s="4"/>
      <c r="F40" s="4"/>
      <c r="G40" s="4"/>
      <c r="H40" s="4"/>
      <c r="I40" s="4"/>
      <c r="J40" s="4"/>
    </row>
    <row r="41" spans="1:24" ht="15" customHeight="1" x14ac:dyDescent="0.25">
      <c r="B41" s="4"/>
      <c r="C41" s="4"/>
      <c r="D41" s="4"/>
      <c r="E41" s="4"/>
      <c r="F41" s="4"/>
      <c r="G41" s="4"/>
      <c r="H41" s="4"/>
      <c r="I41" s="4"/>
      <c r="J41" s="4"/>
    </row>
    <row r="42" spans="1:24" ht="15" customHeight="1" x14ac:dyDescent="0.25">
      <c r="B42" s="4"/>
      <c r="C42" s="4"/>
      <c r="D42" s="4"/>
      <c r="E42" s="4"/>
      <c r="F42" s="4"/>
      <c r="G42" s="4"/>
      <c r="H42" s="4"/>
      <c r="I42" s="4"/>
      <c r="J42" s="4"/>
    </row>
    <row r="43" spans="1:24" ht="15" customHeight="1" x14ac:dyDescent="0.25">
      <c r="B43" s="4"/>
      <c r="C43" s="4"/>
      <c r="D43" s="4"/>
      <c r="E43" s="4"/>
      <c r="F43" s="4"/>
      <c r="G43" s="4"/>
      <c r="H43" s="4"/>
      <c r="I43" s="4"/>
      <c r="J43" s="4"/>
    </row>
    <row r="44" spans="1:24" ht="15" customHeight="1" x14ac:dyDescent="0.25">
      <c r="B44" s="4"/>
      <c r="C44" s="4"/>
      <c r="D44" s="4"/>
      <c r="E44" s="4"/>
      <c r="F44" s="4"/>
      <c r="G44" s="4"/>
      <c r="H44" s="4"/>
      <c r="I44" s="4"/>
      <c r="J44" s="4"/>
    </row>
    <row r="45" spans="1:24" ht="15" customHeight="1" x14ac:dyDescent="0.25">
      <c r="B45" s="10"/>
      <c r="C45" s="10"/>
      <c r="D45" s="10"/>
      <c r="E45" s="10"/>
      <c r="F45" s="10"/>
    </row>
    <row r="46" spans="1:24" ht="15" customHeight="1" x14ac:dyDescent="0.25">
      <c r="B46" s="10"/>
      <c r="C46" s="10"/>
      <c r="D46" s="10"/>
      <c r="E46" s="10"/>
      <c r="F46" s="10"/>
    </row>
    <row r="47" spans="1:24" ht="15" customHeight="1" x14ac:dyDescent="0.25">
      <c r="B47" s="10"/>
      <c r="C47" s="10"/>
      <c r="D47" s="10"/>
      <c r="E47" s="10"/>
      <c r="F47" s="10"/>
    </row>
    <row r="48" spans="1:24" ht="15" customHeight="1" x14ac:dyDescent="0.25">
      <c r="B48" s="10"/>
      <c r="C48" s="10"/>
      <c r="D48" s="10"/>
      <c r="E48" s="10"/>
      <c r="F48" s="10"/>
    </row>
    <row r="49" spans="1:24" ht="15" customHeight="1" x14ac:dyDescent="0.25">
      <c r="B49" s="3" t="str">
        <f>"SHROPSHIRE SPORTSHALL LEAGUE FIELD RESULT CARD "&amp;'Clubs and events'!$C$1</f>
        <v>SHROPSHIRE SPORTSHALL LEAGUE FIELD RESULT CARD 2023/2024</v>
      </c>
    </row>
    <row r="50" spans="1:24" ht="15" customHeight="1" x14ac:dyDescent="0.25">
      <c r="B50" s="38" t="str">
        <f xml:space="preserve">  "CLUB: " &amp; Match_Host&amp; "  VENUE: " &amp;Match_Venue &amp;    "  DATE: " &amp;TEXT(Match_Date,"dd/mm/yyyy")</f>
        <v>CLUB: Telford AC  VENUE: Wenlock  DATE: 19/11/2023</v>
      </c>
    </row>
    <row r="51" spans="1:24" ht="15" customHeight="1" x14ac:dyDescent="0.25">
      <c r="B51" s="4" t="str">
        <f>"EVENT: " &amp;T51&amp; " " &amp;S51 &amp; " " &amp; V51</f>
        <v>EVENT: U15 Boys SHOT</v>
      </c>
      <c r="S51" s="99" t="s">
        <v>62</v>
      </c>
      <c r="T51" s="99" t="s">
        <v>145</v>
      </c>
      <c r="U51" s="99" t="s">
        <v>90</v>
      </c>
      <c r="V51" s="99" t="str">
        <f t="shared" ref="V51" si="4">INDEX(All_events,MATCH(U51,Events_list,0),MATCH(T51 &amp;" "&amp;S51,Age_list,0))</f>
        <v>SHOT</v>
      </c>
      <c r="W51" t="str">
        <f t="shared" ref="W51" si="5">INDEX(Type,MATCH(V51,Field_events,0))</f>
        <v>3Trials</v>
      </c>
      <c r="X51" t="str">
        <f>IF(T51="U11",T51,"Other")</f>
        <v>Other</v>
      </c>
    </row>
    <row r="52" spans="1:24" ht="15" customHeight="1" x14ac:dyDescent="0.25">
      <c r="B52" s="4"/>
      <c r="S52" s="99"/>
      <c r="T52" s="99"/>
      <c r="U52" s="99"/>
      <c r="V52" s="99"/>
    </row>
    <row r="53" spans="1:24" ht="15" customHeight="1" x14ac:dyDescent="0.25">
      <c r="A53">
        <v>1</v>
      </c>
      <c r="B53" s="4" t="str">
        <f ca="1">IF(INDEX(INDIRECT(X51&amp;"_"&amp;W51),$A53,B$1)=0,"",INDEX(INDIRECT(X51&amp;"_"&amp;W51),$A53,B$1))</f>
        <v>CLUB</v>
      </c>
      <c r="C53" s="4" t="str">
        <f ca="1">IF(INDEX(INDIRECT(X51&amp;"_"&amp;W51),$A53,C$1)=0,"",INDEX(INDIRECT(X51&amp;"_"&amp;W51),$A53,C$1))</f>
        <v>NAME</v>
      </c>
      <c r="D53" s="4" t="str">
        <f ca="1">IF(INDEX(INDIRECT(X51&amp;"_"&amp;W51),$A53,D$1)=0,"",INDEX(INDIRECT(X51&amp;"_"&amp;W51),$A53,D$1))</f>
        <v>1st TRIAL</v>
      </c>
      <c r="E53" s="4" t="str">
        <f ca="1">IF(INDEX(INDIRECT(X51&amp;"_"&amp;W51),$A53,E$1)=0,"",INDEX(INDIRECT(X51&amp;"_"&amp;W51),$A53,E$1))</f>
        <v>2nd TRIAL</v>
      </c>
      <c r="F53" s="4" t="str">
        <f ca="1">IF(INDEX(INDIRECT(X51&amp;"_"&amp;W51),$A53,F$1)=0,"",INDEX(INDIRECT(X51&amp;"_"&amp;W51),$A53,F$1))</f>
        <v>3rd TRIAL</v>
      </c>
      <c r="G53" s="4" t="str">
        <f ca="1">IF(INDEX(INDIRECT(X51&amp;"_"&amp;W51),$A53,G$1)=0,"",INDEX(INDIRECT(X51&amp;"_"&amp;W51),$A53,G$1))</f>
        <v>BEST OF TRIALS</v>
      </c>
      <c r="H53" s="4" t="str">
        <f ca="1">IF(INDEX(INDIRECT(X51&amp;"_"&amp;W51),$A53,H$1)=0,"",INDEX(INDIRECT(X51&amp;"_"&amp;W51),$A53,H$1))</f>
        <v>FINAL POSITION</v>
      </c>
      <c r="I53" s="4" t="str">
        <f ca="1">IF(INDEX(INDIRECT(X51&amp;"_"&amp;W51),$A53,I$1)=0,"",INDEX(INDIRECT(X51&amp;"_"&amp;W51),$A53,I$1))</f>
        <v>POINTS (8 to 1)</v>
      </c>
      <c r="J53" s="4"/>
      <c r="S53" s="99"/>
      <c r="T53" s="99"/>
      <c r="U53" s="99"/>
      <c r="V53" s="99"/>
    </row>
    <row r="54" spans="1:24" ht="15" customHeight="1" x14ac:dyDescent="0.25">
      <c r="A54">
        <v>2</v>
      </c>
      <c r="B54" s="4" t="str">
        <f ca="1">IF(INDEX(INDIRECT(X51&amp;"_"&amp;W51),$A54,B$1)=0,"",INDEX(INDIRECT(X51&amp;"_"&amp;W51),$A54,B$1))</f>
        <v>OSWESTRY</v>
      </c>
      <c r="C54" s="4" t="str">
        <f ca="1">IF(INDEX(INDIRECT(X51&amp;"_"&amp;W51),$A54,C$1)=0,"",INDEX(INDIRECT(X51&amp;"_"&amp;W51),$A54,C$1))</f>
        <v/>
      </c>
      <c r="D54" s="4" t="str">
        <f ca="1">IF(INDEX(INDIRECT(X51&amp;"_"&amp;W51),$A54,D$1)=0,"",INDEX(INDIRECT(X51&amp;"_"&amp;W51),$A54,D$1))</f>
        <v/>
      </c>
      <c r="E54" s="4" t="str">
        <f ca="1">IF(INDEX(INDIRECT(X51&amp;"_"&amp;W51),$A54,E$1)=0,"",INDEX(INDIRECT(X51&amp;"_"&amp;W51),$A54,E$1))</f>
        <v/>
      </c>
      <c r="F54" s="4" t="str">
        <f ca="1">IF(INDEX(INDIRECT(X51&amp;"_"&amp;W51),$A54,F$1)=0,"",INDEX(INDIRECT(X51&amp;"_"&amp;W51),$A54,F$1))</f>
        <v/>
      </c>
      <c r="G54" s="4" t="str">
        <f ca="1">IF(INDEX(INDIRECT(X51&amp;"_"&amp;W51),$A54,G$1)=0,"",INDEX(INDIRECT(X51&amp;"_"&amp;W51),$A54,G$1))</f>
        <v/>
      </c>
      <c r="H54" s="4" t="str">
        <f ca="1">IF(INDEX(INDIRECT(X51&amp;"_"&amp;W51),$A54,H$1)=0,"",INDEX(INDIRECT(X51&amp;"_"&amp;W51),$A54,H$1))</f>
        <v/>
      </c>
      <c r="I54" s="4" t="str">
        <f ca="1">IF(INDEX(INDIRECT(X51&amp;"_"&amp;W51),$A54,I$1)=0,"",INDEX(INDIRECT(X51&amp;"_"&amp;W51),$A54,I$1))</f>
        <v/>
      </c>
      <c r="J54" s="4"/>
    </row>
    <row r="55" spans="1:24" ht="15" customHeight="1" x14ac:dyDescent="0.25">
      <c r="A55">
        <v>3</v>
      </c>
      <c r="B55" s="4" t="str">
        <f ca="1">IF(INDEX(INDIRECT(X51&amp;"_"&amp;W51),$A55,B$1)=0,"",INDEX(INDIRECT(X51&amp;"_"&amp;W51),$A55,B$1))</f>
        <v>SHREWSBURY</v>
      </c>
      <c r="C55" s="4" t="str">
        <f ca="1">IF(INDEX(INDIRECT(X51&amp;"_"&amp;W51),$A55,C$1)=0,"",INDEX(INDIRECT(X51&amp;"_"&amp;W51),$A55,C$1))</f>
        <v/>
      </c>
      <c r="D55" s="4" t="str">
        <f ca="1">IF(INDEX(INDIRECT(X51&amp;"_"&amp;W51),$A55,D$1)=0,"",INDEX(INDIRECT(X51&amp;"_"&amp;W51),$A55,D$1))</f>
        <v/>
      </c>
      <c r="E55" s="4" t="str">
        <f ca="1">IF(INDEX(INDIRECT(X51&amp;"_"&amp;W51),$A55,E$1)=0,"",INDEX(INDIRECT(X51&amp;"_"&amp;W51),$A55,E$1))</f>
        <v/>
      </c>
      <c r="F55" s="4" t="str">
        <f ca="1">IF(INDEX(INDIRECT(X51&amp;"_"&amp;W51),$A55,F$1)=0,"",INDEX(INDIRECT(X51&amp;"_"&amp;W51),$A55,F$1))</f>
        <v/>
      </c>
      <c r="G55" s="4" t="str">
        <f ca="1">IF(INDEX(INDIRECT(X51&amp;"_"&amp;W51),$A55,G$1)=0,"",INDEX(INDIRECT(X51&amp;"_"&amp;W51),$A55,G$1))</f>
        <v/>
      </c>
      <c r="H55" s="4" t="str">
        <f ca="1">IF(INDEX(INDIRECT(X51&amp;"_"&amp;W51),$A55,H$1)=0,"",INDEX(INDIRECT(X51&amp;"_"&amp;W51),$A55,H$1))</f>
        <v/>
      </c>
      <c r="I55" s="4" t="str">
        <f ca="1">IF(INDEX(INDIRECT(X51&amp;"_"&amp;W51),$A55,I$1)=0,"",INDEX(INDIRECT(X51&amp;"_"&amp;W51),$A55,I$1))</f>
        <v/>
      </c>
      <c r="J55" s="4"/>
    </row>
    <row r="56" spans="1:24" ht="15" customHeight="1" x14ac:dyDescent="0.25">
      <c r="A56">
        <v>4</v>
      </c>
      <c r="B56" s="4" t="str">
        <f ca="1">IF(INDEX(INDIRECT(X51&amp;"_"&amp;W51),$A56,B$1)=0,"",INDEX(INDIRECT(X51&amp;"_"&amp;W51),$A56,B$1))</f>
        <v>TELFORD</v>
      </c>
      <c r="C56" s="4" t="str">
        <f ca="1">IF(INDEX(INDIRECT(X51&amp;"_"&amp;W51),$A56,C$1)=0,"",INDEX(INDIRECT(X51&amp;"_"&amp;W51),$A56,C$1))</f>
        <v/>
      </c>
      <c r="D56" s="4" t="str">
        <f ca="1">IF(INDEX(INDIRECT(X51&amp;"_"&amp;W51),$A56,D$1)=0,"",INDEX(INDIRECT(X51&amp;"_"&amp;W51),$A56,D$1))</f>
        <v/>
      </c>
      <c r="E56" s="4" t="str">
        <f ca="1">IF(INDEX(INDIRECT(X51&amp;"_"&amp;W51),$A56,E$1)=0,"",INDEX(INDIRECT(X51&amp;"_"&amp;W51),$A56,E$1))</f>
        <v/>
      </c>
      <c r="F56" s="4" t="str">
        <f ca="1">IF(INDEX(INDIRECT(X51&amp;"_"&amp;W51),$A56,F$1)=0,"",INDEX(INDIRECT(X51&amp;"_"&amp;W51),$A56,F$1))</f>
        <v/>
      </c>
      <c r="G56" s="4" t="str">
        <f ca="1">IF(INDEX(INDIRECT(X51&amp;"_"&amp;W51),$A56,G$1)=0,"",INDEX(INDIRECT(X51&amp;"_"&amp;W51),$A56,G$1))</f>
        <v/>
      </c>
      <c r="H56" s="4" t="str">
        <f ca="1">IF(INDEX(INDIRECT(X51&amp;"_"&amp;W51),$A56,H$1)=0,"",INDEX(INDIRECT(X51&amp;"_"&amp;W51),$A56,H$1))</f>
        <v/>
      </c>
      <c r="I56" s="4" t="str">
        <f ca="1">IF(INDEX(INDIRECT(X51&amp;"_"&amp;W51),$A56,I$1)=0,"",INDEX(INDIRECT(X51&amp;"_"&amp;W51),$A56,I$1))</f>
        <v/>
      </c>
      <c r="J56" s="4"/>
    </row>
    <row r="57" spans="1:24" ht="15" customHeight="1" x14ac:dyDescent="0.25">
      <c r="A57">
        <v>5</v>
      </c>
      <c r="B57" s="4" t="str">
        <f ca="1">IF(INDEX(INDIRECT(X51&amp;"_"&amp;W51),$A57,B$1)=0,"",INDEX(INDIRECT(X51&amp;"_"&amp;W51),$A57,B$1))</f>
        <v>WENLOCK</v>
      </c>
      <c r="C57" s="4" t="str">
        <f ca="1">IF(INDEX(INDIRECT(X51&amp;"_"&amp;W51),$A57,C$1)=0,"",INDEX(INDIRECT(X51&amp;"_"&amp;W51),$A57,C$1))</f>
        <v/>
      </c>
      <c r="D57" s="4" t="str">
        <f ca="1">IF(INDEX(INDIRECT(X51&amp;"_"&amp;W51),$A57,D$1)=0,"",INDEX(INDIRECT(X51&amp;"_"&amp;W51),$A57,D$1))</f>
        <v/>
      </c>
      <c r="E57" s="4" t="str">
        <f ca="1">IF(INDEX(INDIRECT(X51&amp;"_"&amp;W51),$A57,E$1)=0,"",INDEX(INDIRECT(X51&amp;"_"&amp;W51),$A57,E$1))</f>
        <v/>
      </c>
      <c r="F57" s="4" t="str">
        <f ca="1">IF(INDEX(INDIRECT(X51&amp;"_"&amp;W51),$A57,F$1)=0,"",INDEX(INDIRECT(X51&amp;"_"&amp;W51),$A57,F$1))</f>
        <v/>
      </c>
      <c r="G57" s="4" t="str">
        <f ca="1">IF(INDEX(INDIRECT(X51&amp;"_"&amp;W51),$A57,G$1)=0,"",INDEX(INDIRECT(X51&amp;"_"&amp;W51),$A57,G$1))</f>
        <v/>
      </c>
      <c r="H57" s="4" t="str">
        <f ca="1">IF(INDEX(INDIRECT(X51&amp;"_"&amp;W51),$A57,H$1)=0,"",INDEX(INDIRECT(X51&amp;"_"&amp;W51),$A57,H$1))</f>
        <v/>
      </c>
      <c r="I57" s="4" t="str">
        <f ca="1">IF(INDEX(INDIRECT(X51&amp;"_"&amp;W51),$A57,I$1)=0,"",INDEX(INDIRECT(X51&amp;"_"&amp;W51),$A57,I$1))</f>
        <v/>
      </c>
      <c r="J57" s="4"/>
    </row>
    <row r="58" spans="1:24" ht="15" customHeight="1" x14ac:dyDescent="0.25">
      <c r="A58">
        <v>6</v>
      </c>
      <c r="B58" s="4" t="str">
        <f ca="1">IF(INDEX(INDIRECT(X51&amp;"_"&amp;W51),$A58,B$1)=0,"",INDEX(INDIRECT(X51&amp;"_"&amp;W51),$A58,B$1))</f>
        <v>OSWESTRY</v>
      </c>
      <c r="C58" s="4" t="str">
        <f ca="1">IF(INDEX(INDIRECT(X51&amp;"_"&amp;W51),$A58,C$1)=0,"",INDEX(INDIRECT(X51&amp;"_"&amp;W51),$A58,C$1))</f>
        <v/>
      </c>
      <c r="D58" s="4" t="str">
        <f ca="1">IF(INDEX(INDIRECT(X51&amp;"_"&amp;W51),$A58,D$1)=0,"",INDEX(INDIRECT(X51&amp;"_"&amp;W51),$A58,D$1))</f>
        <v/>
      </c>
      <c r="E58" s="4" t="str">
        <f ca="1">IF(INDEX(INDIRECT(X51&amp;"_"&amp;W51),$A58,E$1)=0,"",INDEX(INDIRECT(X51&amp;"_"&amp;W51),$A58,E$1))</f>
        <v/>
      </c>
      <c r="F58" s="4" t="str">
        <f ca="1">IF(INDEX(INDIRECT(X51&amp;"_"&amp;W51),$A58,F$1)=0,"",INDEX(INDIRECT(X51&amp;"_"&amp;W51),$A58,F$1))</f>
        <v/>
      </c>
      <c r="G58" s="4" t="str">
        <f ca="1">IF(INDEX(INDIRECT(X51&amp;"_"&amp;W51),$A58,G$1)=0,"",INDEX(INDIRECT(X51&amp;"_"&amp;W51),$A58,G$1))</f>
        <v/>
      </c>
      <c r="H58" s="4" t="str">
        <f ca="1">IF(INDEX(INDIRECT(X51&amp;"_"&amp;W51),$A58,H$1)=0,"",INDEX(INDIRECT(X51&amp;"_"&amp;W51),$A58,H$1))</f>
        <v/>
      </c>
      <c r="I58" s="4" t="str">
        <f ca="1">IF(INDEX(INDIRECT(X51&amp;"_"&amp;W51),$A58,I$1)=0,"",INDEX(INDIRECT(X51&amp;"_"&amp;W51),$A58,I$1))</f>
        <v/>
      </c>
      <c r="J58" s="4"/>
      <c r="S58" s="99"/>
      <c r="T58" s="99"/>
      <c r="U58" s="99"/>
      <c r="V58" s="99"/>
      <c r="X58" s="99"/>
    </row>
    <row r="59" spans="1:24" ht="15" customHeight="1" x14ac:dyDescent="0.25">
      <c r="A59">
        <v>7</v>
      </c>
      <c r="B59" s="4" t="str">
        <f ca="1">IF(INDEX(INDIRECT(X51&amp;"_"&amp;W51),$A59,B$1)=0,"",INDEX(INDIRECT(X51&amp;"_"&amp;W51),$A59,B$1))</f>
        <v>SHREWSBURY</v>
      </c>
      <c r="C59" s="4" t="str">
        <f ca="1">IF(INDEX(INDIRECT(X51&amp;"_"&amp;W51),$A59,C$1)=0,"",INDEX(INDIRECT(X51&amp;"_"&amp;W51),$A59,C$1))</f>
        <v/>
      </c>
      <c r="D59" s="4" t="str">
        <f ca="1">IF(INDEX(INDIRECT(X51&amp;"_"&amp;W51),$A59,D$1)=0,"",INDEX(INDIRECT(X51&amp;"_"&amp;W51),$A59,D$1))</f>
        <v/>
      </c>
      <c r="E59" s="4" t="str">
        <f ca="1">IF(INDEX(INDIRECT(X51&amp;"_"&amp;W51),$A59,E$1)=0,"",INDEX(INDIRECT(X51&amp;"_"&amp;W51),$A59,E$1))</f>
        <v/>
      </c>
      <c r="F59" s="4" t="str">
        <f ca="1">IF(INDEX(INDIRECT(X51&amp;"_"&amp;W51),$A59,F$1)=0,"",INDEX(INDIRECT(X51&amp;"_"&amp;W51),$A59,F$1))</f>
        <v/>
      </c>
      <c r="G59" s="4" t="str">
        <f ca="1">IF(INDEX(INDIRECT(X51&amp;"_"&amp;W51),$A59,G$1)=0,"",INDEX(INDIRECT(X51&amp;"_"&amp;W51),$A59,G$1))</f>
        <v/>
      </c>
      <c r="H59" s="4" t="str">
        <f ca="1">IF(INDEX(INDIRECT(X51&amp;"_"&amp;W51),$A59,H$1)=0,"",INDEX(INDIRECT(X51&amp;"_"&amp;W51),$A59,H$1))</f>
        <v/>
      </c>
      <c r="I59" s="4" t="str">
        <f ca="1">IF(INDEX(INDIRECT(X51&amp;"_"&amp;W51),$A59,I$1)=0,"",INDEX(INDIRECT(X51&amp;"_"&amp;W51),$A59,I$1))</f>
        <v/>
      </c>
      <c r="J59" s="4"/>
      <c r="S59" s="99"/>
      <c r="T59" s="99"/>
      <c r="U59" s="99"/>
      <c r="V59" s="99"/>
      <c r="X59" s="99"/>
    </row>
    <row r="60" spans="1:24" ht="15" customHeight="1" x14ac:dyDescent="0.25">
      <c r="A60">
        <v>8</v>
      </c>
      <c r="B60" s="4" t="str">
        <f ca="1">IF(INDEX(INDIRECT(X51&amp;"_"&amp;W51),$A60,B$1)=0,"",INDEX(INDIRECT(X51&amp;"_"&amp;W51),$A60,B$1))</f>
        <v>TELFORD</v>
      </c>
      <c r="C60" s="4" t="str">
        <f ca="1">IF(INDEX(INDIRECT(X51&amp;"_"&amp;W51),$A60,C$1)=0,"",INDEX(INDIRECT(X51&amp;"_"&amp;W51),$A60,C$1))</f>
        <v/>
      </c>
      <c r="D60" s="4" t="str">
        <f ca="1">IF(INDEX(INDIRECT(X51&amp;"_"&amp;W51),$A60,D$1)=0,"",INDEX(INDIRECT(X51&amp;"_"&amp;W51),$A60,D$1))</f>
        <v/>
      </c>
      <c r="E60" s="4" t="str">
        <f ca="1">IF(INDEX(INDIRECT(X51&amp;"_"&amp;W51),$A60,E$1)=0,"",INDEX(INDIRECT(X51&amp;"_"&amp;W51),$A60,E$1))</f>
        <v/>
      </c>
      <c r="F60" s="4" t="str">
        <f ca="1">IF(INDEX(INDIRECT(X51&amp;"_"&amp;W51),$A60,F$1)=0,"",INDEX(INDIRECT(X51&amp;"_"&amp;W51),$A60,F$1))</f>
        <v/>
      </c>
      <c r="G60" s="4" t="str">
        <f ca="1">IF(INDEX(INDIRECT(X51&amp;"_"&amp;W51),$A60,G$1)=0,"",INDEX(INDIRECT(X51&amp;"_"&amp;W51),$A60,G$1))</f>
        <v/>
      </c>
      <c r="H60" s="4" t="str">
        <f ca="1">IF(INDEX(INDIRECT(X51&amp;"_"&amp;W51),$A60,H$1)=0,"",INDEX(INDIRECT(X51&amp;"_"&amp;W51),$A60,H$1))</f>
        <v/>
      </c>
      <c r="I60" s="4" t="str">
        <f ca="1">IF(INDEX(INDIRECT(X51&amp;"_"&amp;W51),$A60,I$1)=0,"",INDEX(INDIRECT(X51&amp;"_"&amp;W51),$A60,I$1))</f>
        <v/>
      </c>
      <c r="J60" s="4"/>
      <c r="S60" s="99"/>
      <c r="T60" s="99"/>
      <c r="U60" s="99"/>
      <c r="V60" s="99"/>
      <c r="X60" s="99"/>
    </row>
    <row r="61" spans="1:24" ht="15" customHeight="1" x14ac:dyDescent="0.25">
      <c r="A61">
        <v>9</v>
      </c>
      <c r="B61" s="4" t="str">
        <f ca="1">IF(INDEX(INDIRECT(X51&amp;"_"&amp;W51),$A61,B$1)=0,"",INDEX(INDIRECT(X51&amp;"_"&amp;W51),$A61,B$1))</f>
        <v>WENLOCK</v>
      </c>
      <c r="C61" s="4" t="str">
        <f ca="1">IF(INDEX(INDIRECT(X51&amp;"_"&amp;W51),$A61,C$1)=0,"",INDEX(INDIRECT(X51&amp;"_"&amp;W51),$A61,C$1))</f>
        <v/>
      </c>
      <c r="D61" s="4" t="str">
        <f ca="1">IF(INDEX(INDIRECT(X51&amp;"_"&amp;W51),$A61,D$1)=0,"",INDEX(INDIRECT(X51&amp;"_"&amp;W51),$A61,D$1))</f>
        <v/>
      </c>
      <c r="E61" s="4" t="str">
        <f ca="1">IF(INDEX(INDIRECT(X51&amp;"_"&amp;W51),$A61,E$1)=0,"",INDEX(INDIRECT(X51&amp;"_"&amp;W51),$A61,E$1))</f>
        <v/>
      </c>
      <c r="F61" s="4" t="str">
        <f ca="1">IF(INDEX(INDIRECT(X51&amp;"_"&amp;W51),$A61,F$1)=0,"",INDEX(INDIRECT(X51&amp;"_"&amp;W51),$A61,F$1))</f>
        <v/>
      </c>
      <c r="G61" s="4" t="str">
        <f ca="1">IF(INDEX(INDIRECT(X51&amp;"_"&amp;W51),$A61,G$1)=0,"",INDEX(INDIRECT(X51&amp;"_"&amp;W51),$A61,G$1))</f>
        <v/>
      </c>
      <c r="H61" s="4" t="str">
        <f ca="1">IF(INDEX(INDIRECT(X51&amp;"_"&amp;W51),$A61,H$1)=0,"",INDEX(INDIRECT(X51&amp;"_"&amp;W51),$A61,H$1))</f>
        <v/>
      </c>
      <c r="I61" s="4" t="str">
        <f ca="1">IF(INDEX(INDIRECT(X51&amp;"_"&amp;W51),$A61,I$1)=0,"",INDEX(INDIRECT(X51&amp;"_"&amp;W51),$A61,I$1))</f>
        <v/>
      </c>
      <c r="J61" s="4"/>
      <c r="S61" s="99"/>
      <c r="T61" s="99"/>
      <c r="U61" s="99"/>
      <c r="V61" s="99"/>
      <c r="X61" s="99"/>
    </row>
    <row r="62" spans="1:24" ht="15" customHeight="1" x14ac:dyDescent="0.25">
      <c r="A62">
        <v>10</v>
      </c>
      <c r="B62" s="4" t="str">
        <f ca="1">IF(INDEX(INDIRECT(X51&amp;"_"&amp;W51),$A62,B$1)=0,"",INDEX(INDIRECT(X51&amp;"_"&amp;W51),$A62,B$1))</f>
        <v/>
      </c>
      <c r="C62" s="4" t="str">
        <f ca="1">IF(INDEX(INDIRECT(X51&amp;"_"&amp;W51),$A62,C$1)=0,"",INDEX(INDIRECT(X51&amp;"_"&amp;W51),$A62,C$1))</f>
        <v/>
      </c>
      <c r="D62" s="4" t="str">
        <f ca="1">IF(INDEX(INDIRECT(X51&amp;"_"&amp;W51),$A62,D$1)=0,"",INDEX(INDIRECT(X51&amp;"_"&amp;W51),$A62,D$1))</f>
        <v/>
      </c>
      <c r="E62" s="4" t="str">
        <f ca="1">IF(INDEX(INDIRECT(X51&amp;"_"&amp;W51),$A62,E$1)=0,"",INDEX(INDIRECT(X51&amp;"_"&amp;W51),$A62,E$1))</f>
        <v/>
      </c>
      <c r="F62" s="4" t="str">
        <f ca="1">IF(INDEX(INDIRECT(X51&amp;"_"&amp;W51),$A62,F$1)=0,"",INDEX(INDIRECT(X51&amp;"_"&amp;W51),$A62,F$1))</f>
        <v/>
      </c>
      <c r="G62" s="4" t="str">
        <f ca="1">IF(INDEX(INDIRECT(X51&amp;"_"&amp;W51),$A62,G$1)=0,"",INDEX(INDIRECT(X51&amp;"_"&amp;W51),$A62,G$1))</f>
        <v/>
      </c>
      <c r="H62" s="4" t="str">
        <f ca="1">IF(INDEX(INDIRECT(X51&amp;"_"&amp;W51),$A62,H$1)=0,"",INDEX(INDIRECT(X51&amp;"_"&amp;W51),$A62,H$1))</f>
        <v/>
      </c>
      <c r="I62" s="4" t="str">
        <f ca="1">IF(INDEX(INDIRECT(X51&amp;"_"&amp;W51),$A62,I$1)=0,"",INDEX(INDIRECT(X51&amp;"_"&amp;W51),$A62,I$1))</f>
        <v/>
      </c>
      <c r="J62" s="4"/>
      <c r="S62" s="99"/>
      <c r="T62" s="99"/>
      <c r="U62" s="99"/>
      <c r="V62" s="99"/>
      <c r="X62" s="99"/>
    </row>
    <row r="63" spans="1:24" ht="15" customHeight="1" x14ac:dyDescent="0.25">
      <c r="A63">
        <v>11</v>
      </c>
      <c r="B63" s="4" t="str">
        <f ca="1">IF(INDEX(INDIRECT(X51&amp;"_"&amp;W51),$A63,B$1)=0,"",INDEX(INDIRECT(X51&amp;"_"&amp;W51),$A63,B$1))</f>
        <v>SCORE FROM FIRST TO EIGHTH – NOT A AND B.</v>
      </c>
      <c r="C63" s="4"/>
      <c r="D63" s="4"/>
      <c r="E63" s="4"/>
      <c r="F63" s="4"/>
      <c r="G63" s="4" t="str">
        <f ca="1">IF(INDEX(INDIRECT(X51&amp;"_"&amp;W51),$A63,G$1)=0,"",INDEX(INDIRECT(X51&amp;"_"&amp;W51),$A63,G$1))</f>
        <v/>
      </c>
      <c r="H63" s="4" t="str">
        <f ca="1">IF(INDEX(INDIRECT(X51&amp;"_"&amp;W51),$A63,H$1)=0,"",INDEX(INDIRECT(X51&amp;"_"&amp;W51),$A63,H$1))</f>
        <v/>
      </c>
      <c r="I63" s="4" t="str">
        <f ca="1">IF(INDEX(INDIRECT(X51&amp;"_"&amp;W51),$A63,I$1)=0,"",INDEX(INDIRECT(X51&amp;"_"&amp;W51),$A63,I$1))</f>
        <v/>
      </c>
      <c r="J63" s="4"/>
    </row>
    <row r="64" spans="1:24" ht="19.5" x14ac:dyDescent="0.25">
      <c r="B64" s="4"/>
      <c r="C64" s="4"/>
      <c r="D64" s="4"/>
      <c r="E64" s="4"/>
      <c r="F64" s="4"/>
      <c r="G64" s="4"/>
      <c r="H64" s="4"/>
      <c r="I64" s="4"/>
      <c r="J64" s="4"/>
    </row>
    <row r="65" spans="1:24" ht="19.5" x14ac:dyDescent="0.25">
      <c r="B65" s="4"/>
      <c r="C65" s="4"/>
      <c r="D65" s="4"/>
      <c r="E65" s="4"/>
      <c r="F65" s="4"/>
      <c r="G65" s="4"/>
      <c r="H65" s="4"/>
      <c r="I65" s="4"/>
      <c r="J65" s="4"/>
    </row>
    <row r="66" spans="1:24" ht="19.5" x14ac:dyDescent="0.25">
      <c r="B66" s="4"/>
      <c r="C66" s="4"/>
      <c r="D66" s="4"/>
      <c r="E66" s="4"/>
      <c r="F66" s="4"/>
      <c r="G66" s="4"/>
      <c r="H66" s="4"/>
      <c r="I66" s="4"/>
      <c r="J66" s="4"/>
    </row>
    <row r="67" spans="1:24" ht="19.5" x14ac:dyDescent="0.25">
      <c r="B67" s="4"/>
      <c r="C67" s="4"/>
      <c r="D67" s="4"/>
      <c r="E67" s="4"/>
      <c r="F67" s="4"/>
      <c r="G67" s="4"/>
      <c r="H67" s="4"/>
      <c r="I67" s="4"/>
      <c r="J67" s="4"/>
    </row>
    <row r="68" spans="1:24" ht="19.5" x14ac:dyDescent="0.25">
      <c r="B68" s="4"/>
      <c r="C68" s="4"/>
      <c r="D68" s="4"/>
      <c r="E68" s="4"/>
      <c r="F68" s="4"/>
      <c r="G68" s="4"/>
      <c r="H68" s="4"/>
      <c r="I68" s="4"/>
      <c r="J68" s="4"/>
    </row>
    <row r="69" spans="1:24" ht="19.5" x14ac:dyDescent="0.25">
      <c r="B69" s="4"/>
    </row>
    <row r="70" spans="1:24" ht="19.5" x14ac:dyDescent="0.25">
      <c r="B70" s="10"/>
      <c r="C70" s="10"/>
      <c r="D70" s="10"/>
      <c r="E70" s="10"/>
      <c r="F70" s="10"/>
    </row>
    <row r="71" spans="1:24" ht="15" customHeight="1" x14ac:dyDescent="0.25">
      <c r="B71" s="10"/>
      <c r="C71" s="10"/>
      <c r="D71" s="10"/>
      <c r="E71" s="10"/>
      <c r="F71" s="10"/>
    </row>
    <row r="72" spans="1:24" ht="15" customHeight="1" x14ac:dyDescent="0.25">
      <c r="B72" s="3" t="str">
        <f>"SHROPSHIRE SPORTSHALL LEAGUE FIELD RESULT CARD "&amp;'Clubs and events'!$C$1</f>
        <v>SHROPSHIRE SPORTSHALL LEAGUE FIELD RESULT CARD 2023/2024</v>
      </c>
    </row>
    <row r="73" spans="1:24" ht="15" customHeight="1" x14ac:dyDescent="0.25">
      <c r="B73" s="38" t="str">
        <f xml:space="preserve">  "CLUB: " &amp; Match_Host&amp; "  VENUE: " &amp;Match_Venue &amp;    "  DATE: " &amp;TEXT(Match_Date,"dd/mm/yyyy")</f>
        <v>CLUB: Telford AC  VENUE: Wenlock  DATE: 19/11/2023</v>
      </c>
    </row>
    <row r="74" spans="1:24" ht="15" customHeight="1" x14ac:dyDescent="0.25">
      <c r="B74" s="4" t="str">
        <f>"EVENT: " &amp;T74&amp; " " &amp;S74 &amp; " " &amp; V74</f>
        <v>EVENT: U15 Boys SPEED BOUNCE</v>
      </c>
      <c r="S74" s="99" t="s">
        <v>62</v>
      </c>
      <c r="T74" s="99" t="s">
        <v>145</v>
      </c>
      <c r="U74" s="99" t="s">
        <v>93</v>
      </c>
      <c r="V74" s="99" t="str">
        <f t="shared" ref="V74" si="6">INDEX(All_events,MATCH(U74,Events_list,0),MATCH(T74 &amp;" "&amp;S74,Age_list,0))</f>
        <v>SPEED BOUNCE</v>
      </c>
      <c r="W74" t="str">
        <f t="shared" ref="W74" si="7">INDEX(Type,MATCH(V74,Field_events,0))</f>
        <v>SpeedB</v>
      </c>
      <c r="X74" t="str">
        <f>IF(T74="U11",T74,"Other")</f>
        <v>Other</v>
      </c>
    </row>
    <row r="75" spans="1:24" ht="15" customHeight="1" x14ac:dyDescent="0.25">
      <c r="B75" s="4"/>
      <c r="S75" s="99"/>
      <c r="T75" s="99"/>
      <c r="U75" s="99"/>
      <c r="V75" s="99"/>
    </row>
    <row r="76" spans="1:24" ht="15" customHeight="1" x14ac:dyDescent="0.25">
      <c r="A76">
        <v>1</v>
      </c>
      <c r="B76" s="4" t="str">
        <f ca="1">IF(INDEX(INDIRECT(X74&amp;"_"&amp;W74),$A76,B$1)=0,"",INDEX(INDIRECT(X74&amp;"_"&amp;W74),$A76,B$1))</f>
        <v>CLUB</v>
      </c>
      <c r="C76" s="4" t="str">
        <f ca="1">IF(INDEX(INDIRECT(X74&amp;"_"&amp;W74),$A76,C$1)=0,"",INDEX(INDIRECT(X74&amp;"_"&amp;W74),$A76,C$1))</f>
        <v>NAME</v>
      </c>
      <c r="D76" s="4" t="str">
        <f ca="1">IF(INDEX(INDIRECT(X74&amp;"_"&amp;W74),$A76,D$1)=0,"",INDEX(INDIRECT(X74&amp;"_"&amp;W74),$A76,D$1))</f>
        <v>SCORE</v>
      </c>
      <c r="E76" s="4" t="str">
        <f ca="1">IF(INDEX(INDIRECT(X74&amp;"_"&amp;W74),$A76,E$1)=0,"",INDEX(INDIRECT(X74&amp;"_"&amp;W74),$A76,E$1))</f>
        <v>POSITION</v>
      </c>
      <c r="F76" s="4" t="str">
        <f ca="1">IF(INDEX(INDIRECT(X74&amp;"_"&amp;W74),$A76,F$1)=0,"",INDEX(INDIRECT(X74&amp;"_"&amp;W74),$A76,F$1))</f>
        <v>POINTS (8 to 1)</v>
      </c>
      <c r="G76" s="4" t="str">
        <f ca="1">IF(INDEX(INDIRECT(X74&amp;"_"&amp;W74),$A76,G$1)=0,"",INDEX(INDIRECT(X74&amp;"_"&amp;W74),$A76,G$1))</f>
        <v/>
      </c>
      <c r="H76" s="4" t="str">
        <f ca="1">IF(INDEX(INDIRECT(X74&amp;"_"&amp;W74),$A76,H$1)=0,"",INDEX(INDIRECT(X74&amp;"_"&amp;W74),$A76,H$1))</f>
        <v/>
      </c>
      <c r="I76" s="4" t="str">
        <f ca="1">IF(INDEX(INDIRECT(X74&amp;"_"&amp;W74),$A76,I$1)=0,"",INDEX(INDIRECT(X74&amp;"_"&amp;W74),$A76,I$1))</f>
        <v/>
      </c>
      <c r="J76" s="4"/>
      <c r="S76" s="99"/>
      <c r="T76" s="99"/>
      <c r="U76" s="99"/>
      <c r="V76" s="99"/>
    </row>
    <row r="77" spans="1:24" ht="15" customHeight="1" x14ac:dyDescent="0.25">
      <c r="A77">
        <v>2</v>
      </c>
      <c r="B77" s="4" t="str">
        <f ca="1">IF(INDEX(INDIRECT(X74&amp;"_"&amp;W74),$A77,B$1)=0,"",INDEX(INDIRECT(X74&amp;"_"&amp;W74),$A77,B$1))</f>
        <v>OSWESTRY</v>
      </c>
      <c r="C77" s="4" t="str">
        <f ca="1">IF(INDEX(INDIRECT(X74&amp;"_"&amp;W74),$A77,C$1)=0,"",INDEX(INDIRECT(X74&amp;"_"&amp;W74),$A77,C$1))</f>
        <v/>
      </c>
      <c r="D77" s="4" t="str">
        <f ca="1">IF(INDEX(INDIRECT(X74&amp;"_"&amp;W74),$A77,D$1)=0,"",INDEX(INDIRECT(X74&amp;"_"&amp;W74),$A77,D$1))</f>
        <v/>
      </c>
      <c r="E77" s="4" t="str">
        <f ca="1">IF(INDEX(INDIRECT(X74&amp;"_"&amp;W74),$A77,E$1)=0,"",INDEX(INDIRECT(X74&amp;"_"&amp;W74),$A77,E$1))</f>
        <v/>
      </c>
      <c r="F77" s="4" t="str">
        <f ca="1">IF(INDEX(INDIRECT(X74&amp;"_"&amp;W74),$A77,F$1)=0,"",INDEX(INDIRECT(X74&amp;"_"&amp;W74),$A77,F$1))</f>
        <v/>
      </c>
      <c r="G77" s="4" t="str">
        <f ca="1">IF(INDEX(INDIRECT(X74&amp;"_"&amp;W74),$A77,G$1)=0,"",INDEX(INDIRECT(X74&amp;"_"&amp;W74),$A77,G$1))</f>
        <v/>
      </c>
      <c r="H77" s="4" t="str">
        <f ca="1">IF(INDEX(INDIRECT(X74&amp;"_"&amp;W74),$A77,H$1)=0,"",INDEX(INDIRECT(X74&amp;"_"&amp;W74),$A77,H$1))</f>
        <v/>
      </c>
      <c r="I77" s="4" t="str">
        <f ca="1">IF(INDEX(INDIRECT(X74&amp;"_"&amp;W74),$A77,I$1)=0,"",INDEX(INDIRECT(X74&amp;"_"&amp;W74),$A77,I$1))</f>
        <v/>
      </c>
      <c r="J77" s="4"/>
    </row>
    <row r="78" spans="1:24" ht="15" customHeight="1" x14ac:dyDescent="0.25">
      <c r="A78">
        <v>3</v>
      </c>
      <c r="B78" s="4" t="str">
        <f ca="1">IF(INDEX(INDIRECT(X74&amp;"_"&amp;W74),$A78,B$1)=0,"",INDEX(INDIRECT(X74&amp;"_"&amp;W74),$A78,B$1))</f>
        <v>SHREWSBURY</v>
      </c>
      <c r="C78" s="4" t="str">
        <f ca="1">IF(INDEX(INDIRECT(X74&amp;"_"&amp;W74),$A78,C$1)=0,"",INDEX(INDIRECT(X74&amp;"_"&amp;W74),$A78,C$1))</f>
        <v/>
      </c>
      <c r="D78" s="4" t="str">
        <f ca="1">IF(INDEX(INDIRECT(X74&amp;"_"&amp;W74),$A78,D$1)=0,"",INDEX(INDIRECT(X74&amp;"_"&amp;W74),$A78,D$1))</f>
        <v/>
      </c>
      <c r="E78" s="4" t="str">
        <f ca="1">IF(INDEX(INDIRECT(X74&amp;"_"&amp;W74),$A78,E$1)=0,"",INDEX(INDIRECT(X74&amp;"_"&amp;W74),$A78,E$1))</f>
        <v/>
      </c>
      <c r="F78" s="4" t="str">
        <f ca="1">IF(INDEX(INDIRECT(X74&amp;"_"&amp;W74),$A78,F$1)=0,"",INDEX(INDIRECT(X74&amp;"_"&amp;W74),$A78,F$1))</f>
        <v/>
      </c>
      <c r="G78" s="4" t="str">
        <f ca="1">IF(INDEX(INDIRECT(X74&amp;"_"&amp;W74),$A78,G$1)=0,"",INDEX(INDIRECT(X74&amp;"_"&amp;W74),$A78,G$1))</f>
        <v/>
      </c>
      <c r="H78" s="4" t="str">
        <f ca="1">IF(INDEX(INDIRECT(X74&amp;"_"&amp;W74),$A78,H$1)=0,"",INDEX(INDIRECT(X74&amp;"_"&amp;W74),$A78,H$1))</f>
        <v/>
      </c>
      <c r="I78" s="4" t="str">
        <f ca="1">IF(INDEX(INDIRECT(X74&amp;"_"&amp;W74),$A78,I$1)=0,"",INDEX(INDIRECT(X74&amp;"_"&amp;W74),$A78,I$1))</f>
        <v/>
      </c>
      <c r="J78" s="4"/>
    </row>
    <row r="79" spans="1:24" ht="15" customHeight="1" x14ac:dyDescent="0.25">
      <c r="A79">
        <v>4</v>
      </c>
      <c r="B79" s="4" t="str">
        <f ca="1">IF(INDEX(INDIRECT(X74&amp;"_"&amp;W74),$A79,B$1)=0,"",INDEX(INDIRECT(X74&amp;"_"&amp;W74),$A79,B$1))</f>
        <v>TELFORD</v>
      </c>
      <c r="C79" s="4" t="str">
        <f ca="1">IF(INDEX(INDIRECT(X74&amp;"_"&amp;W74),$A79,C$1)=0,"",INDEX(INDIRECT(X74&amp;"_"&amp;W74),$A79,C$1))</f>
        <v/>
      </c>
      <c r="D79" s="4" t="str">
        <f ca="1">IF(INDEX(INDIRECT(X74&amp;"_"&amp;W74),$A79,D$1)=0,"",INDEX(INDIRECT(X74&amp;"_"&amp;W74),$A79,D$1))</f>
        <v/>
      </c>
      <c r="E79" s="4" t="str">
        <f ca="1">IF(INDEX(INDIRECT(X74&amp;"_"&amp;W74),$A79,E$1)=0,"",INDEX(INDIRECT(X74&amp;"_"&amp;W74),$A79,E$1))</f>
        <v/>
      </c>
      <c r="F79" s="4" t="str">
        <f ca="1">IF(INDEX(INDIRECT(X74&amp;"_"&amp;W74),$A79,F$1)=0,"",INDEX(INDIRECT(X74&amp;"_"&amp;W74),$A79,F$1))</f>
        <v/>
      </c>
      <c r="G79" s="4" t="str">
        <f ca="1">IF(INDEX(INDIRECT(X74&amp;"_"&amp;W74),$A79,G$1)=0,"",INDEX(INDIRECT(X74&amp;"_"&amp;W74),$A79,G$1))</f>
        <v/>
      </c>
      <c r="H79" s="4" t="str">
        <f ca="1">IF(INDEX(INDIRECT(X74&amp;"_"&amp;W74),$A79,H$1)=0,"",INDEX(INDIRECT(X74&amp;"_"&amp;W74),$A79,H$1))</f>
        <v/>
      </c>
      <c r="I79" s="4" t="str">
        <f ca="1">IF(INDEX(INDIRECT(X74&amp;"_"&amp;W74),$A79,I$1)=0,"",INDEX(INDIRECT(X74&amp;"_"&amp;W74),$A79,I$1))</f>
        <v/>
      </c>
      <c r="J79" s="4"/>
    </row>
    <row r="80" spans="1:24" ht="15" customHeight="1" x14ac:dyDescent="0.25">
      <c r="A80">
        <v>5</v>
      </c>
      <c r="B80" s="4" t="str">
        <f ca="1">IF(INDEX(INDIRECT(X74&amp;"_"&amp;W74),$A80,B$1)=0,"",INDEX(INDIRECT(X74&amp;"_"&amp;W74),$A80,B$1))</f>
        <v>WENLOCK</v>
      </c>
      <c r="C80" s="4" t="str">
        <f ca="1">IF(INDEX(INDIRECT(X74&amp;"_"&amp;W74),$A80,C$1)=0,"",INDEX(INDIRECT(X74&amp;"_"&amp;W74),$A80,C$1))</f>
        <v/>
      </c>
      <c r="D80" s="4" t="str">
        <f ca="1">IF(INDEX(INDIRECT(X74&amp;"_"&amp;W74),$A80,D$1)=0,"",INDEX(INDIRECT(X74&amp;"_"&amp;W74),$A80,D$1))</f>
        <v/>
      </c>
      <c r="E80" s="4" t="str">
        <f ca="1">IF(INDEX(INDIRECT(X74&amp;"_"&amp;W74),$A80,E$1)=0,"",INDEX(INDIRECT(X74&amp;"_"&amp;W74),$A80,E$1))</f>
        <v/>
      </c>
      <c r="F80" s="4" t="str">
        <f ca="1">IF(INDEX(INDIRECT(X74&amp;"_"&amp;W74),$A80,F$1)=0,"",INDEX(INDIRECT(X74&amp;"_"&amp;W74),$A80,F$1))</f>
        <v/>
      </c>
      <c r="G80" s="4" t="str">
        <f ca="1">IF(INDEX(INDIRECT(X74&amp;"_"&amp;W74),$A80,G$1)=0,"",INDEX(INDIRECT(X74&amp;"_"&amp;W74),$A80,G$1))</f>
        <v/>
      </c>
      <c r="H80" s="4" t="str">
        <f ca="1">IF(INDEX(INDIRECT(X74&amp;"_"&amp;W74),$A80,H$1)=0,"",INDEX(INDIRECT(X74&amp;"_"&amp;W74),$A80,H$1))</f>
        <v/>
      </c>
      <c r="I80" s="4" t="str">
        <f ca="1">IF(INDEX(INDIRECT(X74&amp;"_"&amp;W74),$A80,I$1)=0,"",INDEX(INDIRECT(X74&amp;"_"&amp;W74),$A80,I$1))</f>
        <v/>
      </c>
      <c r="J80" s="4"/>
    </row>
    <row r="81" spans="1:24" ht="15" customHeight="1" x14ac:dyDescent="0.25">
      <c r="A81">
        <v>6</v>
      </c>
      <c r="B81" s="4" t="str">
        <f ca="1">IF(INDEX(INDIRECT(X74&amp;"_"&amp;W74),$A81,B$1)=0,"",INDEX(INDIRECT(X74&amp;"_"&amp;W74),$A81,B$1))</f>
        <v>OSWESTRY</v>
      </c>
      <c r="C81" s="4" t="str">
        <f ca="1">IF(INDEX(INDIRECT(X74&amp;"_"&amp;W74),$A81,C$1)=0,"",INDEX(INDIRECT(X74&amp;"_"&amp;W74),$A81,C$1))</f>
        <v/>
      </c>
      <c r="D81" s="4" t="str">
        <f ca="1">IF(INDEX(INDIRECT(X74&amp;"_"&amp;W74),$A81,D$1)=0,"",INDEX(INDIRECT(X74&amp;"_"&amp;W74),$A81,D$1))</f>
        <v/>
      </c>
      <c r="E81" s="4" t="str">
        <f ca="1">IF(INDEX(INDIRECT(X74&amp;"_"&amp;W74),$A81,E$1)=0,"",INDEX(INDIRECT(X74&amp;"_"&amp;W74),$A81,E$1))</f>
        <v/>
      </c>
      <c r="F81" s="4" t="str">
        <f ca="1">IF(INDEX(INDIRECT(X74&amp;"_"&amp;W74),$A81,F$1)=0,"",INDEX(INDIRECT(X74&amp;"_"&amp;W74),$A81,F$1))</f>
        <v/>
      </c>
      <c r="G81" s="4" t="str">
        <f ca="1">IF(INDEX(INDIRECT(X74&amp;"_"&amp;W74),$A81,G$1)=0,"",INDEX(INDIRECT(X74&amp;"_"&amp;W74),$A81,G$1))</f>
        <v/>
      </c>
      <c r="H81" s="4" t="str">
        <f ca="1">IF(INDEX(INDIRECT(X74&amp;"_"&amp;W74),$A81,H$1)=0,"",INDEX(INDIRECT(X74&amp;"_"&amp;W74),$A81,H$1))</f>
        <v/>
      </c>
      <c r="I81" s="4" t="str">
        <f ca="1">IF(INDEX(INDIRECT(X74&amp;"_"&amp;W74),$A81,I$1)=0,"",INDEX(INDIRECT(X74&amp;"_"&amp;W74),$A81,I$1))</f>
        <v/>
      </c>
      <c r="J81" s="4"/>
      <c r="S81" s="99"/>
      <c r="T81" s="99"/>
      <c r="U81" s="99"/>
      <c r="V81" s="99"/>
      <c r="X81" s="99"/>
    </row>
    <row r="82" spans="1:24" ht="15" customHeight="1" x14ac:dyDescent="0.25">
      <c r="A82">
        <v>7</v>
      </c>
      <c r="B82" s="4" t="str">
        <f ca="1">IF(INDEX(INDIRECT(X74&amp;"_"&amp;W74),$A82,B$1)=0,"",INDEX(INDIRECT(X74&amp;"_"&amp;W74),$A82,B$1))</f>
        <v>SHREWSBURY</v>
      </c>
      <c r="C82" s="4" t="str">
        <f ca="1">IF(INDEX(INDIRECT(X74&amp;"_"&amp;W74),$A82,C$1)=0,"",INDEX(INDIRECT(X74&amp;"_"&amp;W74),$A82,C$1))</f>
        <v/>
      </c>
      <c r="D82" s="4" t="str">
        <f ca="1">IF(INDEX(INDIRECT(X74&amp;"_"&amp;W74),$A82,D$1)=0,"",INDEX(INDIRECT(X74&amp;"_"&amp;W74),$A82,D$1))</f>
        <v/>
      </c>
      <c r="E82" s="4" t="str">
        <f ca="1">IF(INDEX(INDIRECT(X74&amp;"_"&amp;W74),$A82,E$1)=0,"",INDEX(INDIRECT(X74&amp;"_"&amp;W74),$A82,E$1))</f>
        <v/>
      </c>
      <c r="F82" s="4" t="str">
        <f ca="1">IF(INDEX(INDIRECT(X74&amp;"_"&amp;W74),$A82,F$1)=0,"",INDEX(INDIRECT(X74&amp;"_"&amp;W74),$A82,F$1))</f>
        <v/>
      </c>
      <c r="G82" s="4" t="str">
        <f ca="1">IF(INDEX(INDIRECT(X74&amp;"_"&amp;W74),$A82,G$1)=0,"",INDEX(INDIRECT(X74&amp;"_"&amp;W74),$A82,G$1))</f>
        <v/>
      </c>
      <c r="H82" s="4" t="str">
        <f ca="1">IF(INDEX(INDIRECT(X74&amp;"_"&amp;W74),$A82,H$1)=0,"",INDEX(INDIRECT(X74&amp;"_"&amp;W74),$A82,H$1))</f>
        <v/>
      </c>
      <c r="I82" s="4" t="str">
        <f ca="1">IF(INDEX(INDIRECT(X74&amp;"_"&amp;W74),$A82,I$1)=0,"",INDEX(INDIRECT(X74&amp;"_"&amp;W74),$A82,I$1))</f>
        <v/>
      </c>
      <c r="J82" s="4"/>
      <c r="S82" s="99"/>
      <c r="T82" s="99"/>
      <c r="U82" s="99"/>
      <c r="V82" s="99"/>
      <c r="X82" s="99"/>
    </row>
    <row r="83" spans="1:24" ht="15" customHeight="1" x14ac:dyDescent="0.25">
      <c r="A83">
        <v>8</v>
      </c>
      <c r="B83" s="4" t="str">
        <f ca="1">IF(INDEX(INDIRECT(X74&amp;"_"&amp;W74),$A83,B$1)=0,"",INDEX(INDIRECT(X74&amp;"_"&amp;W74),$A83,B$1))</f>
        <v>TELFORD</v>
      </c>
      <c r="C83" s="4" t="str">
        <f ca="1">IF(INDEX(INDIRECT(X74&amp;"_"&amp;W74),$A83,C$1)=0,"",INDEX(INDIRECT(X74&amp;"_"&amp;W74),$A83,C$1))</f>
        <v/>
      </c>
      <c r="D83" s="4" t="str">
        <f ca="1">IF(INDEX(INDIRECT(X74&amp;"_"&amp;W74),$A83,D$1)=0,"",INDEX(INDIRECT(X74&amp;"_"&amp;W74),$A83,D$1))</f>
        <v/>
      </c>
      <c r="E83" s="4" t="str">
        <f ca="1">IF(INDEX(INDIRECT(X74&amp;"_"&amp;W74),$A83,E$1)=0,"",INDEX(INDIRECT(X74&amp;"_"&amp;W74),$A83,E$1))</f>
        <v/>
      </c>
      <c r="F83" s="4" t="str">
        <f ca="1">IF(INDEX(INDIRECT(X74&amp;"_"&amp;W74),$A83,F$1)=0,"",INDEX(INDIRECT(X74&amp;"_"&amp;W74),$A83,F$1))</f>
        <v/>
      </c>
      <c r="G83" s="4" t="str">
        <f ca="1">IF(INDEX(INDIRECT(X74&amp;"_"&amp;W74),$A83,G$1)=0,"",INDEX(INDIRECT(X74&amp;"_"&amp;W74),$A83,G$1))</f>
        <v/>
      </c>
      <c r="H83" s="4" t="str">
        <f ca="1">IF(INDEX(INDIRECT(X74&amp;"_"&amp;W74),$A83,H$1)=0,"",INDEX(INDIRECT(X74&amp;"_"&amp;W74),$A83,H$1))</f>
        <v/>
      </c>
      <c r="I83" s="4" t="str">
        <f ca="1">IF(INDEX(INDIRECT(X74&amp;"_"&amp;W74),$A83,I$1)=0,"",INDEX(INDIRECT(X74&amp;"_"&amp;W74),$A83,I$1))</f>
        <v/>
      </c>
      <c r="J83" s="4"/>
      <c r="S83" s="99"/>
      <c r="T83" s="99"/>
      <c r="U83" s="99"/>
      <c r="V83" s="99"/>
      <c r="X83" s="99"/>
    </row>
    <row r="84" spans="1:24" ht="15" customHeight="1" x14ac:dyDescent="0.25">
      <c r="A84">
        <v>9</v>
      </c>
      <c r="B84" s="4" t="str">
        <f ca="1">IF(INDEX(INDIRECT(X74&amp;"_"&amp;W74),$A84,B$1)=0,"",INDEX(INDIRECT(X74&amp;"_"&amp;W74),$A84,B$1))</f>
        <v>WENLOCK</v>
      </c>
      <c r="C84" s="4" t="str">
        <f ca="1">IF(INDEX(INDIRECT(X74&amp;"_"&amp;W74),$A84,C$1)=0,"",INDEX(INDIRECT(X74&amp;"_"&amp;W74),$A84,C$1))</f>
        <v/>
      </c>
      <c r="D84" s="4" t="str">
        <f ca="1">IF(INDEX(INDIRECT(X74&amp;"_"&amp;W74),$A84,D$1)=0,"",INDEX(INDIRECT(X74&amp;"_"&amp;W74),$A84,D$1))</f>
        <v/>
      </c>
      <c r="E84" s="4" t="str">
        <f ca="1">IF(INDEX(INDIRECT(X74&amp;"_"&amp;W74),$A84,E$1)=0,"",INDEX(INDIRECT(X74&amp;"_"&amp;W74),$A84,E$1))</f>
        <v/>
      </c>
      <c r="F84" s="4" t="str">
        <f ca="1">IF(INDEX(INDIRECT(X74&amp;"_"&amp;W74),$A84,F$1)=0,"",INDEX(INDIRECT(X74&amp;"_"&amp;W74),$A84,F$1))</f>
        <v/>
      </c>
      <c r="G84" s="4" t="str">
        <f ca="1">IF(INDEX(INDIRECT(X74&amp;"_"&amp;W74),$A84,G$1)=0,"",INDEX(INDIRECT(X74&amp;"_"&amp;W74),$A84,G$1))</f>
        <v/>
      </c>
      <c r="H84" s="4" t="str">
        <f ca="1">IF(INDEX(INDIRECT(X74&amp;"_"&amp;W74),$A84,H$1)=0,"",INDEX(INDIRECT(X74&amp;"_"&amp;W74),$A84,H$1))</f>
        <v/>
      </c>
      <c r="I84" s="4" t="str">
        <f ca="1">IF(INDEX(INDIRECT(X74&amp;"_"&amp;W74),$A84,I$1)=0,"",INDEX(INDIRECT(X74&amp;"_"&amp;W74),$A84,I$1))</f>
        <v/>
      </c>
      <c r="J84" s="4"/>
      <c r="S84" s="99"/>
      <c r="T84" s="99"/>
      <c r="U84" s="99"/>
      <c r="V84" s="99"/>
      <c r="X84" s="99"/>
    </row>
    <row r="85" spans="1:24" ht="15" customHeight="1" x14ac:dyDescent="0.25">
      <c r="A85">
        <v>10</v>
      </c>
      <c r="B85" s="4" t="str">
        <f ca="1">IF(INDEX(INDIRECT(X74&amp;"_"&amp;W74),$A85,B$1)=0,"",INDEX(INDIRECT(X74&amp;"_"&amp;W74),$A85,B$1))</f>
        <v/>
      </c>
      <c r="C85" s="4" t="str">
        <f ca="1">IF(INDEX(INDIRECT(X74&amp;"_"&amp;W74),$A85,C$1)=0,"",INDEX(INDIRECT(X74&amp;"_"&amp;W74),$A85,C$1))</f>
        <v/>
      </c>
      <c r="D85" s="4" t="str">
        <f ca="1">IF(INDEX(INDIRECT(X74&amp;"_"&amp;W74),$A85,D$1)=0,"",INDEX(INDIRECT(X74&amp;"_"&amp;W74),$A85,D$1))</f>
        <v/>
      </c>
      <c r="E85" s="4" t="str">
        <f ca="1">IF(INDEX(INDIRECT(X74&amp;"_"&amp;W74),$A85,E$1)=0,"",INDEX(INDIRECT(X74&amp;"_"&amp;W74),$A85,E$1))</f>
        <v/>
      </c>
      <c r="F85" s="4" t="str">
        <f ca="1">IF(INDEX(INDIRECT(X74&amp;"_"&amp;W74),$A85,F$1)=0,"",INDEX(INDIRECT(X74&amp;"_"&amp;W74),$A85,F$1))</f>
        <v/>
      </c>
      <c r="G85" s="4" t="str">
        <f ca="1">IF(INDEX(INDIRECT(X74&amp;"_"&amp;W74),$A85,G$1)=0,"",INDEX(INDIRECT(X74&amp;"_"&amp;W74),$A85,G$1))</f>
        <v/>
      </c>
      <c r="H85" s="4" t="str">
        <f ca="1">IF(INDEX(INDIRECT(X74&amp;"_"&amp;W74),$A85,H$1)=0,"",INDEX(INDIRECT(X74&amp;"_"&amp;W74),$A85,H$1))</f>
        <v/>
      </c>
      <c r="I85" s="4" t="str">
        <f ca="1">IF(INDEX(INDIRECT(X74&amp;"_"&amp;W74),$A85,I$1)=0,"",INDEX(INDIRECT(X74&amp;"_"&amp;W74),$A85,I$1))</f>
        <v/>
      </c>
      <c r="J85" s="4"/>
      <c r="S85" s="99"/>
      <c r="T85" s="99"/>
      <c r="U85" s="99"/>
      <c r="V85" s="99"/>
      <c r="X85" s="99"/>
    </row>
    <row r="86" spans="1:24" ht="15" customHeight="1" x14ac:dyDescent="0.25">
      <c r="A86">
        <v>11</v>
      </c>
      <c r="B86" s="4" t="str">
        <f ca="1">IF(INDEX(INDIRECT(X74&amp;"_"&amp;W74),$A86,B$1)=0,"",INDEX(INDIRECT(X74&amp;"_"&amp;W74),$A86,B$1))</f>
        <v>SCORE FROM FIRST TO EIGHTH – NOT A AND B.</v>
      </c>
      <c r="C86" s="4"/>
      <c r="D86" s="4"/>
      <c r="E86" s="4"/>
      <c r="F86" s="4"/>
      <c r="G86" s="4"/>
      <c r="H86" s="4"/>
      <c r="I86" s="4"/>
      <c r="J86" s="4"/>
    </row>
    <row r="87" spans="1:24" ht="15" customHeight="1" x14ac:dyDescent="0.25">
      <c r="B87" s="4"/>
      <c r="C87" s="4"/>
      <c r="D87" s="4"/>
      <c r="E87" s="4"/>
      <c r="F87" s="4"/>
      <c r="G87" s="4"/>
      <c r="H87" s="4"/>
      <c r="I87" s="4"/>
      <c r="J87" s="4"/>
    </row>
    <row r="88" spans="1:24" ht="19.5" x14ac:dyDescent="0.25">
      <c r="B88" s="4"/>
      <c r="C88" s="4"/>
      <c r="D88" s="4"/>
      <c r="E88" s="4"/>
      <c r="F88" s="4"/>
      <c r="G88" s="4"/>
      <c r="H88" s="4"/>
      <c r="I88" s="4"/>
      <c r="J88" s="4"/>
    </row>
    <row r="89" spans="1:24" ht="19.5" x14ac:dyDescent="0.25">
      <c r="B89" s="4"/>
      <c r="C89" s="4"/>
      <c r="D89" s="4"/>
      <c r="E89" s="4"/>
      <c r="F89" s="4"/>
      <c r="G89" s="4"/>
      <c r="H89" s="4"/>
      <c r="I89" s="4"/>
      <c r="J89" s="4"/>
    </row>
    <row r="90" spans="1:24" ht="19.5" x14ac:dyDescent="0.25">
      <c r="B90" s="4"/>
      <c r="C90" s="4"/>
      <c r="D90" s="4"/>
      <c r="E90" s="4"/>
      <c r="F90" s="4"/>
      <c r="G90" s="4"/>
      <c r="H90" s="4"/>
      <c r="I90" s="4"/>
      <c r="J90" s="4"/>
    </row>
    <row r="91" spans="1:24" ht="19.5" x14ac:dyDescent="0.25">
      <c r="B91" s="4"/>
      <c r="C91" s="4"/>
      <c r="D91" s="4"/>
      <c r="E91" s="4"/>
      <c r="F91" s="4"/>
      <c r="G91" s="4"/>
      <c r="H91" s="4"/>
      <c r="I91" s="4"/>
      <c r="J91" s="4"/>
    </row>
    <row r="93" spans="1:24" ht="24.75" x14ac:dyDescent="0.25">
      <c r="B93" s="3"/>
    </row>
    <row r="94" spans="1:24" ht="22.5" x14ac:dyDescent="0.25">
      <c r="B94" s="38"/>
    </row>
    <row r="95" spans="1:24" ht="19.5" x14ac:dyDescent="0.25">
      <c r="B95" s="4"/>
    </row>
    <row r="96" spans="1:24" ht="19.5" x14ac:dyDescent="0.25">
      <c r="B96" s="10"/>
      <c r="C96" s="10"/>
      <c r="D96" s="10"/>
      <c r="E96" s="10"/>
      <c r="F96" s="10"/>
    </row>
    <row r="97" spans="2:6" ht="15" customHeight="1" x14ac:dyDescent="0.25">
      <c r="B97" s="10"/>
      <c r="C97" s="10"/>
      <c r="D97" s="10"/>
      <c r="E97" s="10"/>
      <c r="F97" s="10"/>
    </row>
    <row r="98" spans="2:6" ht="15" customHeight="1" x14ac:dyDescent="0.25">
      <c r="B98" s="10"/>
      <c r="C98" s="10"/>
      <c r="D98" s="10"/>
      <c r="E98" s="10"/>
      <c r="F98" s="10"/>
    </row>
    <row r="99" spans="2:6" ht="15" customHeight="1" x14ac:dyDescent="0.25">
      <c r="B99" s="10"/>
      <c r="C99" s="10"/>
      <c r="D99" s="10"/>
      <c r="E99" s="10"/>
      <c r="F99" s="10"/>
    </row>
    <row r="100" spans="2:6" ht="15" customHeight="1" x14ac:dyDescent="0.25">
      <c r="B100" s="10"/>
      <c r="C100" s="10"/>
      <c r="D100" s="10"/>
      <c r="E100" s="10"/>
      <c r="F100" s="10"/>
    </row>
    <row r="101" spans="2:6" ht="15" customHeight="1" x14ac:dyDescent="0.25">
      <c r="B101" s="10"/>
      <c r="C101" s="10"/>
      <c r="D101" s="10"/>
      <c r="E101" s="10"/>
      <c r="F101" s="10"/>
    </row>
    <row r="102" spans="2:6" ht="15" customHeight="1" x14ac:dyDescent="0.25">
      <c r="B102" s="10"/>
      <c r="C102" s="10"/>
      <c r="D102" s="10"/>
      <c r="E102" s="10"/>
      <c r="F102" s="10"/>
    </row>
    <row r="103" spans="2:6" ht="15" customHeight="1" x14ac:dyDescent="0.25">
      <c r="B103" s="10"/>
      <c r="C103" s="10"/>
      <c r="D103" s="10"/>
      <c r="E103" s="10"/>
      <c r="F103" s="10"/>
    </row>
    <row r="104" spans="2:6" ht="15" customHeight="1" x14ac:dyDescent="0.25">
      <c r="B104" s="10"/>
      <c r="C104" s="10"/>
      <c r="D104" s="10"/>
      <c r="E104" s="10"/>
      <c r="F104" s="10"/>
    </row>
    <row r="105" spans="2:6" ht="15" customHeight="1" x14ac:dyDescent="0.25">
      <c r="B105" s="10"/>
      <c r="C105" s="10"/>
      <c r="D105" s="10"/>
      <c r="E105" s="10"/>
      <c r="F105" s="10"/>
    </row>
    <row r="106" spans="2:6" ht="15" customHeight="1" x14ac:dyDescent="0.25">
      <c r="B106" s="10"/>
      <c r="C106" s="10"/>
      <c r="D106" s="10"/>
      <c r="E106" s="10"/>
      <c r="F106" s="10"/>
    </row>
    <row r="107" spans="2:6" ht="15" customHeight="1" x14ac:dyDescent="0.25">
      <c r="B107" s="10"/>
      <c r="C107" s="10"/>
      <c r="D107" s="10"/>
      <c r="E107" s="10"/>
      <c r="F107" s="10"/>
    </row>
    <row r="108" spans="2:6" ht="15" customHeight="1" x14ac:dyDescent="0.25">
      <c r="B108" s="10"/>
      <c r="C108" s="10"/>
      <c r="D108" s="10"/>
      <c r="E108" s="10"/>
      <c r="F108" s="10"/>
    </row>
    <row r="109" spans="2:6" ht="15" customHeight="1" x14ac:dyDescent="0.25">
      <c r="B109" s="10"/>
      <c r="C109" s="10"/>
      <c r="D109" s="10"/>
      <c r="E109" s="10"/>
      <c r="F109" s="10"/>
    </row>
    <row r="110" spans="2:6" ht="15" customHeight="1" x14ac:dyDescent="0.25">
      <c r="B110" s="10"/>
      <c r="C110" s="10"/>
      <c r="D110" s="10"/>
      <c r="E110" s="10"/>
      <c r="F110" s="10"/>
    </row>
    <row r="111" spans="2:6" ht="15" customHeight="1" x14ac:dyDescent="0.25">
      <c r="B111" s="10"/>
      <c r="C111" s="10"/>
      <c r="D111" s="10"/>
      <c r="E111" s="10"/>
      <c r="F111" s="10"/>
    </row>
    <row r="112" spans="2:6" ht="15" customHeight="1" x14ac:dyDescent="0.25">
      <c r="B112" s="10"/>
      <c r="C112" s="10"/>
      <c r="D112" s="10"/>
      <c r="E112" s="10"/>
      <c r="F112" s="10"/>
    </row>
    <row r="113" spans="2:6" ht="19.5" x14ac:dyDescent="0.25">
      <c r="B113" s="8"/>
    </row>
    <row r="114" spans="2:6" ht="19.5" x14ac:dyDescent="0.25">
      <c r="B114" s="8"/>
    </row>
    <row r="116" spans="2:6" ht="24.75" x14ac:dyDescent="0.25">
      <c r="B116" s="3"/>
    </row>
    <row r="117" spans="2:6" ht="22.5" x14ac:dyDescent="0.25">
      <c r="B117" s="38"/>
    </row>
    <row r="118" spans="2:6" ht="19.5" x14ac:dyDescent="0.25">
      <c r="B118" s="4"/>
    </row>
    <row r="119" spans="2:6" ht="19.5" x14ac:dyDescent="0.25">
      <c r="B119" s="10"/>
      <c r="C119" s="10"/>
      <c r="D119" s="10"/>
      <c r="E119" s="10"/>
      <c r="F119" s="10"/>
    </row>
    <row r="120" spans="2:6" ht="15" customHeight="1" x14ac:dyDescent="0.25">
      <c r="B120" s="10"/>
      <c r="C120" s="10"/>
      <c r="D120" s="10"/>
      <c r="E120" s="10"/>
      <c r="F120" s="10"/>
    </row>
    <row r="121" spans="2:6" ht="15" customHeight="1" x14ac:dyDescent="0.25">
      <c r="B121" s="10"/>
      <c r="C121" s="10"/>
      <c r="D121" s="10"/>
      <c r="E121" s="10"/>
      <c r="F121" s="10"/>
    </row>
    <row r="122" spans="2:6" ht="15" customHeight="1" x14ac:dyDescent="0.25">
      <c r="B122" s="10"/>
      <c r="C122" s="10"/>
      <c r="D122" s="10"/>
      <c r="E122" s="10"/>
      <c r="F122" s="10"/>
    </row>
    <row r="123" spans="2:6" ht="15" customHeight="1" x14ac:dyDescent="0.25">
      <c r="B123" s="10"/>
      <c r="C123" s="10"/>
      <c r="D123" s="10"/>
      <c r="E123" s="10"/>
      <c r="F123" s="10"/>
    </row>
    <row r="124" spans="2:6" ht="15" customHeight="1" x14ac:dyDescent="0.25">
      <c r="B124" s="10"/>
      <c r="C124" s="10"/>
      <c r="D124" s="10"/>
      <c r="E124" s="10"/>
      <c r="F124" s="10"/>
    </row>
    <row r="125" spans="2:6" ht="15" customHeight="1" x14ac:dyDescent="0.25">
      <c r="B125" s="10"/>
      <c r="C125" s="10"/>
      <c r="D125" s="10"/>
      <c r="E125" s="10"/>
      <c r="F125" s="10"/>
    </row>
    <row r="126" spans="2:6" ht="15" customHeight="1" x14ac:dyDescent="0.25">
      <c r="B126" s="10"/>
      <c r="C126" s="10"/>
      <c r="D126" s="10"/>
      <c r="E126" s="10"/>
      <c r="F126" s="10"/>
    </row>
    <row r="127" spans="2:6" ht="15" customHeight="1" x14ac:dyDescent="0.25">
      <c r="B127" s="10"/>
      <c r="C127" s="10"/>
      <c r="D127" s="10"/>
      <c r="E127" s="10"/>
      <c r="F127" s="10"/>
    </row>
    <row r="128" spans="2:6" ht="15" customHeight="1" x14ac:dyDescent="0.25">
      <c r="B128" s="10"/>
      <c r="C128" s="10"/>
      <c r="D128" s="10"/>
      <c r="E128" s="10"/>
      <c r="F128" s="10"/>
    </row>
    <row r="129" spans="2:6" ht="15" customHeight="1" x14ac:dyDescent="0.25">
      <c r="B129" s="10"/>
      <c r="C129" s="10"/>
      <c r="D129" s="10"/>
      <c r="E129" s="10"/>
      <c r="F129" s="10"/>
    </row>
    <row r="130" spans="2:6" ht="15" customHeight="1" x14ac:dyDescent="0.25">
      <c r="B130" s="10"/>
      <c r="C130" s="10"/>
      <c r="D130" s="10"/>
      <c r="E130" s="10"/>
      <c r="F130" s="10"/>
    </row>
    <row r="131" spans="2:6" ht="15" customHeight="1" x14ac:dyDescent="0.25">
      <c r="B131" s="10"/>
      <c r="C131" s="10"/>
      <c r="D131" s="10"/>
      <c r="E131" s="10"/>
      <c r="F131" s="10"/>
    </row>
    <row r="132" spans="2:6" ht="15" customHeight="1" x14ac:dyDescent="0.25">
      <c r="B132" s="10"/>
      <c r="C132" s="10"/>
      <c r="D132" s="10"/>
      <c r="E132" s="10"/>
      <c r="F132" s="10"/>
    </row>
    <row r="133" spans="2:6" ht="15" customHeight="1" x14ac:dyDescent="0.25">
      <c r="B133" s="10"/>
      <c r="C133" s="10"/>
      <c r="D133" s="10"/>
      <c r="E133" s="10"/>
      <c r="F133" s="10"/>
    </row>
    <row r="134" spans="2:6" ht="15" customHeight="1" x14ac:dyDescent="0.25">
      <c r="B134" s="10"/>
      <c r="C134" s="10"/>
      <c r="D134" s="10"/>
      <c r="E134" s="10"/>
      <c r="F134" s="10"/>
    </row>
    <row r="135" spans="2:6" ht="15" customHeight="1" x14ac:dyDescent="0.25">
      <c r="B135" s="10"/>
      <c r="C135" s="10"/>
      <c r="D135" s="10"/>
      <c r="E135" s="10"/>
      <c r="F135" s="10"/>
    </row>
    <row r="136" spans="2:6" ht="19.5" x14ac:dyDescent="0.25">
      <c r="B136" s="8"/>
    </row>
    <row r="137" spans="2:6" ht="19.5" x14ac:dyDescent="0.25">
      <c r="B137" s="8"/>
    </row>
    <row r="141" spans="2:6" ht="24.75" x14ac:dyDescent="0.25">
      <c r="B141" s="3"/>
    </row>
    <row r="142" spans="2:6" ht="22.5" x14ac:dyDescent="0.25">
      <c r="B142" s="38"/>
    </row>
    <row r="143" spans="2:6" ht="19.5" x14ac:dyDescent="0.25">
      <c r="B143" s="4"/>
    </row>
    <row r="144" spans="2:6" ht="19.5" x14ac:dyDescent="0.25">
      <c r="B144" s="10"/>
      <c r="C144" s="10"/>
      <c r="D144" s="10"/>
      <c r="E144" s="10"/>
      <c r="F144" s="10"/>
    </row>
    <row r="145" spans="2:6" ht="15" customHeight="1" x14ac:dyDescent="0.25">
      <c r="B145" s="10"/>
      <c r="C145" s="10"/>
      <c r="D145" s="10"/>
      <c r="E145" s="10"/>
      <c r="F145" s="10"/>
    </row>
    <row r="146" spans="2:6" ht="15" customHeight="1" x14ac:dyDescent="0.25">
      <c r="B146" s="10"/>
      <c r="C146" s="10"/>
      <c r="D146" s="10"/>
      <c r="E146" s="10"/>
      <c r="F146" s="10"/>
    </row>
    <row r="147" spans="2:6" ht="15" customHeight="1" x14ac:dyDescent="0.25">
      <c r="B147" s="10"/>
      <c r="C147" s="10"/>
      <c r="D147" s="10"/>
      <c r="E147" s="10"/>
      <c r="F147" s="10"/>
    </row>
    <row r="148" spans="2:6" ht="15" customHeight="1" x14ac:dyDescent="0.25">
      <c r="B148" s="10"/>
      <c r="C148" s="10"/>
      <c r="D148" s="10"/>
      <c r="E148" s="10"/>
      <c r="F148" s="10"/>
    </row>
    <row r="149" spans="2:6" ht="15" customHeight="1" x14ac:dyDescent="0.25">
      <c r="B149" s="10"/>
      <c r="C149" s="10"/>
      <c r="D149" s="10"/>
      <c r="E149" s="10"/>
      <c r="F149" s="10"/>
    </row>
    <row r="150" spans="2:6" ht="15" customHeight="1" x14ac:dyDescent="0.25">
      <c r="B150" s="10"/>
      <c r="C150" s="10"/>
      <c r="D150" s="10"/>
      <c r="E150" s="10"/>
      <c r="F150" s="10"/>
    </row>
    <row r="151" spans="2:6" ht="15" customHeight="1" x14ac:dyDescent="0.25">
      <c r="B151" s="10"/>
      <c r="C151" s="10"/>
      <c r="D151" s="10"/>
      <c r="E151" s="10"/>
      <c r="F151" s="10"/>
    </row>
    <row r="152" spans="2:6" ht="15" customHeight="1" x14ac:dyDescent="0.25">
      <c r="B152" s="10"/>
      <c r="C152" s="10"/>
      <c r="D152" s="10"/>
      <c r="E152" s="10"/>
      <c r="F152" s="10"/>
    </row>
    <row r="153" spans="2:6" ht="15" customHeight="1" x14ac:dyDescent="0.25">
      <c r="B153" s="10"/>
      <c r="C153" s="10"/>
      <c r="D153" s="10"/>
      <c r="E153" s="10"/>
      <c r="F153" s="10"/>
    </row>
    <row r="154" spans="2:6" ht="15" customHeight="1" x14ac:dyDescent="0.25">
      <c r="B154" s="10"/>
      <c r="C154" s="10"/>
      <c r="D154" s="10"/>
      <c r="E154" s="10"/>
      <c r="F154" s="10"/>
    </row>
    <row r="155" spans="2:6" ht="15" customHeight="1" x14ac:dyDescent="0.25">
      <c r="B155" s="10"/>
      <c r="C155" s="10"/>
      <c r="D155" s="10"/>
      <c r="E155" s="10"/>
      <c r="F155" s="10"/>
    </row>
    <row r="156" spans="2:6" ht="15" customHeight="1" x14ac:dyDescent="0.25">
      <c r="B156" s="10"/>
      <c r="C156" s="10"/>
      <c r="D156" s="10"/>
      <c r="E156" s="10"/>
      <c r="F156" s="10"/>
    </row>
    <row r="157" spans="2:6" ht="15" customHeight="1" x14ac:dyDescent="0.25">
      <c r="B157" s="10"/>
      <c r="C157" s="10"/>
      <c r="D157" s="10"/>
      <c r="E157" s="10"/>
      <c r="F157" s="10"/>
    </row>
    <row r="158" spans="2:6" ht="15" customHeight="1" x14ac:dyDescent="0.25">
      <c r="B158" s="10"/>
      <c r="C158" s="10"/>
      <c r="D158" s="10"/>
      <c r="E158" s="10"/>
      <c r="F158" s="10"/>
    </row>
    <row r="159" spans="2:6" ht="15" customHeight="1" x14ac:dyDescent="0.25">
      <c r="B159" s="10"/>
      <c r="C159" s="10"/>
      <c r="D159" s="10"/>
      <c r="E159" s="10"/>
      <c r="F159" s="10"/>
    </row>
    <row r="160" spans="2:6" ht="15" customHeight="1" x14ac:dyDescent="0.25">
      <c r="B160" s="10"/>
      <c r="C160" s="10"/>
      <c r="D160" s="10"/>
      <c r="E160" s="10"/>
      <c r="F160" s="10"/>
    </row>
    <row r="161" spans="2:2" ht="19.5" x14ac:dyDescent="0.25">
      <c r="B161" s="8"/>
    </row>
  </sheetData>
  <conditionalFormatting sqref="B6:I14">
    <cfRule type="expression" dxfId="3" priority="4">
      <formula>LEN(B$6)&gt;0</formula>
    </cfRule>
  </conditionalFormatting>
  <conditionalFormatting sqref="B29:I37">
    <cfRule type="expression" dxfId="2" priority="3">
      <formula>LEN(B$29)&gt;0</formula>
    </cfRule>
  </conditionalFormatting>
  <conditionalFormatting sqref="B53:I61">
    <cfRule type="expression" dxfId="1" priority="2">
      <formula>LEN(B$53)&gt;0</formula>
    </cfRule>
  </conditionalFormatting>
  <conditionalFormatting sqref="B76:I84">
    <cfRule type="expression" dxfId="0" priority="1">
      <formula>LEN(B$76)&gt;0</formula>
    </cfRule>
  </conditionalFormatting>
  <pageMargins left="0.25" right="0.25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31B8-C95C-4B21-9C63-651E5A25ADEB}">
  <dimension ref="A1:P34"/>
  <sheetViews>
    <sheetView zoomScaleNormal="100" workbookViewId="0">
      <selection activeCell="E24" sqref="E24"/>
    </sheetView>
  </sheetViews>
  <sheetFormatPr defaultRowHeight="15" x14ac:dyDescent="0.25"/>
  <cols>
    <col min="1" max="1" width="19.5703125" customWidth="1"/>
    <col min="4" max="5" width="15.5703125" customWidth="1"/>
  </cols>
  <sheetData>
    <row r="1" spans="1:16" ht="24.75" x14ac:dyDescent="0.25">
      <c r="A1" s="3" t="str">
        <f>"SHROPSHIRE SPORTSHALL LEAGUE FIELD RESULT CARD "&amp;'Clubs and events'!$C$1</f>
        <v>SHROPSHIRE SPORTSHALL LEAGUE FIELD RESULT CARD 2023/2024</v>
      </c>
      <c r="P1" t="str">
        <f>'Clubs and events'!D13</f>
        <v>SPEED BOUNCE</v>
      </c>
    </row>
    <row r="2" spans="1:16" ht="22.5" x14ac:dyDescent="0.25">
      <c r="A2" s="38" t="str">
        <f xml:space="preserve">  "CLUB: " &amp; Match_Host&amp; "  VENUE: " &amp;Match_Venue &amp;    "  DATE: " &amp;TEXT(Match_Date,"dd/mm/yyyy")</f>
        <v>CLUB: Telford AC  VENUE: Wenlock  DATE: 19/11/2023</v>
      </c>
      <c r="G2" s="124"/>
      <c r="H2" s="10" t="s">
        <v>425</v>
      </c>
    </row>
    <row r="3" spans="1:16" ht="20.25" thickBot="1" x14ac:dyDescent="0.3">
      <c r="A3" s="4"/>
      <c r="G3" s="124"/>
      <c r="H3" s="125" t="s">
        <v>426</v>
      </c>
    </row>
    <row r="4" spans="1:16" ht="39.75" thickBot="1" x14ac:dyDescent="0.3">
      <c r="A4" s="5" t="s">
        <v>204</v>
      </c>
      <c r="B4" s="6" t="s">
        <v>427</v>
      </c>
      <c r="C4" s="6" t="s">
        <v>428</v>
      </c>
      <c r="D4" s="6" t="s">
        <v>429</v>
      </c>
      <c r="E4" s="6" t="s">
        <v>430</v>
      </c>
    </row>
    <row r="5" spans="1:16" ht="23.25" customHeight="1" thickBot="1" x14ac:dyDescent="0.3">
      <c r="A5" s="94" t="s">
        <v>431</v>
      </c>
      <c r="B5" s="94"/>
      <c r="C5" s="94"/>
      <c r="D5" s="94"/>
      <c r="E5" s="94"/>
    </row>
    <row r="6" spans="1:16" ht="42.75" customHeight="1" thickBot="1" x14ac:dyDescent="0.3">
      <c r="A6" s="94" t="s">
        <v>432</v>
      </c>
      <c r="B6" s="94"/>
      <c r="C6" s="94"/>
      <c r="D6" s="94"/>
      <c r="E6" s="94"/>
    </row>
    <row r="7" spans="1:16" ht="23.25" customHeight="1" thickBot="1" x14ac:dyDescent="0.3">
      <c r="A7" s="94" t="s">
        <v>433</v>
      </c>
      <c r="B7" s="94"/>
      <c r="C7" s="94"/>
      <c r="D7" s="94"/>
      <c r="E7" s="94"/>
    </row>
    <row r="8" spans="1:16" ht="23.25" customHeight="1" thickBot="1" x14ac:dyDescent="0.3">
      <c r="A8" s="94" t="s">
        <v>434</v>
      </c>
      <c r="B8" s="94"/>
      <c r="C8" s="94"/>
      <c r="D8" s="94"/>
      <c r="E8" s="94"/>
    </row>
    <row r="9" spans="1:16" ht="23.25" customHeight="1" thickBot="1" x14ac:dyDescent="0.3">
      <c r="A9" s="94" t="s">
        <v>431</v>
      </c>
      <c r="B9" s="94"/>
      <c r="C9" s="94"/>
      <c r="D9" s="94"/>
      <c r="E9" s="94"/>
    </row>
    <row r="10" spans="1:16" ht="42.75" customHeight="1" thickBot="1" x14ac:dyDescent="0.3">
      <c r="A10" s="94" t="s">
        <v>432</v>
      </c>
      <c r="B10" s="94"/>
      <c r="C10" s="94"/>
      <c r="D10" s="94"/>
      <c r="E10" s="94"/>
    </row>
    <row r="11" spans="1:16" ht="23.25" customHeight="1" thickBot="1" x14ac:dyDescent="0.3">
      <c r="A11" s="94" t="s">
        <v>433</v>
      </c>
      <c r="B11" s="94"/>
      <c r="C11" s="94"/>
      <c r="D11" s="94"/>
      <c r="E11" s="94"/>
    </row>
    <row r="12" spans="1:16" ht="23.25" customHeight="1" thickBot="1" x14ac:dyDescent="0.3">
      <c r="A12" s="94" t="s">
        <v>434</v>
      </c>
      <c r="B12" s="94"/>
      <c r="C12" s="94"/>
      <c r="D12" s="94"/>
      <c r="E12" s="94"/>
    </row>
    <row r="13" spans="1:16" ht="23.25" customHeight="1" thickBot="1" x14ac:dyDescent="0.3">
      <c r="A13" s="94" t="s">
        <v>431</v>
      </c>
      <c r="B13" s="94"/>
      <c r="C13" s="94"/>
      <c r="D13" s="94"/>
      <c r="E13" s="94"/>
    </row>
    <row r="14" spans="1:16" ht="42.75" customHeight="1" thickBot="1" x14ac:dyDescent="0.3">
      <c r="A14" s="94" t="s">
        <v>432</v>
      </c>
      <c r="B14" s="94"/>
      <c r="C14" s="94"/>
      <c r="D14" s="94"/>
      <c r="E14" s="94"/>
    </row>
    <row r="15" spans="1:16" ht="23.25" customHeight="1" thickBot="1" x14ac:dyDescent="0.3">
      <c r="A15" s="94" t="s">
        <v>433</v>
      </c>
      <c r="B15" s="94"/>
      <c r="C15" s="94"/>
      <c r="D15" s="94"/>
      <c r="E15" s="94"/>
    </row>
    <row r="16" spans="1:16" ht="23.25" customHeight="1" thickBot="1" x14ac:dyDescent="0.3">
      <c r="A16" s="5" t="s">
        <v>434</v>
      </c>
      <c r="B16" s="5"/>
      <c r="C16" s="5"/>
      <c r="D16" s="5"/>
      <c r="E16" s="5"/>
    </row>
    <row r="18" spans="1:8" ht="19.5" x14ac:dyDescent="0.25">
      <c r="A18" s="8" t="s">
        <v>435</v>
      </c>
    </row>
    <row r="19" spans="1:8" ht="19.5" x14ac:dyDescent="0.25">
      <c r="A19" s="8" t="s">
        <v>436</v>
      </c>
    </row>
    <row r="21" spans="1:8" ht="24.75" x14ac:dyDescent="0.25">
      <c r="A21" s="3" t="str">
        <f>"SHROPSHIRE SPORTSHALL LEAGUE FIELD RESULT CARD "&amp;'Clubs and events'!$C$1</f>
        <v>SHROPSHIRE SPORTSHALL LEAGUE FIELD RESULT CARD 2023/2024</v>
      </c>
    </row>
    <row r="22" spans="1:8" ht="22.5" x14ac:dyDescent="0.25">
      <c r="A22" s="38" t="str">
        <f xml:space="preserve">  "CLUB: " &amp; Match_Host&amp; "  VENUE: " &amp;Match_Venue &amp;    "  DATE: " &amp;TEXT(Match_Date,"dd/mm/yyyy")</f>
        <v>CLUB: Telford AC  VENUE: Wenlock  DATE: 19/11/2023</v>
      </c>
      <c r="H22" s="10" t="s">
        <v>425</v>
      </c>
    </row>
    <row r="23" spans="1:8" ht="20.25" thickBot="1" x14ac:dyDescent="0.3">
      <c r="A23" s="4"/>
      <c r="H23" s="125" t="s">
        <v>426</v>
      </c>
    </row>
    <row r="24" spans="1:8" ht="39.75" thickBot="1" x14ac:dyDescent="0.3">
      <c r="A24" s="5" t="s">
        <v>204</v>
      </c>
      <c r="B24" s="6" t="s">
        <v>427</v>
      </c>
      <c r="C24" s="6" t="s">
        <v>428</v>
      </c>
      <c r="D24" s="6" t="s">
        <v>429</v>
      </c>
      <c r="E24" s="6" t="s">
        <v>430</v>
      </c>
    </row>
    <row r="25" spans="1:8" ht="15" customHeight="1" thickBot="1" x14ac:dyDescent="0.3">
      <c r="A25" s="94" t="s">
        <v>431</v>
      </c>
      <c r="B25" s="94"/>
      <c r="C25" s="94"/>
      <c r="D25" s="94"/>
      <c r="E25" s="94"/>
    </row>
    <row r="26" spans="1:8" ht="15" customHeight="1" thickBot="1" x14ac:dyDescent="0.3">
      <c r="A26" s="94" t="s">
        <v>432</v>
      </c>
      <c r="B26" s="94"/>
      <c r="C26" s="94"/>
      <c r="D26" s="94"/>
      <c r="E26" s="94"/>
    </row>
    <row r="27" spans="1:8" ht="15" customHeight="1" thickBot="1" x14ac:dyDescent="0.3">
      <c r="A27" s="94" t="s">
        <v>433</v>
      </c>
      <c r="B27" s="94"/>
      <c r="C27" s="94"/>
      <c r="D27" s="94"/>
      <c r="E27" s="94"/>
    </row>
    <row r="28" spans="1:8" ht="15" customHeight="1" thickBot="1" x14ac:dyDescent="0.3">
      <c r="A28" s="94" t="s">
        <v>434</v>
      </c>
      <c r="B28" s="94"/>
      <c r="C28" s="94"/>
      <c r="D28" s="94"/>
      <c r="E28" s="94"/>
    </row>
    <row r="29" spans="1:8" ht="15" customHeight="1" thickBot="1" x14ac:dyDescent="0.3">
      <c r="A29" s="94" t="s">
        <v>431</v>
      </c>
      <c r="B29" s="94"/>
      <c r="C29" s="94"/>
      <c r="D29" s="94"/>
      <c r="E29" s="94"/>
    </row>
    <row r="30" spans="1:8" ht="15" customHeight="1" thickBot="1" x14ac:dyDescent="0.3">
      <c r="A30" s="94" t="s">
        <v>432</v>
      </c>
      <c r="B30" s="94"/>
      <c r="C30" s="94"/>
      <c r="D30" s="94"/>
      <c r="E30" s="94"/>
    </row>
    <row r="31" spans="1:8" ht="15" customHeight="1" x14ac:dyDescent="0.25">
      <c r="A31" s="94" t="s">
        <v>433</v>
      </c>
      <c r="B31" s="94"/>
      <c r="C31" s="94"/>
      <c r="D31" s="94"/>
      <c r="E31" s="94"/>
    </row>
    <row r="32" spans="1:8" ht="15" customHeight="1" thickBot="1" x14ac:dyDescent="0.3">
      <c r="A32" s="7" t="s">
        <v>434</v>
      </c>
      <c r="B32" s="7"/>
      <c r="C32" s="7"/>
      <c r="D32" s="7"/>
      <c r="E32" s="7"/>
    </row>
    <row r="34" spans="1:1" ht="19.5" x14ac:dyDescent="0.25">
      <c r="A34" s="8" t="s">
        <v>436</v>
      </c>
    </row>
  </sheetData>
  <pageMargins left="0.7" right="0.7" top="0.75" bottom="0.75" header="0.3" footer="0.3"/>
  <pageSetup paperSize="9" scale="7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C999-1CDE-4CF6-B106-B94C2AD1EBC1}">
  <dimension ref="A1:P36"/>
  <sheetViews>
    <sheetView workbookViewId="0">
      <selection activeCell="G26" sqref="G26"/>
    </sheetView>
  </sheetViews>
  <sheetFormatPr defaultColWidth="16" defaultRowHeight="15.75" customHeight="1" x14ac:dyDescent="0.25"/>
  <cols>
    <col min="1" max="1" width="17.7109375" customWidth="1"/>
  </cols>
  <sheetData>
    <row r="1" spans="1:16" ht="15.75" customHeight="1" x14ac:dyDescent="0.25">
      <c r="A1" s="3" t="str">
        <f>"SHROPSHIRE SPORTSHALL LEAGUE FIELD RESULT CARD "&amp;'Clubs and events'!$C$1</f>
        <v>SHROPSHIRE SPORTSHALL LEAGUE FIELD RESULT CARD 2023/2024</v>
      </c>
      <c r="P1" t="str">
        <f>'Clubs and events'!D18</f>
        <v>BALANCE TEST</v>
      </c>
    </row>
    <row r="2" spans="1:16" ht="15.75" customHeight="1" x14ac:dyDescent="0.25">
      <c r="A2" s="38" t="str">
        <f xml:space="preserve">  "CLUB: " &amp; Match_Host&amp; "  VENUE: " &amp;Match_Venue &amp;    "  DATE: " &amp;TEXT(Match_Date,"dd/mm/yyyy")</f>
        <v>CLUB: Telford AC  VENUE: Wenlock  DATE: 19/11/2023</v>
      </c>
      <c r="F2" s="126" t="s">
        <v>425</v>
      </c>
    </row>
    <row r="3" spans="1:16" ht="15.75" customHeight="1" thickBot="1" x14ac:dyDescent="0.3">
      <c r="A3" s="4"/>
      <c r="F3" s="125" t="s">
        <v>426</v>
      </c>
    </row>
    <row r="4" spans="1:16" ht="15.75" customHeight="1" thickBot="1" x14ac:dyDescent="0.3">
      <c r="A4" s="5" t="s">
        <v>204</v>
      </c>
      <c r="B4" s="6" t="s">
        <v>427</v>
      </c>
      <c r="C4" s="6" t="s">
        <v>437</v>
      </c>
      <c r="D4" s="6" t="s">
        <v>438</v>
      </c>
      <c r="E4" s="6" t="s">
        <v>428</v>
      </c>
      <c r="F4" s="6" t="s">
        <v>429</v>
      </c>
      <c r="G4" s="6" t="s">
        <v>430</v>
      </c>
    </row>
    <row r="5" spans="1:16" ht="15.75" customHeight="1" thickBot="1" x14ac:dyDescent="0.3">
      <c r="A5" s="7" t="s">
        <v>431</v>
      </c>
      <c r="B5" s="11"/>
      <c r="C5" s="11"/>
      <c r="D5" s="11"/>
      <c r="E5" s="11"/>
      <c r="F5" s="11"/>
      <c r="G5" s="11"/>
    </row>
    <row r="6" spans="1:16" ht="15.75" customHeight="1" thickBot="1" x14ac:dyDescent="0.3">
      <c r="A6" s="7" t="s">
        <v>432</v>
      </c>
      <c r="B6" s="11"/>
      <c r="C6" s="11"/>
      <c r="D6" s="11"/>
      <c r="E6" s="11"/>
      <c r="F6" s="11"/>
      <c r="G6" s="11"/>
    </row>
    <row r="7" spans="1:16" ht="15.75" customHeight="1" thickBot="1" x14ac:dyDescent="0.3">
      <c r="A7" s="7" t="s">
        <v>433</v>
      </c>
      <c r="B7" s="11"/>
      <c r="C7" s="11"/>
      <c r="D7" s="11"/>
      <c r="E7" s="11"/>
      <c r="F7" s="11"/>
      <c r="G7" s="11"/>
    </row>
    <row r="8" spans="1:16" ht="15.75" customHeight="1" thickBot="1" x14ac:dyDescent="0.3">
      <c r="A8" s="7" t="s">
        <v>434</v>
      </c>
      <c r="B8" s="11"/>
      <c r="C8" s="11"/>
      <c r="D8" s="11"/>
      <c r="E8" s="11"/>
      <c r="F8" s="11"/>
      <c r="G8" s="11"/>
    </row>
    <row r="9" spans="1:16" ht="15.75" customHeight="1" thickBot="1" x14ac:dyDescent="0.3">
      <c r="A9" s="7" t="s">
        <v>431</v>
      </c>
      <c r="B9" s="11"/>
      <c r="C9" s="11"/>
      <c r="D9" s="11"/>
      <c r="E9" s="11"/>
      <c r="F9" s="11"/>
      <c r="G9" s="11"/>
    </row>
    <row r="10" spans="1:16" ht="15.75" customHeight="1" thickBot="1" x14ac:dyDescent="0.3">
      <c r="A10" s="7" t="s">
        <v>432</v>
      </c>
      <c r="B10" s="11"/>
      <c r="C10" s="11"/>
      <c r="D10" s="11"/>
      <c r="E10" s="11"/>
      <c r="F10" s="11"/>
      <c r="G10" s="11"/>
    </row>
    <row r="11" spans="1:16" ht="15.75" customHeight="1" thickBot="1" x14ac:dyDescent="0.3">
      <c r="A11" s="7" t="s">
        <v>433</v>
      </c>
      <c r="B11" s="11"/>
      <c r="C11" s="11"/>
      <c r="D11" s="11"/>
      <c r="E11" s="11"/>
      <c r="F11" s="11"/>
      <c r="G11" s="11"/>
    </row>
    <row r="12" spans="1:16" ht="15.75" customHeight="1" thickBot="1" x14ac:dyDescent="0.3">
      <c r="A12" s="7" t="s">
        <v>434</v>
      </c>
      <c r="B12" s="11"/>
      <c r="C12" s="11"/>
      <c r="D12" s="11"/>
      <c r="E12" s="11"/>
      <c r="F12" s="11"/>
      <c r="G12" s="11"/>
    </row>
    <row r="13" spans="1:16" ht="15.75" customHeight="1" thickBot="1" x14ac:dyDescent="0.3">
      <c r="A13" s="7" t="s">
        <v>431</v>
      </c>
      <c r="B13" s="11"/>
      <c r="C13" s="11"/>
      <c r="D13" s="11"/>
      <c r="E13" s="11"/>
      <c r="F13" s="11"/>
      <c r="G13" s="11"/>
    </row>
    <row r="14" spans="1:16" ht="15.75" customHeight="1" thickBot="1" x14ac:dyDescent="0.3">
      <c r="A14" s="7" t="s">
        <v>432</v>
      </c>
      <c r="B14" s="11"/>
      <c r="C14" s="11"/>
      <c r="D14" s="11"/>
      <c r="E14" s="11"/>
      <c r="F14" s="11"/>
      <c r="G14" s="11"/>
    </row>
    <row r="15" spans="1:16" ht="15.75" customHeight="1" thickBot="1" x14ac:dyDescent="0.3">
      <c r="A15" s="7" t="s">
        <v>433</v>
      </c>
      <c r="B15" s="11"/>
      <c r="C15" s="11"/>
      <c r="D15" s="11"/>
      <c r="E15" s="11"/>
      <c r="F15" s="11"/>
      <c r="G15" s="11"/>
    </row>
    <row r="16" spans="1:16" ht="15.75" customHeight="1" thickBot="1" x14ac:dyDescent="0.3">
      <c r="A16" s="7" t="s">
        <v>434</v>
      </c>
      <c r="B16" s="11"/>
      <c r="C16" s="11"/>
      <c r="D16" s="11"/>
      <c r="E16" s="11"/>
      <c r="F16" s="11"/>
      <c r="G16" s="11"/>
    </row>
    <row r="17" spans="1:7" ht="15.75" customHeight="1" x14ac:dyDescent="0.25">
      <c r="A17" s="4"/>
    </row>
    <row r="18" spans="1:7" ht="15.75" customHeight="1" x14ac:dyDescent="0.25">
      <c r="A18" s="8" t="s">
        <v>435</v>
      </c>
    </row>
    <row r="19" spans="1:7" ht="15.75" customHeight="1" x14ac:dyDescent="0.25">
      <c r="A19" s="8" t="s">
        <v>436</v>
      </c>
    </row>
    <row r="20" spans="1:7" ht="15.75" customHeight="1" x14ac:dyDescent="0.25">
      <c r="A20" s="8"/>
    </row>
    <row r="21" spans="1:7" ht="15.75" customHeight="1" x14ac:dyDescent="0.25">
      <c r="A21" s="8"/>
    </row>
    <row r="22" spans="1:7" ht="15.75" customHeight="1" x14ac:dyDescent="0.25">
      <c r="A22" s="8"/>
    </row>
    <row r="23" spans="1:7" ht="15.75" customHeight="1" x14ac:dyDescent="0.25">
      <c r="A23" s="3" t="str">
        <f>"SHROPSHIRE SPORTSHALL LEAGUE FIELD RESULT CARD "&amp;'Clubs and events'!$C$1</f>
        <v>SHROPSHIRE SPORTSHALL LEAGUE FIELD RESULT CARD 2023/2024</v>
      </c>
    </row>
    <row r="24" spans="1:7" ht="15.75" customHeight="1" x14ac:dyDescent="0.25">
      <c r="A24" s="38" t="str">
        <f xml:space="preserve">  "CLUB: " &amp; Match_Host&amp; "  VENUE: " &amp;Match_Venue &amp;    "  DATE: " &amp;TEXT(Match_Date,"dd/mm/yyyy")</f>
        <v>CLUB: Telford AC  VENUE: Wenlock  DATE: 19/11/2023</v>
      </c>
      <c r="F24" s="126" t="s">
        <v>425</v>
      </c>
    </row>
    <row r="25" spans="1:7" ht="15.75" customHeight="1" thickBot="1" x14ac:dyDescent="0.3">
      <c r="A25" s="4"/>
      <c r="F25" s="125" t="s">
        <v>426</v>
      </c>
    </row>
    <row r="26" spans="1:7" ht="15.75" customHeight="1" thickBot="1" x14ac:dyDescent="0.3">
      <c r="A26" s="5" t="s">
        <v>204</v>
      </c>
      <c r="B26" s="6" t="s">
        <v>427</v>
      </c>
      <c r="C26" s="6" t="s">
        <v>437</v>
      </c>
      <c r="D26" s="6" t="s">
        <v>438</v>
      </c>
      <c r="E26" s="6" t="s">
        <v>428</v>
      </c>
      <c r="F26" s="6" t="s">
        <v>429</v>
      </c>
      <c r="G26" s="6" t="s">
        <v>430</v>
      </c>
    </row>
    <row r="27" spans="1:7" ht="15.75" customHeight="1" thickBot="1" x14ac:dyDescent="0.3">
      <c r="A27" s="7" t="s">
        <v>431</v>
      </c>
      <c r="B27" s="11"/>
      <c r="C27" s="11"/>
      <c r="D27" s="11"/>
      <c r="E27" s="11"/>
      <c r="F27" s="11"/>
      <c r="G27" s="11"/>
    </row>
    <row r="28" spans="1:7" ht="15.75" customHeight="1" thickBot="1" x14ac:dyDescent="0.3">
      <c r="A28" s="7" t="s">
        <v>432</v>
      </c>
      <c r="B28" s="11"/>
      <c r="C28" s="11"/>
      <c r="D28" s="11"/>
      <c r="E28" s="11"/>
      <c r="F28" s="11"/>
      <c r="G28" s="11"/>
    </row>
    <row r="29" spans="1:7" ht="15.75" customHeight="1" thickBot="1" x14ac:dyDescent="0.3">
      <c r="A29" s="7" t="s">
        <v>433</v>
      </c>
      <c r="B29" s="11"/>
      <c r="C29" s="11"/>
      <c r="D29" s="11"/>
      <c r="E29" s="11"/>
      <c r="F29" s="11"/>
      <c r="G29" s="11"/>
    </row>
    <row r="30" spans="1:7" ht="15.75" customHeight="1" thickBot="1" x14ac:dyDescent="0.3">
      <c r="A30" s="7" t="s">
        <v>434</v>
      </c>
      <c r="B30" s="11"/>
      <c r="C30" s="11"/>
      <c r="D30" s="11"/>
      <c r="E30" s="11"/>
      <c r="F30" s="11"/>
      <c r="G30" s="11"/>
    </row>
    <row r="31" spans="1:7" ht="15.75" customHeight="1" thickBot="1" x14ac:dyDescent="0.3">
      <c r="A31" s="7" t="s">
        <v>431</v>
      </c>
      <c r="B31" s="11"/>
      <c r="C31" s="11"/>
      <c r="D31" s="11"/>
      <c r="E31" s="11"/>
      <c r="F31" s="11"/>
      <c r="G31" s="11"/>
    </row>
    <row r="32" spans="1:7" ht="15.75" customHeight="1" thickBot="1" x14ac:dyDescent="0.3">
      <c r="A32" s="7" t="s">
        <v>432</v>
      </c>
      <c r="B32" s="11"/>
      <c r="C32" s="11"/>
      <c r="D32" s="11"/>
      <c r="E32" s="11"/>
      <c r="F32" s="11"/>
      <c r="G32" s="11"/>
    </row>
    <row r="33" spans="1:7" ht="15.75" customHeight="1" thickBot="1" x14ac:dyDescent="0.3">
      <c r="A33" s="7" t="s">
        <v>433</v>
      </c>
      <c r="B33" s="11"/>
      <c r="C33" s="11"/>
      <c r="D33" s="11"/>
      <c r="E33" s="11"/>
      <c r="F33" s="11"/>
      <c r="G33" s="11"/>
    </row>
    <row r="34" spans="1:7" ht="15.75" customHeight="1" thickBot="1" x14ac:dyDescent="0.3">
      <c r="A34" s="7" t="s">
        <v>434</v>
      </c>
      <c r="B34" s="11"/>
      <c r="C34" s="11"/>
      <c r="D34" s="11"/>
      <c r="E34" s="11"/>
      <c r="F34" s="11"/>
      <c r="G34" s="11"/>
    </row>
    <row r="35" spans="1:7" ht="15.75" customHeight="1" x14ac:dyDescent="0.25">
      <c r="A35" s="4"/>
    </row>
    <row r="36" spans="1:7" ht="15.75" customHeight="1" x14ac:dyDescent="0.25">
      <c r="A36" s="8" t="s">
        <v>436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0E7D-36FB-4F73-BC44-8B98BF97168B}">
  <dimension ref="A1:P35"/>
  <sheetViews>
    <sheetView topLeftCell="A2" workbookViewId="0">
      <selection activeCell="B12" sqref="B12"/>
    </sheetView>
  </sheetViews>
  <sheetFormatPr defaultColWidth="9.140625" defaultRowHeight="15" x14ac:dyDescent="0.25"/>
  <cols>
    <col min="1" max="1" width="18.7109375" customWidth="1"/>
    <col min="2" max="2" width="13" customWidth="1"/>
    <col min="7" max="7" width="12.42578125" customWidth="1"/>
  </cols>
  <sheetData>
    <row r="1" spans="1:16" ht="24.75" x14ac:dyDescent="0.25">
      <c r="A1" s="3" t="str">
        <f>"SHROPSHIRE SPORTSHALL LEAGUE FIELD RESULT CARD "&amp;'Clubs and events'!$C$1</f>
        <v>SHROPSHIRE SPORTSHALL LEAGUE FIELD RESULT CARD 2023/2024</v>
      </c>
      <c r="P1" t="str">
        <f>'Clubs and events'!D11</f>
        <v>STANDING TRIPLE JUMP</v>
      </c>
    </row>
    <row r="2" spans="1:16" ht="22.5" x14ac:dyDescent="0.25">
      <c r="A2" s="38" t="str">
        <f xml:space="preserve">  "CLUB: " &amp; Match_Host&amp; "  VENUE: " &amp;Match_Venue &amp;    "  DATE: " &amp;TEXT(Match_Date,"dd/mm/yyyy")</f>
        <v>CLUB: Telford AC  VENUE: Wenlock  DATE: 19/11/2023</v>
      </c>
      <c r="H2" s="126" t="s">
        <v>425</v>
      </c>
    </row>
    <row r="3" spans="1:16" ht="20.25" thickBot="1" x14ac:dyDescent="0.3">
      <c r="A3" s="4"/>
      <c r="H3" s="125" t="s">
        <v>426</v>
      </c>
    </row>
    <row r="4" spans="1:16" ht="16.5" customHeight="1" thickBot="1" x14ac:dyDescent="0.3">
      <c r="A4" s="5" t="s">
        <v>204</v>
      </c>
      <c r="B4" s="5" t="s">
        <v>427</v>
      </c>
      <c r="C4" s="100" t="s">
        <v>439</v>
      </c>
      <c r="D4" s="100" t="s">
        <v>440</v>
      </c>
      <c r="E4" s="100" t="s">
        <v>441</v>
      </c>
      <c r="F4" s="100" t="s">
        <v>442</v>
      </c>
      <c r="G4" s="101" t="s">
        <v>443</v>
      </c>
      <c r="H4" s="101" t="s">
        <v>430</v>
      </c>
    </row>
    <row r="5" spans="1:16" ht="23.25" customHeight="1" thickBot="1" x14ac:dyDescent="0.3">
      <c r="A5" s="7" t="s">
        <v>431</v>
      </c>
      <c r="B5" s="11"/>
      <c r="C5" s="11"/>
      <c r="D5" s="11"/>
      <c r="E5" s="11"/>
      <c r="F5" s="11"/>
      <c r="G5" s="11"/>
      <c r="H5" s="11"/>
    </row>
    <row r="6" spans="1:16" ht="15.75" customHeight="1" thickBot="1" x14ac:dyDescent="0.3">
      <c r="A6" s="7" t="s">
        <v>432</v>
      </c>
      <c r="B6" s="11"/>
      <c r="C6" s="11"/>
      <c r="D6" s="11"/>
      <c r="E6" s="11"/>
      <c r="F6" s="11"/>
      <c r="G6" s="11"/>
      <c r="H6" s="11"/>
    </row>
    <row r="7" spans="1:16" ht="42.75" customHeight="1" thickBot="1" x14ac:dyDescent="0.3">
      <c r="A7" s="7" t="s">
        <v>433</v>
      </c>
      <c r="B7" s="11"/>
      <c r="C7" s="11"/>
      <c r="D7" s="11"/>
      <c r="E7" s="11"/>
      <c r="F7" s="11"/>
      <c r="G7" s="11"/>
      <c r="H7" s="11"/>
    </row>
    <row r="8" spans="1:16" ht="15.75" customHeight="1" thickBot="1" x14ac:dyDescent="0.3">
      <c r="A8" s="7" t="s">
        <v>434</v>
      </c>
      <c r="B8" s="11"/>
      <c r="C8" s="11"/>
      <c r="D8" s="11"/>
      <c r="E8" s="11"/>
      <c r="F8" s="11"/>
      <c r="G8" s="11"/>
      <c r="H8" s="11"/>
    </row>
    <row r="9" spans="1:16" ht="23.25" customHeight="1" thickBot="1" x14ac:dyDescent="0.3">
      <c r="A9" s="7" t="s">
        <v>431</v>
      </c>
      <c r="B9" s="11"/>
      <c r="C9" s="11"/>
      <c r="D9" s="11"/>
      <c r="E9" s="11"/>
      <c r="F9" s="11"/>
      <c r="G9" s="11"/>
      <c r="H9" s="11"/>
    </row>
    <row r="10" spans="1:16" ht="15.75" customHeight="1" thickBot="1" x14ac:dyDescent="0.3">
      <c r="A10" s="7" t="s">
        <v>432</v>
      </c>
      <c r="B10" s="11"/>
      <c r="C10" s="11"/>
      <c r="D10" s="11"/>
      <c r="E10" s="11"/>
      <c r="F10" s="11"/>
      <c r="G10" s="11"/>
      <c r="H10" s="11"/>
    </row>
    <row r="11" spans="1:16" ht="23.25" customHeight="1" thickBot="1" x14ac:dyDescent="0.3">
      <c r="A11" s="7" t="s">
        <v>433</v>
      </c>
      <c r="B11" s="11"/>
      <c r="C11" s="11"/>
      <c r="D11" s="11"/>
      <c r="E11" s="11"/>
      <c r="F11" s="11"/>
      <c r="G11" s="11"/>
      <c r="H11" s="11"/>
    </row>
    <row r="12" spans="1:16" ht="15.75" customHeight="1" thickBot="1" x14ac:dyDescent="0.3">
      <c r="A12" s="7" t="s">
        <v>434</v>
      </c>
      <c r="B12" s="11"/>
      <c r="C12" s="11"/>
      <c r="D12" s="11"/>
      <c r="E12" s="11"/>
      <c r="F12" s="11"/>
      <c r="G12" s="11"/>
      <c r="H12" s="11"/>
    </row>
    <row r="13" spans="1:16" ht="23.25" customHeight="1" thickBot="1" x14ac:dyDescent="0.3">
      <c r="A13" s="7" t="s">
        <v>431</v>
      </c>
      <c r="B13" s="11"/>
      <c r="C13" s="11"/>
      <c r="D13" s="11"/>
      <c r="E13" s="11"/>
      <c r="F13" s="11"/>
      <c r="G13" s="11"/>
      <c r="H13" s="11"/>
    </row>
    <row r="14" spans="1:16" ht="15.75" customHeight="1" thickBot="1" x14ac:dyDescent="0.3">
      <c r="A14" s="7" t="s">
        <v>432</v>
      </c>
      <c r="B14" s="11"/>
      <c r="C14" s="11"/>
      <c r="D14" s="11"/>
      <c r="E14" s="11"/>
      <c r="F14" s="11"/>
      <c r="G14" s="11"/>
      <c r="H14" s="11"/>
    </row>
    <row r="15" spans="1:16" ht="42.75" customHeight="1" thickBot="1" x14ac:dyDescent="0.3">
      <c r="A15" s="7" t="s">
        <v>433</v>
      </c>
      <c r="B15" s="11"/>
      <c r="C15" s="11"/>
      <c r="D15" s="11"/>
      <c r="E15" s="11"/>
      <c r="F15" s="11"/>
      <c r="G15" s="11"/>
      <c r="H15" s="11"/>
    </row>
    <row r="16" spans="1:16" ht="15.75" customHeight="1" thickBot="1" x14ac:dyDescent="0.3">
      <c r="A16" s="7" t="s">
        <v>434</v>
      </c>
      <c r="B16" s="11"/>
      <c r="C16" s="11"/>
      <c r="D16" s="11"/>
      <c r="E16" s="11"/>
      <c r="F16" s="11"/>
      <c r="G16" s="11"/>
      <c r="H16" s="11"/>
    </row>
    <row r="17" spans="1:8" ht="15.75" customHeight="1" x14ac:dyDescent="0.25">
      <c r="A17" s="10"/>
      <c r="B17" s="10"/>
      <c r="C17" s="10"/>
      <c r="D17" s="10"/>
      <c r="E17" s="10"/>
      <c r="F17" s="10"/>
      <c r="G17" s="10"/>
      <c r="H17" s="10"/>
    </row>
    <row r="18" spans="1:8" ht="23.25" customHeight="1" x14ac:dyDescent="0.25">
      <c r="A18" s="8" t="s">
        <v>435</v>
      </c>
    </row>
    <row r="19" spans="1:8" ht="15.75" customHeight="1" x14ac:dyDescent="0.25">
      <c r="A19" s="8" t="s">
        <v>436</v>
      </c>
    </row>
    <row r="20" spans="1:8" ht="15.75" customHeight="1" x14ac:dyDescent="0.25">
      <c r="A20" s="8"/>
    </row>
    <row r="21" spans="1:8" ht="15.75" customHeight="1" x14ac:dyDescent="0.25">
      <c r="A21" s="3" t="str">
        <f>"SHROPSHIRE SPORTSHALL LEAGUE FIELD RESULT CARD "&amp;'Clubs and events'!$C$1</f>
        <v>SHROPSHIRE SPORTSHALL LEAGUE FIELD RESULT CARD 2023/2024</v>
      </c>
    </row>
    <row r="22" spans="1:8" ht="22.5" x14ac:dyDescent="0.25">
      <c r="A22" s="38" t="str">
        <f xml:space="preserve">  "CLUB: " &amp; Match_Host&amp; "  VENUE: " &amp;Match_Venue &amp;    "  DATE: " &amp;TEXT(Match_Date,"dd/mm/yyyy")</f>
        <v>CLUB: Telford AC  VENUE: Wenlock  DATE: 19/11/2023</v>
      </c>
      <c r="H22" s="126" t="s">
        <v>425</v>
      </c>
    </row>
    <row r="23" spans="1:8" ht="15.75" customHeight="1" thickBot="1" x14ac:dyDescent="0.3">
      <c r="A23" s="4"/>
      <c r="H23" s="125" t="s">
        <v>426</v>
      </c>
    </row>
    <row r="24" spans="1:8" ht="23.25" customHeight="1" thickBot="1" x14ac:dyDescent="0.3">
      <c r="A24" s="94" t="s">
        <v>204</v>
      </c>
      <c r="B24" s="94" t="s">
        <v>427</v>
      </c>
      <c r="C24" s="100" t="s">
        <v>439</v>
      </c>
      <c r="D24" s="100" t="s">
        <v>440</v>
      </c>
      <c r="E24" s="100" t="s">
        <v>441</v>
      </c>
      <c r="F24" s="95" t="s">
        <v>442</v>
      </c>
      <c r="G24" s="101" t="s">
        <v>443</v>
      </c>
      <c r="H24" s="101" t="s">
        <v>430</v>
      </c>
    </row>
    <row r="25" spans="1:8" ht="23.25" customHeight="1" thickBot="1" x14ac:dyDescent="0.3">
      <c r="A25" s="7" t="s">
        <v>431</v>
      </c>
      <c r="B25" s="11"/>
      <c r="C25" s="11"/>
      <c r="D25" s="11"/>
      <c r="E25" s="11"/>
      <c r="F25" s="11"/>
      <c r="G25" s="11"/>
      <c r="H25" s="11"/>
    </row>
    <row r="26" spans="1:8" ht="15.75" customHeight="1" thickBot="1" x14ac:dyDescent="0.3">
      <c r="A26" s="7" t="s">
        <v>432</v>
      </c>
      <c r="B26" s="11"/>
      <c r="C26" s="11"/>
      <c r="D26" s="11"/>
      <c r="E26" s="11"/>
      <c r="F26" s="11"/>
      <c r="G26" s="11"/>
      <c r="H26" s="11"/>
    </row>
    <row r="27" spans="1:8" ht="20.25" thickBot="1" x14ac:dyDescent="0.3">
      <c r="A27" s="7" t="s">
        <v>433</v>
      </c>
      <c r="B27" s="11"/>
      <c r="C27" s="11"/>
      <c r="D27" s="11"/>
      <c r="E27" s="11"/>
      <c r="F27" s="11"/>
      <c r="G27" s="11"/>
      <c r="H27" s="11"/>
    </row>
    <row r="28" spans="1:8" ht="20.25" thickBot="1" x14ac:dyDescent="0.3">
      <c r="A28" s="7" t="s">
        <v>434</v>
      </c>
      <c r="B28" s="11"/>
      <c r="C28" s="11"/>
      <c r="D28" s="11"/>
      <c r="E28" s="11"/>
      <c r="F28" s="11"/>
      <c r="G28" s="11"/>
      <c r="H28" s="11"/>
    </row>
    <row r="29" spans="1:8" ht="20.25" thickBot="1" x14ac:dyDescent="0.3">
      <c r="A29" s="7" t="s">
        <v>431</v>
      </c>
      <c r="B29" s="11"/>
      <c r="C29" s="11"/>
      <c r="D29" s="11"/>
      <c r="E29" s="11"/>
      <c r="F29" s="11"/>
      <c r="G29" s="11"/>
      <c r="H29" s="11"/>
    </row>
    <row r="30" spans="1:8" ht="20.25" thickBot="1" x14ac:dyDescent="0.3">
      <c r="A30" s="7" t="s">
        <v>432</v>
      </c>
      <c r="B30" s="11"/>
      <c r="C30" s="11"/>
      <c r="D30" s="11"/>
      <c r="E30" s="11"/>
      <c r="F30" s="11"/>
      <c r="G30" s="11"/>
      <c r="H30" s="11"/>
    </row>
    <row r="31" spans="1:8" ht="20.25" thickBot="1" x14ac:dyDescent="0.3">
      <c r="A31" s="7" t="s">
        <v>433</v>
      </c>
      <c r="B31" s="11"/>
      <c r="C31" s="11"/>
      <c r="D31" s="11"/>
      <c r="E31" s="11"/>
      <c r="F31" s="11"/>
      <c r="G31" s="11"/>
      <c r="H31" s="11"/>
    </row>
    <row r="32" spans="1:8" ht="20.25" thickBot="1" x14ac:dyDescent="0.3">
      <c r="A32" s="7" t="s">
        <v>434</v>
      </c>
      <c r="B32" s="11"/>
      <c r="C32" s="11"/>
      <c r="D32" s="11"/>
      <c r="E32" s="11"/>
      <c r="F32" s="11"/>
      <c r="G32" s="11"/>
      <c r="H32" s="11"/>
    </row>
    <row r="33" spans="1:1" ht="23.25" customHeight="1" x14ac:dyDescent="0.25">
      <c r="A33" s="9"/>
    </row>
    <row r="34" spans="1:1" ht="15.75" customHeight="1" x14ac:dyDescent="0.25">
      <c r="A34" s="8" t="s">
        <v>436</v>
      </c>
    </row>
    <row r="35" spans="1:1" ht="15.75" customHeight="1" x14ac:dyDescent="0.25">
      <c r="A35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9791-2C74-4B1E-9D80-1AA822EBCDCD}">
  <sheetPr>
    <tabColor theme="8"/>
  </sheetPr>
  <dimension ref="A1"/>
  <sheetViews>
    <sheetView workbookViewId="0">
      <selection activeCell="V29" sqref="V29"/>
    </sheetView>
  </sheetViews>
  <sheetFormatPr defaultRowHeight="15" x14ac:dyDescent="0.25"/>
  <sheetData/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8D0C-37BA-4D24-A830-E4CA2B92DA8C}">
  <dimension ref="A1:L53"/>
  <sheetViews>
    <sheetView view="pageBreakPreview" zoomScale="60" zoomScaleNormal="100" workbookViewId="0">
      <selection sqref="A1:F47"/>
    </sheetView>
  </sheetViews>
  <sheetFormatPr defaultColWidth="9.140625" defaultRowHeight="12.75" x14ac:dyDescent="0.2"/>
  <cols>
    <col min="1" max="1" width="5.28515625" style="12" customWidth="1"/>
    <col min="2" max="2" width="28.42578125" style="45" customWidth="1"/>
    <col min="3" max="6" width="15" style="12" customWidth="1"/>
    <col min="7" max="9" width="9.140625" style="12"/>
    <col min="10" max="10" width="12.42578125" style="12" bestFit="1" customWidth="1"/>
    <col min="11" max="16384" width="9.140625" style="12"/>
  </cols>
  <sheetData>
    <row r="1" spans="1:12" ht="45" customHeight="1" x14ac:dyDescent="0.2">
      <c r="A1" s="196" t="str">
        <f>"SHROPSHIRE SPORTSHALL LEAGUE TRACK RESULT CARD "&amp;'Clubs and events'!$C$1</f>
        <v>SHROPSHIRE SPORTSHALL LEAGUE TRACK RESULT CARD 2023/2024</v>
      </c>
      <c r="B1" s="196"/>
      <c r="C1" s="196"/>
      <c r="D1" s="196"/>
      <c r="E1" s="196"/>
      <c r="F1" s="196"/>
    </row>
    <row r="2" spans="1:12" ht="23.25" thickBot="1" x14ac:dyDescent="0.25">
      <c r="A2" s="38" t="str">
        <f xml:space="preserve">  "CLUB: " &amp; Match_Host&amp; "  VENUE: " &amp;Match_Venue &amp;    "  DATE: " &amp;TEXT(Match_Date,"dd/mm/yyyy")</f>
        <v>CLUB: Telford AC  VENUE: Wenlock  DATE: 19/11/2023</v>
      </c>
      <c r="B2" s="42"/>
      <c r="C2" s="38"/>
      <c r="D2" s="38"/>
      <c r="E2" s="38"/>
      <c r="F2" s="38"/>
    </row>
    <row r="3" spans="1:12" ht="15.75" x14ac:dyDescent="0.25">
      <c r="A3" s="14"/>
      <c r="B3" s="43" t="s">
        <v>223</v>
      </c>
      <c r="C3" s="15" t="s">
        <v>444</v>
      </c>
      <c r="D3" s="15" t="s">
        <v>445</v>
      </c>
      <c r="E3" s="15" t="s">
        <v>446</v>
      </c>
      <c r="F3" s="15" t="s">
        <v>447</v>
      </c>
    </row>
    <row r="4" spans="1:12" ht="13.5" customHeight="1" x14ac:dyDescent="0.25">
      <c r="A4" s="17">
        <v>1</v>
      </c>
      <c r="B4" s="44" t="str">
        <f>L4&amp; " " &amp;H4&amp; " " &amp;I4&amp; " " &amp;K4</f>
        <v>A U11 Girls 2 Lap Hurdles</v>
      </c>
      <c r="C4" s="18"/>
      <c r="D4" s="18"/>
      <c r="E4" s="18"/>
      <c r="F4" s="18"/>
      <c r="H4" s="29" t="s">
        <v>45</v>
      </c>
      <c r="I4" s="29" t="s">
        <v>46</v>
      </c>
      <c r="J4" s="29" t="s">
        <v>80</v>
      </c>
      <c r="K4" s="20" t="str">
        <f t="shared" ref="K4:K39" si="0">INDEX(All_events,MATCH(J4,Events_list,0),MATCH(H4 &amp;" "&amp;I4,Age_list,0))</f>
        <v>2 Lap Hurdles</v>
      </c>
      <c r="L4" s="29" t="s">
        <v>228</v>
      </c>
    </row>
    <row r="5" spans="1:12" ht="13.5" customHeight="1" x14ac:dyDescent="0.25">
      <c r="A5" s="17">
        <v>2</v>
      </c>
      <c r="B5" s="44" t="str">
        <f t="shared" ref="B5:B39" si="1">L5&amp; " " &amp;H5&amp; " " &amp;I5&amp; " " &amp;K5</f>
        <v>B U11 Girls 2 Lap Hurdles</v>
      </c>
      <c r="C5" s="18"/>
      <c r="D5" s="18"/>
      <c r="E5" s="18"/>
      <c r="F5" s="18"/>
      <c r="H5" s="29" t="s">
        <v>45</v>
      </c>
      <c r="I5" s="29" t="s">
        <v>46</v>
      </c>
      <c r="J5" s="29" t="s">
        <v>80</v>
      </c>
      <c r="K5" s="20" t="str">
        <f t="shared" si="0"/>
        <v>2 Lap Hurdles</v>
      </c>
      <c r="L5" s="29" t="s">
        <v>232</v>
      </c>
    </row>
    <row r="6" spans="1:12" ht="13.5" customHeight="1" x14ac:dyDescent="0.25">
      <c r="A6" s="17">
        <v>3</v>
      </c>
      <c r="B6" s="44" t="str">
        <f t="shared" si="1"/>
        <v>A U11 Boys 2 Lap Hurdles</v>
      </c>
      <c r="C6" s="18"/>
      <c r="D6" s="18"/>
      <c r="E6" s="18"/>
      <c r="F6" s="18"/>
      <c r="H6" s="29" t="s">
        <v>45</v>
      </c>
      <c r="I6" s="29" t="s">
        <v>62</v>
      </c>
      <c r="J6" s="29" t="s">
        <v>80</v>
      </c>
      <c r="K6" s="20" t="str">
        <f t="shared" si="0"/>
        <v>2 Lap Hurdles</v>
      </c>
      <c r="L6" s="29" t="s">
        <v>228</v>
      </c>
    </row>
    <row r="7" spans="1:12" ht="13.5" customHeight="1" x14ac:dyDescent="0.25">
      <c r="A7" s="17">
        <v>4</v>
      </c>
      <c r="B7" s="44" t="str">
        <f t="shared" si="1"/>
        <v>B U11 Boys 2 Lap Hurdles</v>
      </c>
      <c r="C7" s="18"/>
      <c r="D7" s="18"/>
      <c r="E7" s="18"/>
      <c r="F7" s="18"/>
      <c r="H7" s="29" t="s">
        <v>45</v>
      </c>
      <c r="I7" s="29" t="s">
        <v>62</v>
      </c>
      <c r="J7" s="29" t="s">
        <v>80</v>
      </c>
      <c r="K7" s="20" t="str">
        <f t="shared" si="0"/>
        <v>2 Lap Hurdles</v>
      </c>
      <c r="L7" s="29" t="s">
        <v>232</v>
      </c>
    </row>
    <row r="8" spans="1:12" ht="13.5" customHeight="1" x14ac:dyDescent="0.25">
      <c r="A8" s="17">
        <v>5</v>
      </c>
      <c r="B8" s="44" t="str">
        <f t="shared" si="1"/>
        <v>A U13 Girls 2 Laps</v>
      </c>
      <c r="C8" s="18"/>
      <c r="D8" s="18"/>
      <c r="E8" s="18"/>
      <c r="F8" s="18"/>
      <c r="H8" s="29" t="s">
        <v>87</v>
      </c>
      <c r="I8" s="29" t="s">
        <v>46</v>
      </c>
      <c r="J8" s="29" t="s">
        <v>80</v>
      </c>
      <c r="K8" s="20" t="str">
        <f t="shared" si="0"/>
        <v>2 Laps</v>
      </c>
      <c r="L8" s="29" t="s">
        <v>228</v>
      </c>
    </row>
    <row r="9" spans="1:12" ht="13.5" customHeight="1" x14ac:dyDescent="0.25">
      <c r="A9" s="17">
        <v>6</v>
      </c>
      <c r="B9" s="44" t="str">
        <f t="shared" si="1"/>
        <v>B U13 Girls 2 Laps</v>
      </c>
      <c r="C9" s="18"/>
      <c r="D9" s="18"/>
      <c r="E9" s="18"/>
      <c r="F9" s="18"/>
      <c r="H9" s="29" t="s">
        <v>87</v>
      </c>
      <c r="I9" s="29" t="s">
        <v>46</v>
      </c>
      <c r="J9" s="29" t="s">
        <v>80</v>
      </c>
      <c r="K9" s="20" t="str">
        <f t="shared" si="0"/>
        <v>2 Laps</v>
      </c>
      <c r="L9" s="29" t="s">
        <v>232</v>
      </c>
    </row>
    <row r="10" spans="1:12" ht="13.5" customHeight="1" x14ac:dyDescent="0.25">
      <c r="A10" s="17">
        <v>7</v>
      </c>
      <c r="B10" s="44" t="str">
        <f t="shared" si="1"/>
        <v>A U13 Boys 2 Laps</v>
      </c>
      <c r="C10" s="18"/>
      <c r="D10" s="18"/>
      <c r="E10" s="18"/>
      <c r="F10" s="18"/>
      <c r="H10" s="29" t="s">
        <v>87</v>
      </c>
      <c r="I10" s="29" t="s">
        <v>62</v>
      </c>
      <c r="J10" s="29" t="s">
        <v>80</v>
      </c>
      <c r="K10" s="20" t="str">
        <f t="shared" si="0"/>
        <v>2 Laps</v>
      </c>
      <c r="L10" s="29" t="s">
        <v>228</v>
      </c>
    </row>
    <row r="11" spans="1:12" ht="13.5" customHeight="1" x14ac:dyDescent="0.25">
      <c r="A11" s="17">
        <v>8</v>
      </c>
      <c r="B11" s="44" t="str">
        <f t="shared" si="1"/>
        <v>B U13 Boys 2 Laps</v>
      </c>
      <c r="C11" s="18"/>
      <c r="D11" s="18"/>
      <c r="E11" s="18"/>
      <c r="F11" s="18"/>
      <c r="H11" s="29" t="s">
        <v>87</v>
      </c>
      <c r="I11" s="29" t="s">
        <v>62</v>
      </c>
      <c r="J11" s="29" t="s">
        <v>80</v>
      </c>
      <c r="K11" s="20" t="str">
        <f t="shared" si="0"/>
        <v>2 Laps</v>
      </c>
      <c r="L11" s="29" t="s">
        <v>232</v>
      </c>
    </row>
    <row r="12" spans="1:12" ht="13.5" customHeight="1" x14ac:dyDescent="0.25">
      <c r="A12" s="17">
        <v>9</v>
      </c>
      <c r="B12" s="44" t="str">
        <f t="shared" si="1"/>
        <v>A U15 Girls 2 Laps</v>
      </c>
      <c r="C12" s="18"/>
      <c r="D12" s="18"/>
      <c r="E12" s="18"/>
      <c r="F12" s="18"/>
      <c r="H12" s="29" t="s">
        <v>145</v>
      </c>
      <c r="I12" s="29" t="s">
        <v>46</v>
      </c>
      <c r="J12" s="29" t="s">
        <v>80</v>
      </c>
      <c r="K12" s="20" t="str">
        <f t="shared" si="0"/>
        <v>2 Laps</v>
      </c>
      <c r="L12" s="29" t="s">
        <v>228</v>
      </c>
    </row>
    <row r="13" spans="1:12" ht="13.5" customHeight="1" x14ac:dyDescent="0.25">
      <c r="A13" s="17">
        <v>10</v>
      </c>
      <c r="B13" s="44" t="str">
        <f t="shared" si="1"/>
        <v>B U15 Girls 2 Laps</v>
      </c>
      <c r="C13" s="18"/>
      <c r="D13" s="18"/>
      <c r="E13" s="18"/>
      <c r="F13" s="18"/>
      <c r="H13" s="29" t="s">
        <v>145</v>
      </c>
      <c r="I13" s="29" t="s">
        <v>46</v>
      </c>
      <c r="J13" s="29" t="s">
        <v>80</v>
      </c>
      <c r="K13" s="20" t="str">
        <f t="shared" si="0"/>
        <v>2 Laps</v>
      </c>
      <c r="L13" s="29" t="s">
        <v>232</v>
      </c>
    </row>
    <row r="14" spans="1:12" ht="13.5" customHeight="1" x14ac:dyDescent="0.25">
      <c r="A14" s="17">
        <v>11</v>
      </c>
      <c r="B14" s="44" t="str">
        <f t="shared" si="1"/>
        <v>A U15 Boys 2 Laps</v>
      </c>
      <c r="C14" s="18"/>
      <c r="D14" s="18"/>
      <c r="E14" s="18"/>
      <c r="F14" s="18"/>
      <c r="H14" s="29" t="s">
        <v>145</v>
      </c>
      <c r="I14" s="29" t="s">
        <v>62</v>
      </c>
      <c r="J14" s="29" t="s">
        <v>80</v>
      </c>
      <c r="K14" s="20" t="str">
        <f t="shared" si="0"/>
        <v>2 Laps</v>
      </c>
      <c r="L14" s="29" t="s">
        <v>228</v>
      </c>
    </row>
    <row r="15" spans="1:12" ht="13.5" customHeight="1" x14ac:dyDescent="0.25">
      <c r="A15" s="17">
        <v>12</v>
      </c>
      <c r="B15" s="44" t="str">
        <f t="shared" si="1"/>
        <v>B U15 Boys 2 Laps</v>
      </c>
      <c r="C15" s="18"/>
      <c r="D15" s="18"/>
      <c r="E15" s="18"/>
      <c r="F15" s="18"/>
      <c r="H15" s="29" t="s">
        <v>145</v>
      </c>
      <c r="I15" s="29" t="s">
        <v>62</v>
      </c>
      <c r="J15" s="29" t="s">
        <v>80</v>
      </c>
      <c r="K15" s="20" t="str">
        <f t="shared" si="0"/>
        <v>2 Laps</v>
      </c>
      <c r="L15" s="29" t="s">
        <v>232</v>
      </c>
    </row>
    <row r="16" spans="1:12" ht="13.5" customHeight="1" x14ac:dyDescent="0.25">
      <c r="A16" s="17">
        <v>13</v>
      </c>
      <c r="B16" s="44" t="str">
        <f t="shared" si="1"/>
        <v>A U11 Girls 2 Laps</v>
      </c>
      <c r="C16" s="18"/>
      <c r="D16" s="18"/>
      <c r="E16" s="18"/>
      <c r="F16" s="18"/>
      <c r="H16" s="29" t="s">
        <v>45</v>
      </c>
      <c r="I16" s="29" t="s">
        <v>46</v>
      </c>
      <c r="J16" s="29" t="s">
        <v>83</v>
      </c>
      <c r="K16" s="20" t="str">
        <f t="shared" si="0"/>
        <v>2 Laps</v>
      </c>
      <c r="L16" s="29" t="s">
        <v>228</v>
      </c>
    </row>
    <row r="17" spans="1:12" ht="13.5" customHeight="1" x14ac:dyDescent="0.25">
      <c r="A17" s="17">
        <v>14</v>
      </c>
      <c r="B17" s="44" t="str">
        <f t="shared" si="1"/>
        <v>B U11 Girls 2 Laps</v>
      </c>
      <c r="C17" s="18"/>
      <c r="D17" s="18"/>
      <c r="E17" s="18"/>
      <c r="F17" s="18"/>
      <c r="H17" s="29" t="s">
        <v>45</v>
      </c>
      <c r="I17" s="29" t="s">
        <v>46</v>
      </c>
      <c r="J17" s="29" t="s">
        <v>83</v>
      </c>
      <c r="K17" s="20" t="str">
        <f t="shared" si="0"/>
        <v>2 Laps</v>
      </c>
      <c r="L17" s="29" t="s">
        <v>232</v>
      </c>
    </row>
    <row r="18" spans="1:12" ht="13.5" customHeight="1" x14ac:dyDescent="0.25">
      <c r="A18" s="17">
        <v>15</v>
      </c>
      <c r="B18" s="44" t="str">
        <f t="shared" si="1"/>
        <v>A U11 Boys 2 Laps</v>
      </c>
      <c r="C18" s="18"/>
      <c r="D18" s="18"/>
      <c r="E18" s="18"/>
      <c r="F18" s="18"/>
      <c r="H18" s="29" t="s">
        <v>45</v>
      </c>
      <c r="I18" s="29" t="s">
        <v>62</v>
      </c>
      <c r="J18" s="29" t="s">
        <v>83</v>
      </c>
      <c r="K18" s="20" t="str">
        <f t="shared" si="0"/>
        <v>2 Laps</v>
      </c>
      <c r="L18" s="29" t="s">
        <v>228</v>
      </c>
    </row>
    <row r="19" spans="1:12" ht="13.5" customHeight="1" x14ac:dyDescent="0.25">
      <c r="A19" s="17">
        <v>16</v>
      </c>
      <c r="B19" s="44" t="str">
        <f t="shared" si="1"/>
        <v>B U11 Boys 2 Laps</v>
      </c>
      <c r="C19" s="18"/>
      <c r="D19" s="18"/>
      <c r="E19" s="18"/>
      <c r="F19" s="18"/>
      <c r="H19" s="29" t="s">
        <v>45</v>
      </c>
      <c r="I19" s="29" t="s">
        <v>62</v>
      </c>
      <c r="J19" s="29" t="s">
        <v>83</v>
      </c>
      <c r="K19" s="20" t="str">
        <f t="shared" si="0"/>
        <v>2 Laps</v>
      </c>
      <c r="L19" s="29" t="s">
        <v>232</v>
      </c>
    </row>
    <row r="20" spans="1:12" ht="13.5" customHeight="1" x14ac:dyDescent="0.25">
      <c r="A20" s="17">
        <v>17</v>
      </c>
      <c r="B20" s="44" t="str">
        <f t="shared" si="1"/>
        <v>A U13 Girls 3 Laps</v>
      </c>
      <c r="C20" s="18"/>
      <c r="D20" s="18"/>
      <c r="E20" s="18"/>
      <c r="F20" s="18"/>
      <c r="H20" s="29" t="s">
        <v>87</v>
      </c>
      <c r="I20" s="29" t="s">
        <v>46</v>
      </c>
      <c r="J20" s="29" t="s">
        <v>83</v>
      </c>
      <c r="K20" s="20" t="str">
        <f t="shared" si="0"/>
        <v>3 Laps</v>
      </c>
      <c r="L20" s="29" t="s">
        <v>228</v>
      </c>
    </row>
    <row r="21" spans="1:12" ht="13.5" customHeight="1" x14ac:dyDescent="0.25">
      <c r="A21" s="17">
        <v>18</v>
      </c>
      <c r="B21" s="44" t="str">
        <f t="shared" si="1"/>
        <v>B U13 Girls 3 Laps</v>
      </c>
      <c r="C21" s="18"/>
      <c r="D21" s="18"/>
      <c r="E21" s="18"/>
      <c r="F21" s="18"/>
      <c r="H21" s="29" t="s">
        <v>87</v>
      </c>
      <c r="I21" s="29" t="s">
        <v>46</v>
      </c>
      <c r="J21" s="29" t="s">
        <v>83</v>
      </c>
      <c r="K21" s="20" t="str">
        <f t="shared" si="0"/>
        <v>3 Laps</v>
      </c>
      <c r="L21" s="29" t="s">
        <v>232</v>
      </c>
    </row>
    <row r="22" spans="1:12" ht="13.5" customHeight="1" x14ac:dyDescent="0.25">
      <c r="A22" s="17">
        <v>19</v>
      </c>
      <c r="B22" s="44" t="str">
        <f t="shared" si="1"/>
        <v>A U13 Boys 3 Laps</v>
      </c>
      <c r="C22" s="18"/>
      <c r="D22" s="18"/>
      <c r="E22" s="18"/>
      <c r="F22" s="18"/>
      <c r="H22" s="29" t="s">
        <v>87</v>
      </c>
      <c r="I22" s="29" t="s">
        <v>62</v>
      </c>
      <c r="J22" s="29" t="s">
        <v>83</v>
      </c>
      <c r="K22" s="20" t="str">
        <f t="shared" si="0"/>
        <v>3 Laps</v>
      </c>
      <c r="L22" s="29" t="s">
        <v>228</v>
      </c>
    </row>
    <row r="23" spans="1:12" ht="13.5" customHeight="1" x14ac:dyDescent="0.25">
      <c r="A23" s="17">
        <v>20</v>
      </c>
      <c r="B23" s="44" t="str">
        <f t="shared" si="1"/>
        <v>B U13 Boys 3 Laps</v>
      </c>
      <c r="C23" s="18"/>
      <c r="D23" s="18"/>
      <c r="E23" s="18"/>
      <c r="F23" s="18"/>
      <c r="H23" s="29" t="s">
        <v>87</v>
      </c>
      <c r="I23" s="29" t="s">
        <v>62</v>
      </c>
      <c r="J23" s="29" t="s">
        <v>83</v>
      </c>
      <c r="K23" s="20" t="str">
        <f t="shared" si="0"/>
        <v>3 Laps</v>
      </c>
      <c r="L23" s="29" t="s">
        <v>232</v>
      </c>
    </row>
    <row r="24" spans="1:12" ht="13.5" customHeight="1" x14ac:dyDescent="0.25">
      <c r="A24" s="17">
        <v>21</v>
      </c>
      <c r="B24" s="44" t="str">
        <f t="shared" si="1"/>
        <v>A U15 Girls 3 Laps</v>
      </c>
      <c r="C24" s="18"/>
      <c r="D24" s="18"/>
      <c r="E24" s="18"/>
      <c r="F24" s="18"/>
      <c r="H24" s="29" t="s">
        <v>145</v>
      </c>
      <c r="I24" s="29" t="s">
        <v>46</v>
      </c>
      <c r="J24" s="29" t="s">
        <v>83</v>
      </c>
      <c r="K24" s="20" t="str">
        <f t="shared" si="0"/>
        <v>3 Laps</v>
      </c>
      <c r="L24" s="29" t="s">
        <v>228</v>
      </c>
    </row>
    <row r="25" spans="1:12" ht="13.5" customHeight="1" x14ac:dyDescent="0.25">
      <c r="A25" s="17">
        <v>22</v>
      </c>
      <c r="B25" s="44" t="str">
        <f t="shared" si="1"/>
        <v>B U15 Girls 3 Laps</v>
      </c>
      <c r="C25" s="18"/>
      <c r="D25" s="18"/>
      <c r="E25" s="18"/>
      <c r="F25" s="18"/>
      <c r="H25" s="29" t="s">
        <v>145</v>
      </c>
      <c r="I25" s="29" t="s">
        <v>46</v>
      </c>
      <c r="J25" s="29" t="s">
        <v>83</v>
      </c>
      <c r="K25" s="20" t="str">
        <f t="shared" si="0"/>
        <v>3 Laps</v>
      </c>
      <c r="L25" s="29" t="s">
        <v>232</v>
      </c>
    </row>
    <row r="26" spans="1:12" ht="13.5" customHeight="1" x14ac:dyDescent="0.25">
      <c r="A26" s="17">
        <v>23</v>
      </c>
      <c r="B26" s="44" t="str">
        <f t="shared" si="1"/>
        <v>A U15 Boys 3 Laps</v>
      </c>
      <c r="C26" s="18"/>
      <c r="D26" s="18"/>
      <c r="E26" s="18"/>
      <c r="F26" s="18"/>
      <c r="H26" s="29" t="s">
        <v>145</v>
      </c>
      <c r="I26" s="29" t="s">
        <v>62</v>
      </c>
      <c r="J26" s="29" t="s">
        <v>83</v>
      </c>
      <c r="K26" s="20" t="str">
        <f t="shared" si="0"/>
        <v>3 Laps</v>
      </c>
      <c r="L26" s="29" t="s">
        <v>228</v>
      </c>
    </row>
    <row r="27" spans="1:12" ht="13.5" customHeight="1" x14ac:dyDescent="0.25">
      <c r="A27" s="17">
        <v>24</v>
      </c>
      <c r="B27" s="44" t="str">
        <f t="shared" si="1"/>
        <v>B U15 Boys 3 Laps</v>
      </c>
      <c r="C27" s="18"/>
      <c r="D27" s="18"/>
      <c r="E27" s="18"/>
      <c r="F27" s="18"/>
      <c r="H27" s="29" t="s">
        <v>145</v>
      </c>
      <c r="I27" s="29" t="s">
        <v>62</v>
      </c>
      <c r="J27" s="29" t="s">
        <v>83</v>
      </c>
      <c r="K27" s="20" t="str">
        <f t="shared" si="0"/>
        <v>3 Laps</v>
      </c>
      <c r="L27" s="29" t="s">
        <v>232</v>
      </c>
    </row>
    <row r="28" spans="1:12" ht="13.5" customHeight="1" x14ac:dyDescent="0.25">
      <c r="A28" s="17">
        <v>25</v>
      </c>
      <c r="B28" s="44" t="str">
        <f>L28&amp; " " &amp;H28&amp; " " &amp;I28&amp; " " &amp;K28</f>
        <v>A U11 Girls 3 Laps</v>
      </c>
      <c r="C28" s="18"/>
      <c r="D28" s="18"/>
      <c r="E28" s="18"/>
      <c r="F28" s="18"/>
      <c r="H28" s="29" t="s">
        <v>45</v>
      </c>
      <c r="I28" s="29" t="s">
        <v>46</v>
      </c>
      <c r="J28" s="29" t="s">
        <v>86</v>
      </c>
      <c r="K28" s="20" t="str">
        <f t="shared" si="0"/>
        <v>3 Laps</v>
      </c>
      <c r="L28" s="29" t="s">
        <v>228</v>
      </c>
    </row>
    <row r="29" spans="1:12" ht="13.5" customHeight="1" x14ac:dyDescent="0.25">
      <c r="A29" s="17">
        <v>26</v>
      </c>
      <c r="B29" s="44" t="str">
        <f t="shared" si="1"/>
        <v>B U11 Girls 3 Laps</v>
      </c>
      <c r="C29" s="18"/>
      <c r="D29" s="18"/>
      <c r="E29" s="18"/>
      <c r="F29" s="18"/>
      <c r="H29" s="29" t="s">
        <v>45</v>
      </c>
      <c r="I29" s="29" t="s">
        <v>46</v>
      </c>
      <c r="J29" s="29" t="s">
        <v>86</v>
      </c>
      <c r="K29" s="20" t="str">
        <f t="shared" si="0"/>
        <v>3 Laps</v>
      </c>
      <c r="L29" s="29" t="s">
        <v>232</v>
      </c>
    </row>
    <row r="30" spans="1:12" ht="13.5" customHeight="1" x14ac:dyDescent="0.25">
      <c r="A30" s="17">
        <v>27</v>
      </c>
      <c r="B30" s="44" t="str">
        <f t="shared" si="1"/>
        <v>A U11 Boys 3 Laps</v>
      </c>
      <c r="C30" s="18"/>
      <c r="D30" s="18"/>
      <c r="E30" s="18"/>
      <c r="F30" s="18"/>
      <c r="H30" s="29" t="s">
        <v>45</v>
      </c>
      <c r="I30" s="29" t="s">
        <v>62</v>
      </c>
      <c r="J30" s="29" t="s">
        <v>86</v>
      </c>
      <c r="K30" s="20" t="str">
        <f t="shared" si="0"/>
        <v>3 Laps</v>
      </c>
      <c r="L30" s="29" t="s">
        <v>228</v>
      </c>
    </row>
    <row r="31" spans="1:12" ht="13.5" customHeight="1" x14ac:dyDescent="0.25">
      <c r="A31" s="17">
        <v>28</v>
      </c>
      <c r="B31" s="44" t="str">
        <f t="shared" si="1"/>
        <v>B U11 Boys 3 Laps</v>
      </c>
      <c r="C31" s="18"/>
      <c r="D31" s="18"/>
      <c r="E31" s="18"/>
      <c r="F31" s="18"/>
      <c r="H31" s="29" t="s">
        <v>45</v>
      </c>
      <c r="I31" s="29" t="s">
        <v>62</v>
      </c>
      <c r="J31" s="29" t="s">
        <v>86</v>
      </c>
      <c r="K31" s="20" t="str">
        <f t="shared" si="0"/>
        <v>3 Laps</v>
      </c>
      <c r="L31" s="29" t="s">
        <v>232</v>
      </c>
    </row>
    <row r="32" spans="1:12" ht="13.5" customHeight="1" x14ac:dyDescent="0.25">
      <c r="A32" s="17">
        <v>29</v>
      </c>
      <c r="B32" s="44" t="str">
        <f t="shared" si="1"/>
        <v>A U13 Girls 5 Laps</v>
      </c>
      <c r="C32" s="18"/>
      <c r="D32" s="18"/>
      <c r="E32" s="18"/>
      <c r="F32" s="18"/>
      <c r="H32" s="29" t="s">
        <v>87</v>
      </c>
      <c r="I32" s="29" t="s">
        <v>46</v>
      </c>
      <c r="J32" s="29" t="s">
        <v>86</v>
      </c>
      <c r="K32" s="20" t="str">
        <f t="shared" si="0"/>
        <v>5 Laps</v>
      </c>
      <c r="L32" s="29" t="s">
        <v>228</v>
      </c>
    </row>
    <row r="33" spans="1:12" ht="13.5" customHeight="1" x14ac:dyDescent="0.25">
      <c r="A33" s="17">
        <v>30</v>
      </c>
      <c r="B33" s="44" t="str">
        <f t="shared" si="1"/>
        <v>B U13 Girls 5 Laps</v>
      </c>
      <c r="C33" s="18"/>
      <c r="D33" s="18"/>
      <c r="E33" s="18"/>
      <c r="F33" s="18"/>
      <c r="H33" s="29" t="s">
        <v>87</v>
      </c>
      <c r="I33" s="29" t="s">
        <v>46</v>
      </c>
      <c r="J33" s="29" t="s">
        <v>86</v>
      </c>
      <c r="K33" s="20" t="str">
        <f t="shared" si="0"/>
        <v>5 Laps</v>
      </c>
      <c r="L33" s="29" t="s">
        <v>232</v>
      </c>
    </row>
    <row r="34" spans="1:12" ht="13.5" customHeight="1" x14ac:dyDescent="0.25">
      <c r="A34" s="17">
        <v>31</v>
      </c>
      <c r="B34" s="44" t="str">
        <f t="shared" si="1"/>
        <v>A U13 Boys 5 Laps</v>
      </c>
      <c r="C34" s="18"/>
      <c r="D34" s="18"/>
      <c r="E34" s="18"/>
      <c r="F34" s="18"/>
      <c r="H34" s="29" t="s">
        <v>87</v>
      </c>
      <c r="I34" s="29" t="s">
        <v>62</v>
      </c>
      <c r="J34" s="29" t="s">
        <v>86</v>
      </c>
      <c r="K34" s="20" t="str">
        <f t="shared" si="0"/>
        <v>5 Laps</v>
      </c>
      <c r="L34" s="29" t="s">
        <v>228</v>
      </c>
    </row>
    <row r="35" spans="1:12" ht="13.5" customHeight="1" x14ac:dyDescent="0.25">
      <c r="A35" s="17">
        <v>32</v>
      </c>
      <c r="B35" s="44" t="str">
        <f t="shared" si="1"/>
        <v>B U13 Boys 5 Laps</v>
      </c>
      <c r="C35" s="18"/>
      <c r="D35" s="18"/>
      <c r="E35" s="18"/>
      <c r="F35" s="18"/>
      <c r="H35" s="29" t="s">
        <v>87</v>
      </c>
      <c r="I35" s="29" t="s">
        <v>62</v>
      </c>
      <c r="J35" s="29" t="s">
        <v>86</v>
      </c>
      <c r="K35" s="20" t="str">
        <f t="shared" si="0"/>
        <v>5 Laps</v>
      </c>
      <c r="L35" s="29" t="s">
        <v>232</v>
      </c>
    </row>
    <row r="36" spans="1:12" ht="13.5" customHeight="1" x14ac:dyDescent="0.25">
      <c r="A36" s="17">
        <v>33</v>
      </c>
      <c r="B36" s="44" t="str">
        <f t="shared" si="1"/>
        <v>A U15 Girls 5 Laps</v>
      </c>
      <c r="C36" s="18"/>
      <c r="D36" s="18"/>
      <c r="E36" s="18"/>
      <c r="F36" s="18"/>
      <c r="H36" s="29" t="s">
        <v>145</v>
      </c>
      <c r="I36" s="29" t="s">
        <v>46</v>
      </c>
      <c r="J36" s="29" t="s">
        <v>86</v>
      </c>
      <c r="K36" s="20" t="str">
        <f t="shared" si="0"/>
        <v>5 Laps</v>
      </c>
      <c r="L36" s="29" t="s">
        <v>228</v>
      </c>
    </row>
    <row r="37" spans="1:12" ht="13.5" customHeight="1" x14ac:dyDescent="0.25">
      <c r="A37" s="17">
        <v>34</v>
      </c>
      <c r="B37" s="44" t="str">
        <f t="shared" si="1"/>
        <v>B U15 Girls 5 Laps</v>
      </c>
      <c r="C37" s="18"/>
      <c r="D37" s="18"/>
      <c r="E37" s="18"/>
      <c r="F37" s="18"/>
      <c r="H37" s="29" t="s">
        <v>145</v>
      </c>
      <c r="I37" s="29" t="s">
        <v>46</v>
      </c>
      <c r="J37" s="29" t="s">
        <v>86</v>
      </c>
      <c r="K37" s="20" t="str">
        <f t="shared" si="0"/>
        <v>5 Laps</v>
      </c>
      <c r="L37" s="29" t="s">
        <v>232</v>
      </c>
    </row>
    <row r="38" spans="1:12" ht="13.5" customHeight="1" x14ac:dyDescent="0.25">
      <c r="A38" s="17">
        <v>35</v>
      </c>
      <c r="B38" s="44" t="str">
        <f t="shared" si="1"/>
        <v>A U15 Boys 5 Laps</v>
      </c>
      <c r="C38" s="18"/>
      <c r="D38" s="18"/>
      <c r="E38" s="18"/>
      <c r="F38" s="18"/>
      <c r="H38" s="29" t="s">
        <v>145</v>
      </c>
      <c r="I38" s="29" t="s">
        <v>62</v>
      </c>
      <c r="J38" s="29" t="s">
        <v>86</v>
      </c>
      <c r="K38" s="20" t="str">
        <f t="shared" si="0"/>
        <v>5 Laps</v>
      </c>
      <c r="L38" s="29" t="s">
        <v>228</v>
      </c>
    </row>
    <row r="39" spans="1:12" ht="13.5" customHeight="1" x14ac:dyDescent="0.25">
      <c r="A39" s="17">
        <v>36</v>
      </c>
      <c r="B39" s="44" t="str">
        <f t="shared" si="1"/>
        <v>B U15 Boys 5 Laps</v>
      </c>
      <c r="C39" s="18"/>
      <c r="D39" s="18"/>
      <c r="E39" s="18"/>
      <c r="F39" s="18"/>
      <c r="H39" s="29" t="s">
        <v>145</v>
      </c>
      <c r="I39" s="29" t="s">
        <v>62</v>
      </c>
      <c r="J39" s="29" t="s">
        <v>86</v>
      </c>
      <c r="K39" s="20" t="str">
        <f t="shared" si="0"/>
        <v>5 Laps</v>
      </c>
      <c r="L39" s="29" t="s">
        <v>232</v>
      </c>
    </row>
    <row r="40" spans="1:12" ht="13.5" customHeight="1" x14ac:dyDescent="0.2">
      <c r="A40" s="191"/>
      <c r="B40" s="192" t="s">
        <v>414</v>
      </c>
      <c r="C40" s="192"/>
      <c r="D40" s="192"/>
      <c r="E40" s="192"/>
      <c r="F40" s="192"/>
    </row>
    <row r="41" spans="1:12" ht="13.5" customHeight="1" x14ac:dyDescent="0.2">
      <c r="A41" s="191"/>
      <c r="B41" s="192"/>
      <c r="C41" s="192"/>
      <c r="D41" s="192"/>
      <c r="E41" s="192"/>
      <c r="F41" s="192"/>
    </row>
    <row r="42" spans="1:12" ht="14.25" customHeight="1" x14ac:dyDescent="0.25">
      <c r="A42" s="39">
        <v>37</v>
      </c>
      <c r="B42" s="44" t="str">
        <f t="shared" ref="B42:B47" si="2">L42&amp; " " &amp;H42&amp; " " &amp;I42&amp; " " &amp;K42</f>
        <v>A U15 Boys 4x2 Relay</v>
      </c>
      <c r="C42" s="40"/>
      <c r="D42" s="40"/>
      <c r="E42" s="40"/>
      <c r="F42" s="40"/>
      <c r="H42" s="29" t="s">
        <v>145</v>
      </c>
      <c r="I42" s="29" t="s">
        <v>62</v>
      </c>
      <c r="J42" s="29" t="s">
        <v>96</v>
      </c>
      <c r="K42" s="20" t="str">
        <f t="shared" ref="K42:K47" si="3">INDEX(All_events,MATCH(J42,Events_list,0),MATCH(H42 &amp;" "&amp;I42,Age_list,0))</f>
        <v>4x2 Relay</v>
      </c>
      <c r="L42" s="29" t="s">
        <v>228</v>
      </c>
    </row>
    <row r="43" spans="1:12" ht="14.25" customHeight="1" x14ac:dyDescent="0.25">
      <c r="A43" s="39">
        <v>38</v>
      </c>
      <c r="B43" s="44" t="str">
        <f t="shared" si="2"/>
        <v>A U15 Girls 4x2 Relay</v>
      </c>
      <c r="C43" s="41"/>
      <c r="D43" s="41"/>
      <c r="E43" s="41"/>
      <c r="F43" s="41"/>
      <c r="H43" s="29" t="s">
        <v>145</v>
      </c>
      <c r="I43" s="29" t="s">
        <v>46</v>
      </c>
      <c r="J43" s="29" t="s">
        <v>96</v>
      </c>
      <c r="K43" s="20" t="str">
        <f t="shared" si="3"/>
        <v>4x2 Relay</v>
      </c>
      <c r="L43" s="29" t="s">
        <v>228</v>
      </c>
    </row>
    <row r="44" spans="1:12" ht="14.25" customHeight="1" x14ac:dyDescent="0.25">
      <c r="A44" s="39">
        <v>39</v>
      </c>
      <c r="B44" s="44" t="str">
        <f t="shared" si="2"/>
        <v>A U13 Boys 4x2 Relay</v>
      </c>
      <c r="C44" s="40"/>
      <c r="D44" s="40"/>
      <c r="E44" s="40"/>
      <c r="F44" s="40"/>
      <c r="H44" s="29" t="s">
        <v>87</v>
      </c>
      <c r="I44" s="29" t="s">
        <v>62</v>
      </c>
      <c r="J44" s="29" t="s">
        <v>96</v>
      </c>
      <c r="K44" s="20" t="str">
        <f t="shared" si="3"/>
        <v>4x2 Relay</v>
      </c>
      <c r="L44" s="29" t="s">
        <v>228</v>
      </c>
    </row>
    <row r="45" spans="1:12" ht="14.25" customHeight="1" x14ac:dyDescent="0.25">
      <c r="A45" s="39">
        <v>40</v>
      </c>
      <c r="B45" s="44" t="str">
        <f t="shared" si="2"/>
        <v>A U13 Girls 4x2 Relay</v>
      </c>
      <c r="C45" s="41"/>
      <c r="D45" s="41"/>
      <c r="E45" s="41"/>
      <c r="F45" s="41"/>
      <c r="H45" s="29" t="s">
        <v>87</v>
      </c>
      <c r="I45" s="29" t="s">
        <v>46</v>
      </c>
      <c r="J45" s="29" t="s">
        <v>96</v>
      </c>
      <c r="K45" s="20" t="str">
        <f t="shared" si="3"/>
        <v>4x2 Relay</v>
      </c>
      <c r="L45" s="29" t="s">
        <v>228</v>
      </c>
    </row>
    <row r="46" spans="1:12" ht="14.25" customHeight="1" x14ac:dyDescent="0.25">
      <c r="A46" s="39">
        <v>41</v>
      </c>
      <c r="B46" s="44" t="str">
        <f t="shared" si="2"/>
        <v>A U11 Boys 4x2 Relay</v>
      </c>
      <c r="C46" s="41"/>
      <c r="D46" s="41"/>
      <c r="E46" s="41"/>
      <c r="F46" s="41"/>
      <c r="H46" s="29" t="s">
        <v>45</v>
      </c>
      <c r="I46" s="29" t="s">
        <v>62</v>
      </c>
      <c r="J46" s="29" t="s">
        <v>96</v>
      </c>
      <c r="K46" s="20" t="str">
        <f t="shared" si="3"/>
        <v>4x2 Relay</v>
      </c>
      <c r="L46" s="29" t="s">
        <v>228</v>
      </c>
    </row>
    <row r="47" spans="1:12" ht="14.25" customHeight="1" x14ac:dyDescent="0.25">
      <c r="A47" s="39">
        <v>42</v>
      </c>
      <c r="B47" s="44" t="str">
        <f t="shared" si="2"/>
        <v>A U11 Girls 4x2 Relay</v>
      </c>
      <c r="C47" s="18"/>
      <c r="D47" s="18"/>
      <c r="E47" s="18"/>
      <c r="F47" s="18"/>
      <c r="H47" s="29" t="s">
        <v>45</v>
      </c>
      <c r="I47" s="29" t="s">
        <v>46</v>
      </c>
      <c r="J47" s="29" t="s">
        <v>96</v>
      </c>
      <c r="K47" s="20" t="str">
        <f t="shared" si="3"/>
        <v>4x2 Relay</v>
      </c>
      <c r="L47" s="29" t="s">
        <v>228</v>
      </c>
    </row>
    <row r="48" spans="1:12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</sheetData>
  <sortState xmlns:xlrd2="http://schemas.microsoft.com/office/spreadsheetml/2017/richdata2" ref="H43:L48">
    <sortCondition descending="1" ref="H43:H48"/>
    <sortCondition ref="I43:I48"/>
  </sortState>
  <mergeCells count="3">
    <mergeCell ref="A1:F1"/>
    <mergeCell ref="A40:A41"/>
    <mergeCell ref="B40:F41"/>
  </mergeCells>
  <pageMargins left="0.12" right="0.12" top="0.13" bottom="0.5" header="0.13" footer="0.5"/>
  <pageSetup paperSize="9" orientation="portrait" horizontalDpi="300" verticalDpi="30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BF86-1868-4167-937D-05B447900E58}">
  <sheetPr>
    <pageSetUpPr fitToPage="1"/>
  </sheetPr>
  <dimension ref="B1:M53"/>
  <sheetViews>
    <sheetView view="pageBreakPreview" zoomScale="60" zoomScaleNormal="100" workbookViewId="0">
      <selection activeCell="N35" sqref="N35"/>
    </sheetView>
  </sheetViews>
  <sheetFormatPr defaultColWidth="9.140625" defaultRowHeight="12.75" x14ac:dyDescent="0.2"/>
  <cols>
    <col min="1" max="1" width="6" style="12" customWidth="1"/>
    <col min="2" max="2" width="5.28515625" style="12" customWidth="1"/>
    <col min="3" max="3" width="29.85546875" style="45" customWidth="1"/>
    <col min="4" max="7" width="15" style="12" customWidth="1"/>
    <col min="8" max="8" width="4.85546875" style="12" customWidth="1"/>
    <col min="9" max="10" width="9.140625" style="12"/>
    <col min="11" max="11" width="12.42578125" style="12" bestFit="1" customWidth="1"/>
    <col min="12" max="16384" width="9.140625" style="12"/>
  </cols>
  <sheetData>
    <row r="1" spans="2:13" ht="45" customHeight="1" x14ac:dyDescent="0.2">
      <c r="B1" s="196" t="str">
        <f>"SHROPSHIRE SPORTSHALL LEAGUE TRACK RESULT CARD "&amp;'Clubs and events'!$C$1</f>
        <v>SHROPSHIRE SPORTSHALL LEAGUE TRACK RESULT CARD 2023/2024</v>
      </c>
      <c r="C1" s="196"/>
      <c r="D1" s="196"/>
      <c r="E1" s="196"/>
      <c r="F1" s="196"/>
      <c r="G1" s="196"/>
    </row>
    <row r="2" spans="2:13" ht="23.25" thickBot="1" x14ac:dyDescent="0.25">
      <c r="B2" s="38" t="str">
        <f xml:space="preserve">  "CLUB: " &amp; Match_Host&amp; "  VENUE: " &amp;Match_Venue &amp;    "  DATE: " &amp;TEXT(Match_Date,"dd/mm/yyyy")</f>
        <v>CLUB: Telford AC  VENUE: Wenlock  DATE: 19/11/2023</v>
      </c>
      <c r="C2" s="42"/>
      <c r="D2" s="38"/>
      <c r="E2" s="38"/>
      <c r="F2" s="38"/>
      <c r="G2" s="38"/>
    </row>
    <row r="3" spans="2:13" ht="18" customHeight="1" x14ac:dyDescent="0.25">
      <c r="B3" s="14"/>
      <c r="C3" s="43" t="s">
        <v>223</v>
      </c>
      <c r="D3" s="15" t="s">
        <v>444</v>
      </c>
      <c r="E3" s="15" t="s">
        <v>445</v>
      </c>
      <c r="F3" s="15" t="s">
        <v>446</v>
      </c>
      <c r="G3" s="15" t="s">
        <v>447</v>
      </c>
    </row>
    <row r="4" spans="2:13" ht="18" customHeight="1" x14ac:dyDescent="0.25">
      <c r="B4" s="17">
        <v>1</v>
      </c>
      <c r="C4" s="44" t="str">
        <f>M4&amp; " " &amp;I4&amp; " " &amp;J4&amp; " " &amp;L4</f>
        <v>A U11 Girls 2 Lap Hurdles</v>
      </c>
      <c r="D4" s="18"/>
      <c r="E4" s="18"/>
      <c r="F4" s="18"/>
      <c r="G4" s="18"/>
      <c r="I4" s="29" t="s">
        <v>45</v>
      </c>
      <c r="J4" s="29" t="s">
        <v>46</v>
      </c>
      <c r="K4" s="29" t="s">
        <v>80</v>
      </c>
      <c r="L4" s="20" t="str">
        <f t="shared" ref="L4:L39" si="0">INDEX(All_events,MATCH(K4,Events_list,0),MATCH(I4 &amp;" "&amp;J4,Age_list,0))</f>
        <v>2 Lap Hurdles</v>
      </c>
      <c r="M4" s="29" t="s">
        <v>228</v>
      </c>
    </row>
    <row r="5" spans="2:13" ht="18" customHeight="1" x14ac:dyDescent="0.25">
      <c r="B5" s="17">
        <v>2</v>
      </c>
      <c r="C5" s="44" t="str">
        <f t="shared" ref="C5:C39" si="1">M5&amp; " " &amp;I5&amp; " " &amp;J5&amp; " " &amp;L5</f>
        <v>B U11 Girls 2 Lap Hurdles</v>
      </c>
      <c r="D5" s="18"/>
      <c r="E5" s="18"/>
      <c r="F5" s="18"/>
      <c r="G5" s="18"/>
      <c r="I5" s="29" t="s">
        <v>45</v>
      </c>
      <c r="J5" s="29" t="s">
        <v>46</v>
      </c>
      <c r="K5" s="29" t="s">
        <v>80</v>
      </c>
      <c r="L5" s="20" t="str">
        <f t="shared" si="0"/>
        <v>2 Lap Hurdles</v>
      </c>
      <c r="M5" s="29" t="s">
        <v>232</v>
      </c>
    </row>
    <row r="6" spans="2:13" ht="18" customHeight="1" x14ac:dyDescent="0.25">
      <c r="B6" s="17">
        <v>3</v>
      </c>
      <c r="C6" s="44" t="str">
        <f t="shared" si="1"/>
        <v>A U11 Boys 2 Lap Hurdles</v>
      </c>
      <c r="D6" s="18"/>
      <c r="E6" s="18"/>
      <c r="F6" s="18"/>
      <c r="G6" s="18"/>
      <c r="I6" s="29" t="s">
        <v>45</v>
      </c>
      <c r="J6" s="29" t="s">
        <v>62</v>
      </c>
      <c r="K6" s="29" t="s">
        <v>80</v>
      </c>
      <c r="L6" s="20" t="str">
        <f t="shared" si="0"/>
        <v>2 Lap Hurdles</v>
      </c>
      <c r="M6" s="29" t="s">
        <v>228</v>
      </c>
    </row>
    <row r="7" spans="2:13" ht="18" customHeight="1" x14ac:dyDescent="0.25">
      <c r="B7" s="17">
        <v>4</v>
      </c>
      <c r="C7" s="44" t="str">
        <f t="shared" si="1"/>
        <v>B U11 Boys 2 Lap Hurdles</v>
      </c>
      <c r="D7" s="18"/>
      <c r="E7" s="18"/>
      <c r="F7" s="18"/>
      <c r="G7" s="18"/>
      <c r="I7" s="29" t="s">
        <v>45</v>
      </c>
      <c r="J7" s="29" t="s">
        <v>62</v>
      </c>
      <c r="K7" s="29" t="s">
        <v>80</v>
      </c>
      <c r="L7" s="20" t="str">
        <f t="shared" si="0"/>
        <v>2 Lap Hurdles</v>
      </c>
      <c r="M7" s="29" t="s">
        <v>232</v>
      </c>
    </row>
    <row r="8" spans="2:13" ht="18" customHeight="1" x14ac:dyDescent="0.25">
      <c r="B8" s="17">
        <v>5</v>
      </c>
      <c r="C8" s="44" t="str">
        <f t="shared" si="1"/>
        <v>A U13 Girls 2 Laps</v>
      </c>
      <c r="D8" s="18"/>
      <c r="E8" s="18"/>
      <c r="F8" s="18"/>
      <c r="G8" s="18"/>
      <c r="I8" s="29" t="s">
        <v>87</v>
      </c>
      <c r="J8" s="29" t="s">
        <v>46</v>
      </c>
      <c r="K8" s="29" t="s">
        <v>80</v>
      </c>
      <c r="L8" s="20" t="str">
        <f t="shared" si="0"/>
        <v>2 Laps</v>
      </c>
      <c r="M8" s="29" t="s">
        <v>228</v>
      </c>
    </row>
    <row r="9" spans="2:13" ht="18" customHeight="1" x14ac:dyDescent="0.25">
      <c r="B9" s="17">
        <v>6</v>
      </c>
      <c r="C9" s="44" t="str">
        <f t="shared" si="1"/>
        <v>B U13 Girls 2 Laps</v>
      </c>
      <c r="D9" s="18"/>
      <c r="E9" s="18"/>
      <c r="F9" s="18"/>
      <c r="G9" s="18"/>
      <c r="I9" s="29" t="s">
        <v>87</v>
      </c>
      <c r="J9" s="29" t="s">
        <v>46</v>
      </c>
      <c r="K9" s="29" t="s">
        <v>80</v>
      </c>
      <c r="L9" s="20" t="str">
        <f t="shared" si="0"/>
        <v>2 Laps</v>
      </c>
      <c r="M9" s="29" t="s">
        <v>232</v>
      </c>
    </row>
    <row r="10" spans="2:13" ht="18" customHeight="1" x14ac:dyDescent="0.25">
      <c r="B10" s="17">
        <v>7</v>
      </c>
      <c r="C10" s="44" t="str">
        <f t="shared" si="1"/>
        <v>A U13 Boys 2 Laps</v>
      </c>
      <c r="D10" s="18"/>
      <c r="E10" s="18"/>
      <c r="F10" s="18"/>
      <c r="G10" s="18"/>
      <c r="I10" s="29" t="s">
        <v>87</v>
      </c>
      <c r="J10" s="29" t="s">
        <v>62</v>
      </c>
      <c r="K10" s="29" t="s">
        <v>80</v>
      </c>
      <c r="L10" s="20" t="str">
        <f t="shared" si="0"/>
        <v>2 Laps</v>
      </c>
      <c r="M10" s="29" t="s">
        <v>228</v>
      </c>
    </row>
    <row r="11" spans="2:13" ht="18" customHeight="1" x14ac:dyDescent="0.25">
      <c r="B11" s="17">
        <v>8</v>
      </c>
      <c r="C11" s="44" t="str">
        <f t="shared" si="1"/>
        <v>B U13 Boys 2 Laps</v>
      </c>
      <c r="D11" s="18"/>
      <c r="E11" s="18"/>
      <c r="F11" s="18"/>
      <c r="G11" s="18"/>
      <c r="I11" s="29" t="s">
        <v>87</v>
      </c>
      <c r="J11" s="29" t="s">
        <v>62</v>
      </c>
      <c r="K11" s="29" t="s">
        <v>80</v>
      </c>
      <c r="L11" s="20" t="str">
        <f t="shared" si="0"/>
        <v>2 Laps</v>
      </c>
      <c r="M11" s="29" t="s">
        <v>232</v>
      </c>
    </row>
    <row r="12" spans="2:13" ht="18" customHeight="1" x14ac:dyDescent="0.25">
      <c r="B12" s="17">
        <v>9</v>
      </c>
      <c r="C12" s="44" t="str">
        <f t="shared" si="1"/>
        <v>A U15 Girls 2 Laps</v>
      </c>
      <c r="D12" s="18"/>
      <c r="E12" s="18"/>
      <c r="F12" s="18"/>
      <c r="G12" s="18"/>
      <c r="I12" s="29" t="s">
        <v>145</v>
      </c>
      <c r="J12" s="29" t="s">
        <v>46</v>
      </c>
      <c r="K12" s="29" t="s">
        <v>80</v>
      </c>
      <c r="L12" s="20" t="str">
        <f t="shared" si="0"/>
        <v>2 Laps</v>
      </c>
      <c r="M12" s="29" t="s">
        <v>228</v>
      </c>
    </row>
    <row r="13" spans="2:13" ht="18" customHeight="1" x14ac:dyDescent="0.25">
      <c r="B13" s="17">
        <v>10</v>
      </c>
      <c r="C13" s="44" t="str">
        <f t="shared" si="1"/>
        <v>B U15 Girls 2 Laps</v>
      </c>
      <c r="D13" s="18"/>
      <c r="E13" s="18"/>
      <c r="F13" s="18"/>
      <c r="G13" s="18"/>
      <c r="I13" s="29" t="s">
        <v>145</v>
      </c>
      <c r="J13" s="29" t="s">
        <v>46</v>
      </c>
      <c r="K13" s="29" t="s">
        <v>80</v>
      </c>
      <c r="L13" s="20" t="str">
        <f t="shared" si="0"/>
        <v>2 Laps</v>
      </c>
      <c r="M13" s="29" t="s">
        <v>232</v>
      </c>
    </row>
    <row r="14" spans="2:13" ht="18" customHeight="1" x14ac:dyDescent="0.25">
      <c r="B14" s="17">
        <v>11</v>
      </c>
      <c r="C14" s="44" t="str">
        <f t="shared" si="1"/>
        <v>A U15 Boys 2 Laps</v>
      </c>
      <c r="D14" s="18"/>
      <c r="E14" s="18"/>
      <c r="F14" s="18"/>
      <c r="G14" s="18"/>
      <c r="I14" s="29" t="s">
        <v>145</v>
      </c>
      <c r="J14" s="29" t="s">
        <v>62</v>
      </c>
      <c r="K14" s="29" t="s">
        <v>80</v>
      </c>
      <c r="L14" s="20" t="str">
        <f t="shared" si="0"/>
        <v>2 Laps</v>
      </c>
      <c r="M14" s="29" t="s">
        <v>228</v>
      </c>
    </row>
    <row r="15" spans="2:13" ht="18" customHeight="1" x14ac:dyDescent="0.25">
      <c r="B15" s="17">
        <v>12</v>
      </c>
      <c r="C15" s="44" t="str">
        <f t="shared" si="1"/>
        <v>B U15 Boys 2 Laps</v>
      </c>
      <c r="D15" s="18"/>
      <c r="E15" s="18"/>
      <c r="F15" s="18"/>
      <c r="G15" s="18"/>
      <c r="I15" s="29" t="s">
        <v>145</v>
      </c>
      <c r="J15" s="29" t="s">
        <v>62</v>
      </c>
      <c r="K15" s="29" t="s">
        <v>80</v>
      </c>
      <c r="L15" s="20" t="str">
        <f t="shared" si="0"/>
        <v>2 Laps</v>
      </c>
      <c r="M15" s="29" t="s">
        <v>232</v>
      </c>
    </row>
    <row r="16" spans="2:13" ht="18" customHeight="1" x14ac:dyDescent="0.25">
      <c r="B16" s="17">
        <v>13</v>
      </c>
      <c r="C16" s="44" t="str">
        <f t="shared" si="1"/>
        <v>A U11 Girls 2 Laps</v>
      </c>
      <c r="D16" s="18"/>
      <c r="E16" s="18"/>
      <c r="F16" s="18"/>
      <c r="G16" s="18"/>
      <c r="I16" s="29" t="s">
        <v>45</v>
      </c>
      <c r="J16" s="29" t="s">
        <v>46</v>
      </c>
      <c r="K16" s="29" t="s">
        <v>83</v>
      </c>
      <c r="L16" s="20" t="str">
        <f t="shared" si="0"/>
        <v>2 Laps</v>
      </c>
      <c r="M16" s="29" t="s">
        <v>228</v>
      </c>
    </row>
    <row r="17" spans="2:13" ht="18" customHeight="1" x14ac:dyDescent="0.25">
      <c r="B17" s="17">
        <v>14</v>
      </c>
      <c r="C17" s="44" t="str">
        <f t="shared" si="1"/>
        <v>B U11 Girls 2 Laps</v>
      </c>
      <c r="D17" s="18"/>
      <c r="E17" s="18"/>
      <c r="F17" s="18"/>
      <c r="G17" s="18"/>
      <c r="I17" s="29" t="s">
        <v>45</v>
      </c>
      <c r="J17" s="29" t="s">
        <v>46</v>
      </c>
      <c r="K17" s="29" t="s">
        <v>83</v>
      </c>
      <c r="L17" s="20" t="str">
        <f t="shared" si="0"/>
        <v>2 Laps</v>
      </c>
      <c r="M17" s="29" t="s">
        <v>232</v>
      </c>
    </row>
    <row r="18" spans="2:13" ht="18" customHeight="1" x14ac:dyDescent="0.25">
      <c r="B18" s="17">
        <v>15</v>
      </c>
      <c r="C18" s="44" t="str">
        <f t="shared" si="1"/>
        <v>A U11 Boys 2 Laps</v>
      </c>
      <c r="D18" s="18"/>
      <c r="E18" s="18"/>
      <c r="F18" s="18"/>
      <c r="G18" s="18"/>
      <c r="I18" s="29" t="s">
        <v>45</v>
      </c>
      <c r="J18" s="29" t="s">
        <v>62</v>
      </c>
      <c r="K18" s="29" t="s">
        <v>83</v>
      </c>
      <c r="L18" s="20" t="str">
        <f t="shared" si="0"/>
        <v>2 Laps</v>
      </c>
      <c r="M18" s="29" t="s">
        <v>228</v>
      </c>
    </row>
    <row r="19" spans="2:13" ht="18" customHeight="1" x14ac:dyDescent="0.25">
      <c r="B19" s="17">
        <v>16</v>
      </c>
      <c r="C19" s="44" t="str">
        <f t="shared" si="1"/>
        <v>B U11 Boys 2 Laps</v>
      </c>
      <c r="D19" s="18"/>
      <c r="E19" s="18"/>
      <c r="F19" s="18"/>
      <c r="G19" s="18"/>
      <c r="I19" s="29" t="s">
        <v>45</v>
      </c>
      <c r="J19" s="29" t="s">
        <v>62</v>
      </c>
      <c r="K19" s="29" t="s">
        <v>83</v>
      </c>
      <c r="L19" s="20" t="str">
        <f t="shared" si="0"/>
        <v>2 Laps</v>
      </c>
      <c r="M19" s="29" t="s">
        <v>232</v>
      </c>
    </row>
    <row r="20" spans="2:13" ht="18" customHeight="1" x14ac:dyDescent="0.25">
      <c r="B20" s="17">
        <v>17</v>
      </c>
      <c r="C20" s="44" t="str">
        <f t="shared" si="1"/>
        <v>A U13 Girls 3 Laps</v>
      </c>
      <c r="D20" s="18"/>
      <c r="E20" s="18"/>
      <c r="F20" s="18"/>
      <c r="G20" s="18"/>
      <c r="I20" s="29" t="s">
        <v>87</v>
      </c>
      <c r="J20" s="29" t="s">
        <v>46</v>
      </c>
      <c r="K20" s="29" t="s">
        <v>83</v>
      </c>
      <c r="L20" s="20" t="str">
        <f t="shared" si="0"/>
        <v>3 Laps</v>
      </c>
      <c r="M20" s="29" t="s">
        <v>228</v>
      </c>
    </row>
    <row r="21" spans="2:13" ht="18" customHeight="1" x14ac:dyDescent="0.25">
      <c r="B21" s="17">
        <v>18</v>
      </c>
      <c r="C21" s="44" t="str">
        <f t="shared" si="1"/>
        <v>B U13 Girls 3 Laps</v>
      </c>
      <c r="D21" s="18"/>
      <c r="E21" s="18"/>
      <c r="F21" s="18"/>
      <c r="G21" s="18"/>
      <c r="I21" s="29" t="s">
        <v>87</v>
      </c>
      <c r="J21" s="29" t="s">
        <v>46</v>
      </c>
      <c r="K21" s="29" t="s">
        <v>83</v>
      </c>
      <c r="L21" s="20" t="str">
        <f t="shared" si="0"/>
        <v>3 Laps</v>
      </c>
      <c r="M21" s="29" t="s">
        <v>232</v>
      </c>
    </row>
    <row r="22" spans="2:13" ht="18" customHeight="1" x14ac:dyDescent="0.25">
      <c r="B22" s="17">
        <v>19</v>
      </c>
      <c r="C22" s="44" t="str">
        <f t="shared" si="1"/>
        <v>A U13 Boys 3 Laps</v>
      </c>
      <c r="D22" s="18"/>
      <c r="E22" s="18"/>
      <c r="F22" s="18"/>
      <c r="G22" s="18"/>
      <c r="I22" s="29" t="s">
        <v>87</v>
      </c>
      <c r="J22" s="29" t="s">
        <v>62</v>
      </c>
      <c r="K22" s="29" t="s">
        <v>83</v>
      </c>
      <c r="L22" s="20" t="str">
        <f t="shared" si="0"/>
        <v>3 Laps</v>
      </c>
      <c r="M22" s="29" t="s">
        <v>228</v>
      </c>
    </row>
    <row r="23" spans="2:13" ht="18" customHeight="1" x14ac:dyDescent="0.25">
      <c r="B23" s="17">
        <v>20</v>
      </c>
      <c r="C23" s="44" t="str">
        <f t="shared" si="1"/>
        <v>B U13 Boys 3 Laps</v>
      </c>
      <c r="D23" s="18"/>
      <c r="E23" s="18"/>
      <c r="F23" s="18"/>
      <c r="G23" s="18"/>
      <c r="I23" s="29" t="s">
        <v>87</v>
      </c>
      <c r="J23" s="29" t="s">
        <v>62</v>
      </c>
      <c r="K23" s="29" t="s">
        <v>83</v>
      </c>
      <c r="L23" s="20" t="str">
        <f t="shared" si="0"/>
        <v>3 Laps</v>
      </c>
      <c r="M23" s="29" t="s">
        <v>232</v>
      </c>
    </row>
    <row r="24" spans="2:13" ht="18" customHeight="1" x14ac:dyDescent="0.25">
      <c r="B24" s="17">
        <v>21</v>
      </c>
      <c r="C24" s="44" t="str">
        <f t="shared" si="1"/>
        <v>A U15 Girls 3 Laps</v>
      </c>
      <c r="D24" s="18"/>
      <c r="E24" s="18"/>
      <c r="F24" s="18"/>
      <c r="G24" s="18"/>
      <c r="I24" s="29" t="s">
        <v>145</v>
      </c>
      <c r="J24" s="29" t="s">
        <v>46</v>
      </c>
      <c r="K24" s="29" t="s">
        <v>83</v>
      </c>
      <c r="L24" s="20" t="str">
        <f t="shared" si="0"/>
        <v>3 Laps</v>
      </c>
      <c r="M24" s="29" t="s">
        <v>228</v>
      </c>
    </row>
    <row r="25" spans="2:13" ht="18" customHeight="1" x14ac:dyDescent="0.25">
      <c r="B25" s="17">
        <v>22</v>
      </c>
      <c r="C25" s="44" t="str">
        <f t="shared" si="1"/>
        <v>B U15 Girls 3 Laps</v>
      </c>
      <c r="D25" s="18"/>
      <c r="E25" s="18"/>
      <c r="F25" s="18"/>
      <c r="G25" s="18"/>
      <c r="I25" s="29" t="s">
        <v>145</v>
      </c>
      <c r="J25" s="29" t="s">
        <v>46</v>
      </c>
      <c r="K25" s="29" t="s">
        <v>83</v>
      </c>
      <c r="L25" s="20" t="str">
        <f t="shared" si="0"/>
        <v>3 Laps</v>
      </c>
      <c r="M25" s="29" t="s">
        <v>232</v>
      </c>
    </row>
    <row r="26" spans="2:13" ht="18" customHeight="1" x14ac:dyDescent="0.25">
      <c r="B26" s="17">
        <v>23</v>
      </c>
      <c r="C26" s="44" t="str">
        <f t="shared" si="1"/>
        <v>A U15 Boys 3 Laps</v>
      </c>
      <c r="D26" s="18"/>
      <c r="E26" s="18"/>
      <c r="F26" s="18"/>
      <c r="G26" s="18"/>
      <c r="I26" s="29" t="s">
        <v>145</v>
      </c>
      <c r="J26" s="29" t="s">
        <v>62</v>
      </c>
      <c r="K26" s="29" t="s">
        <v>83</v>
      </c>
      <c r="L26" s="20" t="str">
        <f t="shared" si="0"/>
        <v>3 Laps</v>
      </c>
      <c r="M26" s="29" t="s">
        <v>228</v>
      </c>
    </row>
    <row r="27" spans="2:13" ht="18" customHeight="1" x14ac:dyDescent="0.25">
      <c r="B27" s="17">
        <v>24</v>
      </c>
      <c r="C27" s="44" t="str">
        <f t="shared" si="1"/>
        <v>B U15 Boys 3 Laps</v>
      </c>
      <c r="D27" s="18"/>
      <c r="E27" s="18"/>
      <c r="F27" s="18"/>
      <c r="G27" s="18"/>
      <c r="I27" s="29" t="s">
        <v>145</v>
      </c>
      <c r="J27" s="29" t="s">
        <v>62</v>
      </c>
      <c r="K27" s="29" t="s">
        <v>83</v>
      </c>
      <c r="L27" s="20" t="str">
        <f t="shared" si="0"/>
        <v>3 Laps</v>
      </c>
      <c r="M27" s="29" t="s">
        <v>232</v>
      </c>
    </row>
    <row r="28" spans="2:13" ht="18" customHeight="1" x14ac:dyDescent="0.25">
      <c r="B28" s="197">
        <f>'Track Results'!A28</f>
        <v>25</v>
      </c>
      <c r="C28" s="199" t="str">
        <f>M28&amp; " " &amp;I28&amp; " " &amp;J28&amp; " " &amp;L28</f>
        <v>A U11 Girls 3 Laps</v>
      </c>
      <c r="D28" s="18"/>
      <c r="E28" s="18"/>
      <c r="F28" s="18"/>
      <c r="G28" s="18"/>
      <c r="I28" s="29" t="s">
        <v>45</v>
      </c>
      <c r="J28" s="29" t="s">
        <v>46</v>
      </c>
      <c r="K28" s="29" t="s">
        <v>86</v>
      </c>
      <c r="L28" s="20" t="str">
        <f t="shared" si="0"/>
        <v>3 Laps</v>
      </c>
      <c r="M28" s="29" t="s">
        <v>228</v>
      </c>
    </row>
    <row r="29" spans="2:13" ht="18" customHeight="1" x14ac:dyDescent="0.25">
      <c r="B29" s="198"/>
      <c r="C29" s="200" t="str">
        <f t="shared" si="1"/>
        <v>B U11 Girls 3 Laps</v>
      </c>
      <c r="D29" s="18"/>
      <c r="E29" s="18"/>
      <c r="F29" s="18"/>
      <c r="G29" s="18"/>
      <c r="I29" s="29" t="s">
        <v>45</v>
      </c>
      <c r="J29" s="29" t="s">
        <v>46</v>
      </c>
      <c r="K29" s="29" t="s">
        <v>86</v>
      </c>
      <c r="L29" s="20" t="str">
        <f t="shared" si="0"/>
        <v>3 Laps</v>
      </c>
      <c r="M29" s="29" t="s">
        <v>232</v>
      </c>
    </row>
    <row r="30" spans="2:13" ht="18" customHeight="1" x14ac:dyDescent="0.25">
      <c r="B30" s="197">
        <f>B28+1</f>
        <v>26</v>
      </c>
      <c r="C30" s="199" t="str">
        <f t="shared" si="1"/>
        <v>A U11 Boys 3 Laps</v>
      </c>
      <c r="D30" s="18"/>
      <c r="E30" s="18"/>
      <c r="F30" s="18"/>
      <c r="G30" s="18"/>
      <c r="I30" s="29" t="s">
        <v>45</v>
      </c>
      <c r="J30" s="29" t="s">
        <v>62</v>
      </c>
      <c r="K30" s="29" t="s">
        <v>86</v>
      </c>
      <c r="L30" s="20" t="str">
        <f t="shared" si="0"/>
        <v>3 Laps</v>
      </c>
      <c r="M30" s="29" t="s">
        <v>228</v>
      </c>
    </row>
    <row r="31" spans="2:13" ht="18" customHeight="1" x14ac:dyDescent="0.25">
      <c r="B31" s="198"/>
      <c r="C31" s="200" t="str">
        <f t="shared" si="1"/>
        <v>B U11 Boys 3 Laps</v>
      </c>
      <c r="D31" s="18"/>
      <c r="E31" s="18"/>
      <c r="F31" s="18"/>
      <c r="G31" s="18"/>
      <c r="I31" s="29" t="s">
        <v>45</v>
      </c>
      <c r="J31" s="29" t="s">
        <v>62</v>
      </c>
      <c r="K31" s="29" t="s">
        <v>86</v>
      </c>
      <c r="L31" s="20" t="str">
        <f t="shared" si="0"/>
        <v>3 Laps</v>
      </c>
      <c r="M31" s="29" t="s">
        <v>232</v>
      </c>
    </row>
    <row r="32" spans="2:13" ht="18" customHeight="1" x14ac:dyDescent="0.25">
      <c r="B32" s="197">
        <f t="shared" ref="B32" si="2">B30+1</f>
        <v>27</v>
      </c>
      <c r="C32" s="199" t="str">
        <f t="shared" si="1"/>
        <v>A U13 Girls 5 Laps</v>
      </c>
      <c r="D32" s="18"/>
      <c r="E32" s="18"/>
      <c r="F32" s="18"/>
      <c r="G32" s="18"/>
      <c r="I32" s="29" t="s">
        <v>87</v>
      </c>
      <c r="J32" s="29" t="s">
        <v>46</v>
      </c>
      <c r="K32" s="29" t="s">
        <v>86</v>
      </c>
      <c r="L32" s="20" t="str">
        <f t="shared" si="0"/>
        <v>5 Laps</v>
      </c>
      <c r="M32" s="29" t="s">
        <v>228</v>
      </c>
    </row>
    <row r="33" spans="2:13" ht="18" customHeight="1" x14ac:dyDescent="0.25">
      <c r="B33" s="198"/>
      <c r="C33" s="200" t="str">
        <f t="shared" si="1"/>
        <v>B U13 Girls 5 Laps</v>
      </c>
      <c r="D33" s="18"/>
      <c r="E33" s="18"/>
      <c r="F33" s="18"/>
      <c r="G33" s="18"/>
      <c r="I33" s="29" t="s">
        <v>87</v>
      </c>
      <c r="J33" s="29" t="s">
        <v>46</v>
      </c>
      <c r="K33" s="29" t="s">
        <v>86</v>
      </c>
      <c r="L33" s="20" t="str">
        <f t="shared" si="0"/>
        <v>5 Laps</v>
      </c>
      <c r="M33" s="29" t="s">
        <v>232</v>
      </c>
    </row>
    <row r="34" spans="2:13" ht="18" customHeight="1" x14ac:dyDescent="0.25">
      <c r="B34" s="197">
        <f t="shared" ref="B34" si="3">B32+1</f>
        <v>28</v>
      </c>
      <c r="C34" s="199" t="str">
        <f t="shared" si="1"/>
        <v>A U13 Boys 5 Laps</v>
      </c>
      <c r="D34" s="18"/>
      <c r="E34" s="18"/>
      <c r="F34" s="18"/>
      <c r="G34" s="18"/>
      <c r="I34" s="29" t="s">
        <v>87</v>
      </c>
      <c r="J34" s="29" t="s">
        <v>62</v>
      </c>
      <c r="K34" s="29" t="s">
        <v>86</v>
      </c>
      <c r="L34" s="20" t="str">
        <f t="shared" si="0"/>
        <v>5 Laps</v>
      </c>
      <c r="M34" s="29" t="s">
        <v>228</v>
      </c>
    </row>
    <row r="35" spans="2:13" ht="18" customHeight="1" x14ac:dyDescent="0.25">
      <c r="B35" s="198"/>
      <c r="C35" s="200" t="str">
        <f t="shared" si="1"/>
        <v>B U13 Boys 5 Laps</v>
      </c>
      <c r="D35" s="18"/>
      <c r="E35" s="18"/>
      <c r="F35" s="18"/>
      <c r="G35" s="18"/>
      <c r="I35" s="29" t="s">
        <v>87</v>
      </c>
      <c r="J35" s="29" t="s">
        <v>62</v>
      </c>
      <c r="K35" s="29" t="s">
        <v>86</v>
      </c>
      <c r="L35" s="20" t="str">
        <f t="shared" si="0"/>
        <v>5 Laps</v>
      </c>
      <c r="M35" s="29" t="s">
        <v>232</v>
      </c>
    </row>
    <row r="36" spans="2:13" ht="18" customHeight="1" x14ac:dyDescent="0.25">
      <c r="B36" s="197">
        <f t="shared" ref="B36" si="4">B34+1</f>
        <v>29</v>
      </c>
      <c r="C36" s="199" t="str">
        <f t="shared" si="1"/>
        <v>A U15 Girls 5 Laps</v>
      </c>
      <c r="D36" s="18"/>
      <c r="E36" s="18"/>
      <c r="F36" s="18"/>
      <c r="G36" s="18"/>
      <c r="I36" s="29" t="s">
        <v>145</v>
      </c>
      <c r="J36" s="29" t="s">
        <v>46</v>
      </c>
      <c r="K36" s="29" t="s">
        <v>86</v>
      </c>
      <c r="L36" s="20" t="str">
        <f t="shared" si="0"/>
        <v>5 Laps</v>
      </c>
      <c r="M36" s="29" t="s">
        <v>228</v>
      </c>
    </row>
    <row r="37" spans="2:13" ht="18" customHeight="1" x14ac:dyDescent="0.25">
      <c r="B37" s="198"/>
      <c r="C37" s="200" t="str">
        <f t="shared" si="1"/>
        <v>B U15 Girls 5 Laps</v>
      </c>
      <c r="D37" s="18"/>
      <c r="E37" s="18"/>
      <c r="F37" s="18"/>
      <c r="G37" s="18"/>
      <c r="I37" s="29" t="s">
        <v>145</v>
      </c>
      <c r="J37" s="29" t="s">
        <v>46</v>
      </c>
      <c r="K37" s="29" t="s">
        <v>86</v>
      </c>
      <c r="L37" s="20" t="str">
        <f t="shared" si="0"/>
        <v>5 Laps</v>
      </c>
      <c r="M37" s="29" t="s">
        <v>232</v>
      </c>
    </row>
    <row r="38" spans="2:13" ht="18" customHeight="1" x14ac:dyDescent="0.25">
      <c r="B38" s="197">
        <f t="shared" ref="B38" si="5">B36+1</f>
        <v>30</v>
      </c>
      <c r="C38" s="199" t="str">
        <f t="shared" si="1"/>
        <v>A U15 Boys 5 Laps</v>
      </c>
      <c r="D38" s="18"/>
      <c r="E38" s="18"/>
      <c r="F38" s="18"/>
      <c r="G38" s="18"/>
      <c r="I38" s="29" t="s">
        <v>145</v>
      </c>
      <c r="J38" s="29" t="s">
        <v>62</v>
      </c>
      <c r="K38" s="29" t="s">
        <v>86</v>
      </c>
      <c r="L38" s="20" t="str">
        <f t="shared" si="0"/>
        <v>5 Laps</v>
      </c>
      <c r="M38" s="29" t="s">
        <v>228</v>
      </c>
    </row>
    <row r="39" spans="2:13" ht="18" customHeight="1" x14ac:dyDescent="0.25">
      <c r="B39" s="198"/>
      <c r="C39" s="200" t="str">
        <f t="shared" si="1"/>
        <v>B U15 Boys 5 Laps</v>
      </c>
      <c r="D39" s="18"/>
      <c r="E39" s="18"/>
      <c r="F39" s="18"/>
      <c r="G39" s="18"/>
      <c r="I39" s="29" t="s">
        <v>145</v>
      </c>
      <c r="J39" s="29" t="s">
        <v>62</v>
      </c>
      <c r="K39" s="29" t="s">
        <v>86</v>
      </c>
      <c r="L39" s="20" t="str">
        <f t="shared" si="0"/>
        <v>5 Laps</v>
      </c>
      <c r="M39" s="29" t="s">
        <v>232</v>
      </c>
    </row>
    <row r="40" spans="2:13" ht="18" customHeight="1" x14ac:dyDescent="0.2">
      <c r="B40" s="191"/>
      <c r="C40" s="192" t="s">
        <v>414</v>
      </c>
      <c r="D40" s="192"/>
      <c r="E40" s="192"/>
      <c r="F40" s="192"/>
      <c r="G40" s="192"/>
    </row>
    <row r="41" spans="2:13" ht="18" customHeight="1" x14ac:dyDescent="0.2">
      <c r="B41" s="191"/>
      <c r="C41" s="192"/>
      <c r="D41" s="192"/>
      <c r="E41" s="192"/>
      <c r="F41" s="192"/>
      <c r="G41" s="192"/>
    </row>
    <row r="42" spans="2:13" ht="18" customHeight="1" x14ac:dyDescent="0.25">
      <c r="B42" s="17">
        <f>B38+1</f>
        <v>31</v>
      </c>
      <c r="C42" s="44" t="str">
        <f t="shared" ref="C42:C47" si="6">M42&amp; " " &amp;I42&amp; " " &amp;J42&amp; " " &amp;L42</f>
        <v>A U15 Boys 4x2 Relay</v>
      </c>
      <c r="D42" s="40"/>
      <c r="E42" s="40"/>
      <c r="F42" s="40"/>
      <c r="G42" s="40"/>
      <c r="I42" s="29" t="s">
        <v>145</v>
      </c>
      <c r="J42" s="29" t="s">
        <v>62</v>
      </c>
      <c r="K42" s="29" t="s">
        <v>96</v>
      </c>
      <c r="L42" s="20" t="str">
        <f t="shared" ref="L42:L47" si="7">INDEX(All_events,MATCH(K42,Events_list,0),MATCH(I42 &amp;" "&amp;J42,Age_list,0))</f>
        <v>4x2 Relay</v>
      </c>
      <c r="M42" s="29" t="s">
        <v>228</v>
      </c>
    </row>
    <row r="43" spans="2:13" ht="18" customHeight="1" x14ac:dyDescent="0.25">
      <c r="B43" s="17">
        <f>B42+1</f>
        <v>32</v>
      </c>
      <c r="C43" s="44" t="str">
        <f t="shared" si="6"/>
        <v>A U15 Girls 4x2 Relay</v>
      </c>
      <c r="D43" s="41"/>
      <c r="E43" s="41"/>
      <c r="F43" s="41"/>
      <c r="G43" s="41"/>
      <c r="I43" s="29" t="s">
        <v>145</v>
      </c>
      <c r="J43" s="29" t="s">
        <v>46</v>
      </c>
      <c r="K43" s="29" t="s">
        <v>96</v>
      </c>
      <c r="L43" s="20" t="str">
        <f t="shared" si="7"/>
        <v>4x2 Relay</v>
      </c>
      <c r="M43" s="29" t="s">
        <v>228</v>
      </c>
    </row>
    <row r="44" spans="2:13" ht="18" customHeight="1" x14ac:dyDescent="0.25">
      <c r="B44" s="17">
        <f t="shared" ref="B44:B47" si="8">B43+1</f>
        <v>33</v>
      </c>
      <c r="C44" s="44" t="str">
        <f t="shared" si="6"/>
        <v>A U13 Boys 4x2 Relay</v>
      </c>
      <c r="D44" s="40"/>
      <c r="E44" s="40"/>
      <c r="F44" s="40"/>
      <c r="G44" s="40"/>
      <c r="I44" s="29" t="s">
        <v>87</v>
      </c>
      <c r="J44" s="29" t="s">
        <v>62</v>
      </c>
      <c r="K44" s="29" t="s">
        <v>96</v>
      </c>
      <c r="L44" s="20" t="str">
        <f t="shared" si="7"/>
        <v>4x2 Relay</v>
      </c>
      <c r="M44" s="29" t="s">
        <v>228</v>
      </c>
    </row>
    <row r="45" spans="2:13" ht="18" customHeight="1" x14ac:dyDescent="0.25">
      <c r="B45" s="17">
        <f t="shared" si="8"/>
        <v>34</v>
      </c>
      <c r="C45" s="44" t="str">
        <f t="shared" si="6"/>
        <v>A U13 Girls 4x2 Relay</v>
      </c>
      <c r="D45" s="41"/>
      <c r="E45" s="41"/>
      <c r="F45" s="41"/>
      <c r="G45" s="41"/>
      <c r="I45" s="29" t="s">
        <v>87</v>
      </c>
      <c r="J45" s="29" t="s">
        <v>46</v>
      </c>
      <c r="K45" s="29" t="s">
        <v>96</v>
      </c>
      <c r="L45" s="20" t="str">
        <f t="shared" si="7"/>
        <v>4x2 Relay</v>
      </c>
      <c r="M45" s="29" t="s">
        <v>228</v>
      </c>
    </row>
    <row r="46" spans="2:13" ht="18" customHeight="1" x14ac:dyDescent="0.25">
      <c r="B46" s="17">
        <f t="shared" si="8"/>
        <v>35</v>
      </c>
      <c r="C46" s="44" t="str">
        <f t="shared" si="6"/>
        <v>A U11 Boys 4x2 Relay</v>
      </c>
      <c r="D46" s="41"/>
      <c r="E46" s="41"/>
      <c r="F46" s="41"/>
      <c r="G46" s="41"/>
      <c r="I46" s="29" t="s">
        <v>45</v>
      </c>
      <c r="J46" s="29" t="s">
        <v>62</v>
      </c>
      <c r="K46" s="29" t="s">
        <v>96</v>
      </c>
      <c r="L46" s="20" t="str">
        <f t="shared" si="7"/>
        <v>4x2 Relay</v>
      </c>
      <c r="M46" s="29" t="s">
        <v>228</v>
      </c>
    </row>
    <row r="47" spans="2:13" ht="18" customHeight="1" x14ac:dyDescent="0.25">
      <c r="B47" s="17">
        <f t="shared" si="8"/>
        <v>36</v>
      </c>
      <c r="C47" s="44" t="str">
        <f t="shared" si="6"/>
        <v>A U11 Girls 4x2 Relay</v>
      </c>
      <c r="D47" s="18"/>
      <c r="E47" s="18"/>
      <c r="F47" s="18"/>
      <c r="G47" s="18"/>
      <c r="I47" s="29" t="s">
        <v>45</v>
      </c>
      <c r="J47" s="29" t="s">
        <v>46</v>
      </c>
      <c r="K47" s="29" t="s">
        <v>96</v>
      </c>
      <c r="L47" s="20" t="str">
        <f t="shared" si="7"/>
        <v>4x2 Relay</v>
      </c>
      <c r="M47" s="29" t="s">
        <v>228</v>
      </c>
    </row>
    <row r="48" spans="2:13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</sheetData>
  <mergeCells count="15">
    <mergeCell ref="B1:G1"/>
    <mergeCell ref="B40:B41"/>
    <mergeCell ref="C40:G41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38:B39"/>
    <mergeCell ref="C38:C39"/>
  </mergeCells>
  <pageMargins left="0.12" right="0.12" top="0.13" bottom="0.5" header="0.13" footer="0.5"/>
  <pageSetup paperSize="9" scale="93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978F-1FC2-47E3-AA29-6EAD185FCD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D7D9-34F6-4FA7-8A9A-6D8BA8CC2F9A}">
  <dimension ref="A1:AE11"/>
  <sheetViews>
    <sheetView workbookViewId="0">
      <selection activeCell="D19" sqref="D19"/>
    </sheetView>
  </sheetViews>
  <sheetFormatPr defaultRowHeight="15" x14ac:dyDescent="0.25"/>
  <cols>
    <col min="1" max="1" width="16" bestFit="1" customWidth="1"/>
    <col min="6" max="6" width="16.140625" bestFit="1" customWidth="1"/>
    <col min="11" max="11" width="11.42578125" bestFit="1" customWidth="1"/>
  </cols>
  <sheetData>
    <row r="1" spans="1:31" x14ac:dyDescent="0.25">
      <c r="E1" t="s">
        <v>238</v>
      </c>
      <c r="J1" t="s">
        <v>238</v>
      </c>
      <c r="P1" t="s">
        <v>238</v>
      </c>
      <c r="U1" t="s">
        <v>238</v>
      </c>
      <c r="Z1" t="s">
        <v>238</v>
      </c>
      <c r="AE1" t="s">
        <v>238</v>
      </c>
    </row>
    <row r="2" spans="1:31" x14ac:dyDescent="0.25">
      <c r="A2" t="s">
        <v>5</v>
      </c>
      <c r="B2" t="s">
        <v>45</v>
      </c>
      <c r="C2" t="s">
        <v>46</v>
      </c>
      <c r="D2">
        <v>19</v>
      </c>
      <c r="E2">
        <v>2</v>
      </c>
      <c r="F2" t="s">
        <v>5</v>
      </c>
      <c r="G2" t="s">
        <v>87</v>
      </c>
      <c r="H2" t="s">
        <v>46</v>
      </c>
      <c r="I2">
        <v>60</v>
      </c>
      <c r="J2">
        <v>3</v>
      </c>
      <c r="L2" t="s">
        <v>5</v>
      </c>
      <c r="M2" t="s">
        <v>145</v>
      </c>
      <c r="N2" t="s">
        <v>46</v>
      </c>
      <c r="O2">
        <v>67</v>
      </c>
      <c r="P2">
        <v>3.5</v>
      </c>
      <c r="Q2" t="s">
        <v>5</v>
      </c>
      <c r="R2" t="s">
        <v>45</v>
      </c>
      <c r="S2" t="s">
        <v>62</v>
      </c>
      <c r="T2">
        <v>71.5</v>
      </c>
      <c r="U2">
        <v>4</v>
      </c>
      <c r="V2" t="s">
        <v>5</v>
      </c>
      <c r="W2" t="s">
        <v>87</v>
      </c>
      <c r="X2" t="s">
        <v>62</v>
      </c>
      <c r="Y2">
        <v>11</v>
      </c>
      <c r="Z2">
        <v>1</v>
      </c>
      <c r="AA2" t="s">
        <v>5</v>
      </c>
      <c r="AB2" t="s">
        <v>145</v>
      </c>
      <c r="AC2" t="s">
        <v>62</v>
      </c>
      <c r="AD2">
        <v>42</v>
      </c>
      <c r="AE2">
        <v>3.5</v>
      </c>
    </row>
    <row r="3" spans="1:31" x14ac:dyDescent="0.25">
      <c r="A3" t="s">
        <v>9</v>
      </c>
      <c r="B3" t="s">
        <v>45</v>
      </c>
      <c r="C3" t="s">
        <v>46</v>
      </c>
      <c r="D3">
        <v>54</v>
      </c>
      <c r="E3">
        <v>3</v>
      </c>
      <c r="F3" t="s">
        <v>9</v>
      </c>
      <c r="G3" t="s">
        <v>87</v>
      </c>
      <c r="H3" t="s">
        <v>46</v>
      </c>
      <c r="I3">
        <v>69</v>
      </c>
      <c r="J3">
        <v>4</v>
      </c>
      <c r="L3" t="s">
        <v>9</v>
      </c>
      <c r="M3" t="s">
        <v>145</v>
      </c>
      <c r="N3" t="s">
        <v>46</v>
      </c>
      <c r="O3">
        <v>67</v>
      </c>
      <c r="P3">
        <v>3.5</v>
      </c>
      <c r="Q3" t="s">
        <v>9</v>
      </c>
      <c r="R3" t="s">
        <v>45</v>
      </c>
      <c r="S3" t="s">
        <v>62</v>
      </c>
      <c r="T3">
        <v>30</v>
      </c>
      <c r="U3">
        <v>2</v>
      </c>
      <c r="V3" t="s">
        <v>9</v>
      </c>
      <c r="W3" t="s">
        <v>87</v>
      </c>
      <c r="X3" t="s">
        <v>62</v>
      </c>
      <c r="Y3">
        <v>60</v>
      </c>
      <c r="Z3">
        <v>4</v>
      </c>
      <c r="AA3" t="s">
        <v>9</v>
      </c>
      <c r="AB3" t="s">
        <v>145</v>
      </c>
      <c r="AC3" t="s">
        <v>62</v>
      </c>
      <c r="AD3">
        <v>42</v>
      </c>
      <c r="AE3">
        <v>3.5</v>
      </c>
    </row>
    <row r="4" spans="1:31" x14ac:dyDescent="0.25">
      <c r="A4" t="s">
        <v>11</v>
      </c>
      <c r="B4" t="s">
        <v>45</v>
      </c>
      <c r="C4" t="s">
        <v>46</v>
      </c>
      <c r="D4">
        <v>4</v>
      </c>
      <c r="E4">
        <v>1</v>
      </c>
      <c r="F4" t="s">
        <v>11</v>
      </c>
      <c r="G4" t="s">
        <v>87</v>
      </c>
      <c r="H4" t="s">
        <v>46</v>
      </c>
      <c r="I4">
        <v>44</v>
      </c>
      <c r="J4">
        <v>2</v>
      </c>
      <c r="L4" t="s">
        <v>11</v>
      </c>
      <c r="M4" t="s">
        <v>145</v>
      </c>
      <c r="N4" t="s">
        <v>46</v>
      </c>
      <c r="O4">
        <v>22</v>
      </c>
      <c r="P4">
        <v>2</v>
      </c>
      <c r="Q4" t="s">
        <v>11</v>
      </c>
      <c r="R4" t="s">
        <v>45</v>
      </c>
      <c r="S4" t="s">
        <v>62</v>
      </c>
      <c r="T4">
        <v>37</v>
      </c>
      <c r="U4">
        <v>3</v>
      </c>
      <c r="V4" t="s">
        <v>11</v>
      </c>
      <c r="W4" t="s">
        <v>87</v>
      </c>
      <c r="X4" t="s">
        <v>62</v>
      </c>
      <c r="Y4">
        <v>53</v>
      </c>
      <c r="Z4">
        <v>3</v>
      </c>
      <c r="AA4" t="s">
        <v>11</v>
      </c>
      <c r="AB4" t="s">
        <v>145</v>
      </c>
      <c r="AC4" t="s">
        <v>62</v>
      </c>
      <c r="AD4">
        <v>22</v>
      </c>
      <c r="AE4">
        <v>2</v>
      </c>
    </row>
    <row r="5" spans="1:31" x14ac:dyDescent="0.25">
      <c r="A5" t="s">
        <v>7</v>
      </c>
      <c r="B5" t="s">
        <v>45</v>
      </c>
      <c r="C5" t="s">
        <v>46</v>
      </c>
      <c r="D5">
        <v>73</v>
      </c>
      <c r="E5">
        <v>4</v>
      </c>
      <c r="F5" t="s">
        <v>7</v>
      </c>
      <c r="G5" t="s">
        <v>87</v>
      </c>
      <c r="H5" t="s">
        <v>46</v>
      </c>
      <c r="I5">
        <v>0</v>
      </c>
      <c r="J5">
        <v>1</v>
      </c>
      <c r="L5" t="s">
        <v>7</v>
      </c>
      <c r="M5" t="s">
        <v>145</v>
      </c>
      <c r="N5" t="s">
        <v>46</v>
      </c>
      <c r="O5">
        <v>0</v>
      </c>
      <c r="P5">
        <v>1</v>
      </c>
      <c r="Q5" t="s">
        <v>7</v>
      </c>
      <c r="R5" t="s">
        <v>45</v>
      </c>
      <c r="S5" t="s">
        <v>62</v>
      </c>
      <c r="T5">
        <v>28.5</v>
      </c>
      <c r="U5">
        <v>1</v>
      </c>
      <c r="V5" t="s">
        <v>7</v>
      </c>
      <c r="W5" t="s">
        <v>87</v>
      </c>
      <c r="X5" t="s">
        <v>62</v>
      </c>
      <c r="Y5">
        <v>37</v>
      </c>
      <c r="Z5">
        <v>2</v>
      </c>
      <c r="AA5" t="s">
        <v>7</v>
      </c>
      <c r="AB5" t="s">
        <v>145</v>
      </c>
      <c r="AC5" t="s">
        <v>62</v>
      </c>
      <c r="AD5">
        <v>18</v>
      </c>
      <c r="AE5">
        <v>1</v>
      </c>
    </row>
    <row r="7" spans="1:31" x14ac:dyDescent="0.25">
      <c r="A7" t="s">
        <v>46</v>
      </c>
      <c r="C7" t="s">
        <v>238</v>
      </c>
      <c r="F7" t="s">
        <v>62</v>
      </c>
      <c r="H7" t="s">
        <v>238</v>
      </c>
      <c r="K7" t="s">
        <v>548</v>
      </c>
      <c r="M7" t="s">
        <v>238</v>
      </c>
    </row>
    <row r="8" spans="1:31" x14ac:dyDescent="0.25">
      <c r="A8" t="s">
        <v>539</v>
      </c>
      <c r="B8">
        <v>146</v>
      </c>
      <c r="C8">
        <v>3</v>
      </c>
      <c r="F8" t="s">
        <v>542</v>
      </c>
      <c r="G8">
        <v>124.5</v>
      </c>
      <c r="H8">
        <v>3</v>
      </c>
      <c r="K8" t="s">
        <v>5</v>
      </c>
      <c r="L8">
        <v>264.5</v>
      </c>
      <c r="M8">
        <v>3</v>
      </c>
    </row>
    <row r="9" spans="1:31" x14ac:dyDescent="0.25">
      <c r="A9" t="s">
        <v>546</v>
      </c>
      <c r="B9">
        <v>190</v>
      </c>
      <c r="C9">
        <v>4</v>
      </c>
      <c r="F9" t="s">
        <v>543</v>
      </c>
      <c r="G9">
        <v>132</v>
      </c>
      <c r="H9">
        <v>4</v>
      </c>
      <c r="K9" t="s">
        <v>9</v>
      </c>
      <c r="L9">
        <v>323</v>
      </c>
      <c r="M9">
        <v>4</v>
      </c>
    </row>
    <row r="10" spans="1:31" x14ac:dyDescent="0.25">
      <c r="A10" t="s">
        <v>540</v>
      </c>
      <c r="B10">
        <v>70</v>
      </c>
      <c r="C10">
        <v>2</v>
      </c>
      <c r="F10" t="s">
        <v>544</v>
      </c>
      <c r="G10">
        <v>112</v>
      </c>
      <c r="H10">
        <v>2</v>
      </c>
      <c r="K10" t="s">
        <v>11</v>
      </c>
      <c r="L10">
        <v>184</v>
      </c>
      <c r="M10">
        <v>2</v>
      </c>
    </row>
    <row r="11" spans="1:31" x14ac:dyDescent="0.25">
      <c r="A11" t="s">
        <v>541</v>
      </c>
      <c r="B11">
        <v>73</v>
      </c>
      <c r="C11">
        <v>1</v>
      </c>
      <c r="F11" t="s">
        <v>545</v>
      </c>
      <c r="G11">
        <v>83.5</v>
      </c>
      <c r="H11">
        <v>1</v>
      </c>
      <c r="K11" t="s">
        <v>7</v>
      </c>
      <c r="L11">
        <v>156.5</v>
      </c>
      <c r="M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DB589-F23D-45A4-9F66-EBF66ED3ABB9}">
  <dimension ref="A1:AI91"/>
  <sheetViews>
    <sheetView topLeftCell="N1" workbookViewId="0">
      <selection activeCell="S24" sqref="S24"/>
    </sheetView>
  </sheetViews>
  <sheetFormatPr defaultColWidth="19.5703125" defaultRowHeight="15" x14ac:dyDescent="0.25"/>
  <cols>
    <col min="9" max="9" width="27" bestFit="1" customWidth="1"/>
  </cols>
  <sheetData>
    <row r="1" spans="1:33" x14ac:dyDescent="0.25">
      <c r="A1" t="s">
        <v>39</v>
      </c>
      <c r="B1" t="s">
        <v>448</v>
      </c>
      <c r="AA1" t="s">
        <v>40</v>
      </c>
      <c r="AB1" t="s">
        <v>41</v>
      </c>
      <c r="AC1" t="s">
        <v>42</v>
      </c>
      <c r="AD1" t="s">
        <v>43</v>
      </c>
    </row>
    <row r="2" spans="1:33" x14ac:dyDescent="0.25">
      <c r="A2" t="s">
        <v>44</v>
      </c>
      <c r="B2" s="2">
        <v>45249</v>
      </c>
      <c r="Y2">
        <v>1</v>
      </c>
      <c r="Z2" t="str">
        <f>AA2&amp;AB2&amp;AC2&amp;Y2</f>
        <v>OswestryU11Girls1</v>
      </c>
      <c r="AA2" t="s">
        <v>5</v>
      </c>
      <c r="AB2" t="s">
        <v>45</v>
      </c>
      <c r="AC2" t="s">
        <v>46</v>
      </c>
      <c r="AD2" t="s">
        <v>47</v>
      </c>
      <c r="AG2" t="s">
        <v>48</v>
      </c>
    </row>
    <row r="3" spans="1:33" x14ac:dyDescent="0.25">
      <c r="A3" t="s">
        <v>49</v>
      </c>
      <c r="B3" t="s">
        <v>8</v>
      </c>
      <c r="Y3">
        <v>2</v>
      </c>
      <c r="Z3" t="str">
        <f t="shared" ref="Z3:AB66" si="0">AA3&amp;AB3&amp;AC3&amp;Y3</f>
        <v>OswestryU11Girls2</v>
      </c>
      <c r="AA3" t="s">
        <v>5</v>
      </c>
      <c r="AB3" t="s">
        <v>45</v>
      </c>
      <c r="AC3" t="s">
        <v>46</v>
      </c>
      <c r="AD3" t="s">
        <v>50</v>
      </c>
      <c r="AG3" t="s">
        <v>51</v>
      </c>
    </row>
    <row r="4" spans="1:33" x14ac:dyDescent="0.25">
      <c r="A4" t="s">
        <v>52</v>
      </c>
      <c r="B4" t="s">
        <v>11</v>
      </c>
      <c r="Y4">
        <v>3</v>
      </c>
      <c r="Z4" t="str">
        <f t="shared" si="0"/>
        <v>OswestryU11Girls3</v>
      </c>
      <c r="AA4" t="s">
        <v>5</v>
      </c>
      <c r="AB4" t="s">
        <v>45</v>
      </c>
      <c r="AC4" t="s">
        <v>46</v>
      </c>
      <c r="AD4" t="s">
        <v>53</v>
      </c>
      <c r="AG4" t="s">
        <v>54</v>
      </c>
    </row>
    <row r="5" spans="1:33" x14ac:dyDescent="0.25">
      <c r="A5" t="s">
        <v>55</v>
      </c>
      <c r="B5" t="str">
        <f>Match_Venue</f>
        <v>Wenlock</v>
      </c>
      <c r="Y5">
        <v>4</v>
      </c>
      <c r="Z5" t="str">
        <f t="shared" si="0"/>
        <v>OswestryU11Girls4</v>
      </c>
      <c r="AA5" t="s">
        <v>5</v>
      </c>
      <c r="AB5" t="s">
        <v>45</v>
      </c>
      <c r="AC5" t="s">
        <v>46</v>
      </c>
      <c r="AD5" t="s">
        <v>56</v>
      </c>
      <c r="AG5" t="s">
        <v>57</v>
      </c>
    </row>
    <row r="6" spans="1:33" x14ac:dyDescent="0.25">
      <c r="A6" t="s">
        <v>58</v>
      </c>
      <c r="B6">
        <v>2</v>
      </c>
      <c r="Y6">
        <v>5</v>
      </c>
      <c r="Z6" t="str">
        <f t="shared" si="0"/>
        <v>OswestryU11Girls5</v>
      </c>
      <c r="AA6" t="s">
        <v>5</v>
      </c>
      <c r="AB6" t="s">
        <v>45</v>
      </c>
      <c r="AC6" t="s">
        <v>46</v>
      </c>
      <c r="AD6" t="s">
        <v>59</v>
      </c>
      <c r="AG6" t="s">
        <v>60</v>
      </c>
    </row>
    <row r="7" spans="1:33" x14ac:dyDescent="0.25">
      <c r="A7" t="s">
        <v>61</v>
      </c>
      <c r="B7">
        <v>3</v>
      </c>
      <c r="Y7">
        <v>1</v>
      </c>
      <c r="Z7" t="str">
        <f t="shared" si="0"/>
        <v>OswestryU11Boys1</v>
      </c>
      <c r="AA7" t="s">
        <v>5</v>
      </c>
      <c r="AB7" t="s">
        <v>45</v>
      </c>
      <c r="AC7" t="s">
        <v>62</v>
      </c>
      <c r="AD7" t="s">
        <v>63</v>
      </c>
      <c r="AG7" t="s">
        <v>64</v>
      </c>
    </row>
    <row r="8" spans="1:33" x14ac:dyDescent="0.25">
      <c r="A8" t="s">
        <v>65</v>
      </c>
      <c r="B8">
        <v>1</v>
      </c>
      <c r="Y8">
        <v>2</v>
      </c>
      <c r="Z8" t="str">
        <f t="shared" si="0"/>
        <v>OswestryU11Boys2</v>
      </c>
      <c r="AA8" t="s">
        <v>5</v>
      </c>
      <c r="AB8" t="s">
        <v>45</v>
      </c>
      <c r="AC8" t="s">
        <v>62</v>
      </c>
      <c r="AD8" t="s">
        <v>66</v>
      </c>
      <c r="AG8" t="s">
        <v>67</v>
      </c>
    </row>
    <row r="9" spans="1:33" x14ac:dyDescent="0.25">
      <c r="Y9">
        <v>3</v>
      </c>
      <c r="Z9" t="str">
        <f t="shared" si="0"/>
        <v>OswestryU11Boys3</v>
      </c>
      <c r="AA9" t="s">
        <v>5</v>
      </c>
      <c r="AB9" t="s">
        <v>45</v>
      </c>
      <c r="AC9" t="s">
        <v>62</v>
      </c>
      <c r="AD9" t="s">
        <v>68</v>
      </c>
      <c r="AG9" t="s">
        <v>69</v>
      </c>
    </row>
    <row r="10" spans="1:33" x14ac:dyDescent="0.25">
      <c r="Y10">
        <v>4</v>
      </c>
      <c r="Z10" t="str">
        <f t="shared" si="0"/>
        <v>OswestryU11Boys4</v>
      </c>
      <c r="AA10" t="s">
        <v>5</v>
      </c>
      <c r="AB10" t="s">
        <v>45</v>
      </c>
      <c r="AC10" t="s">
        <v>62</v>
      </c>
      <c r="AD10" t="s">
        <v>70</v>
      </c>
      <c r="AG10" t="s">
        <v>71</v>
      </c>
    </row>
    <row r="11" spans="1:33" x14ac:dyDescent="0.25"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Y11">
        <v>5</v>
      </c>
      <c r="Z11" t="str">
        <f t="shared" si="0"/>
        <v>OswestryU11Boys5</v>
      </c>
      <c r="AA11" t="s">
        <v>5</v>
      </c>
      <c r="AB11" t="s">
        <v>45</v>
      </c>
      <c r="AC11" t="s">
        <v>62</v>
      </c>
      <c r="AD11" t="s">
        <v>78</v>
      </c>
      <c r="AG11" t="s">
        <v>79</v>
      </c>
    </row>
    <row r="12" spans="1:33" x14ac:dyDescent="0.25">
      <c r="A12" t="s">
        <v>80</v>
      </c>
      <c r="B12" t="s">
        <v>18</v>
      </c>
      <c r="C12" t="s">
        <v>18</v>
      </c>
      <c r="D12" t="s">
        <v>21</v>
      </c>
      <c r="E12" t="s">
        <v>21</v>
      </c>
      <c r="F12" t="s">
        <v>21</v>
      </c>
      <c r="G12" t="s">
        <v>21</v>
      </c>
      <c r="Y12">
        <v>6</v>
      </c>
      <c r="Z12" t="str">
        <f t="shared" si="0"/>
        <v>OswestryU11Boys6</v>
      </c>
      <c r="AA12" t="s">
        <v>5</v>
      </c>
      <c r="AB12" t="s">
        <v>45</v>
      </c>
      <c r="AC12" t="s">
        <v>62</v>
      </c>
      <c r="AD12" t="s">
        <v>81</v>
      </c>
      <c r="AG12" t="s">
        <v>82</v>
      </c>
    </row>
    <row r="13" spans="1:33" x14ac:dyDescent="0.25">
      <c r="A13" t="s">
        <v>83</v>
      </c>
      <c r="B13" t="s">
        <v>21</v>
      </c>
      <c r="C13" t="s">
        <v>21</v>
      </c>
      <c r="D13" t="s">
        <v>23</v>
      </c>
      <c r="E13" t="s">
        <v>23</v>
      </c>
      <c r="F13" t="s">
        <v>23</v>
      </c>
      <c r="G13" t="s">
        <v>23</v>
      </c>
      <c r="Y13">
        <v>7</v>
      </c>
      <c r="Z13" t="str">
        <f t="shared" si="0"/>
        <v>OswestryU11Boys7</v>
      </c>
      <c r="AA13" t="s">
        <v>5</v>
      </c>
      <c r="AB13" t="s">
        <v>45</v>
      </c>
      <c r="AC13" t="s">
        <v>62</v>
      </c>
      <c r="AD13" t="s">
        <v>84</v>
      </c>
      <c r="AG13" t="s">
        <v>85</v>
      </c>
    </row>
    <row r="14" spans="1:33" x14ac:dyDescent="0.25">
      <c r="A14" t="s">
        <v>86</v>
      </c>
      <c r="B14" t="s">
        <v>23</v>
      </c>
      <c r="C14" t="s">
        <v>23</v>
      </c>
      <c r="D14" t="s">
        <v>28</v>
      </c>
      <c r="E14" t="s">
        <v>28</v>
      </c>
      <c r="F14" t="s">
        <v>28</v>
      </c>
      <c r="G14" t="s">
        <v>28</v>
      </c>
      <c r="Y14">
        <v>1</v>
      </c>
      <c r="Z14" t="str">
        <f t="shared" si="0"/>
        <v>OswestryU13Girls1</v>
      </c>
      <c r="AA14" t="s">
        <v>5</v>
      </c>
      <c r="AB14" t="s">
        <v>87</v>
      </c>
      <c r="AC14" t="s">
        <v>46</v>
      </c>
      <c r="AD14" t="s">
        <v>88</v>
      </c>
      <c r="AG14" t="s">
        <v>89</v>
      </c>
    </row>
    <row r="15" spans="1:33" x14ac:dyDescent="0.25">
      <c r="A15" t="s">
        <v>90</v>
      </c>
      <c r="B15" t="s">
        <v>22</v>
      </c>
      <c r="C15" t="s">
        <v>24</v>
      </c>
      <c r="D15" t="s">
        <v>19</v>
      </c>
      <c r="E15" t="s">
        <v>29</v>
      </c>
      <c r="F15" t="s">
        <v>24</v>
      </c>
      <c r="G15" t="s">
        <v>27</v>
      </c>
      <c r="Y15">
        <v>2</v>
      </c>
      <c r="Z15" t="str">
        <f t="shared" si="0"/>
        <v>OswestryU13Girls2</v>
      </c>
      <c r="AA15" t="s">
        <v>5</v>
      </c>
      <c r="AB15" t="s">
        <v>87</v>
      </c>
      <c r="AC15" t="s">
        <v>46</v>
      </c>
      <c r="AD15" t="s">
        <v>91</v>
      </c>
      <c r="AG15" t="s">
        <v>92</v>
      </c>
    </row>
    <row r="16" spans="1:33" x14ac:dyDescent="0.25">
      <c r="A16" t="s">
        <v>93</v>
      </c>
      <c r="B16" t="s">
        <v>24</v>
      </c>
      <c r="C16" t="s">
        <v>22</v>
      </c>
      <c r="D16" t="s">
        <v>29</v>
      </c>
      <c r="E16" t="s">
        <v>19</v>
      </c>
      <c r="F16" t="s">
        <v>27</v>
      </c>
      <c r="G16" t="s">
        <v>24</v>
      </c>
      <c r="Y16">
        <v>3</v>
      </c>
      <c r="Z16" t="str">
        <f t="shared" si="0"/>
        <v>OswestryU13Girls3</v>
      </c>
      <c r="AA16" t="s">
        <v>5</v>
      </c>
      <c r="AB16" t="s">
        <v>87</v>
      </c>
      <c r="AC16" t="s">
        <v>46</v>
      </c>
      <c r="AD16" t="s">
        <v>94</v>
      </c>
      <c r="AG16" t="s">
        <v>95</v>
      </c>
    </row>
    <row r="17" spans="1:35" x14ac:dyDescent="0.25">
      <c r="A17" t="s">
        <v>96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Y17">
        <v>4</v>
      </c>
      <c r="Z17" t="str">
        <f t="shared" si="0"/>
        <v>OswestryU13Girls4</v>
      </c>
      <c r="AA17" t="s">
        <v>5</v>
      </c>
      <c r="AB17" t="s">
        <v>87</v>
      </c>
      <c r="AC17" t="s">
        <v>46</v>
      </c>
      <c r="AD17" t="s">
        <v>97</v>
      </c>
      <c r="AG17" t="s">
        <v>98</v>
      </c>
    </row>
    <row r="18" spans="1:35" x14ac:dyDescent="0.25">
      <c r="Y18">
        <v>5</v>
      </c>
      <c r="Z18" t="str">
        <f t="shared" si="0"/>
        <v>OswestryU13Girls5</v>
      </c>
      <c r="AA18" t="s">
        <v>5</v>
      </c>
      <c r="AB18" t="s">
        <v>87</v>
      </c>
      <c r="AC18" t="s">
        <v>46</v>
      </c>
      <c r="AD18" t="s">
        <v>99</v>
      </c>
      <c r="AG18" t="s">
        <v>100</v>
      </c>
    </row>
    <row r="19" spans="1:35" x14ac:dyDescent="0.25">
      <c r="B19" t="str">
        <f t="shared" ref="B19:L19" si="1">""&amp;B18</f>
        <v/>
      </c>
      <c r="C19" t="str">
        <f t="shared" si="1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N19" t="s">
        <v>101</v>
      </c>
      <c r="O19" t="str">
        <f t="shared" ref="O19:W19" si="2">""&amp;O18</f>
        <v/>
      </c>
      <c r="P19" t="str">
        <f t="shared" si="2"/>
        <v/>
      </c>
      <c r="Q19" t="str">
        <f t="shared" si="2"/>
        <v/>
      </c>
      <c r="R19" t="str">
        <f t="shared" si="2"/>
        <v/>
      </c>
      <c r="S19" t="str">
        <f t="shared" si="2"/>
        <v/>
      </c>
      <c r="T19" t="str">
        <f t="shared" si="2"/>
        <v/>
      </c>
      <c r="U19" t="str">
        <f t="shared" si="2"/>
        <v/>
      </c>
      <c r="V19" t="str">
        <f t="shared" si="2"/>
        <v/>
      </c>
      <c r="W19" t="str">
        <f t="shared" si="2"/>
        <v/>
      </c>
      <c r="Y19">
        <v>6</v>
      </c>
      <c r="Z19" t="str">
        <f t="shared" si="0"/>
        <v>OswestryU13Girls6</v>
      </c>
      <c r="AA19" t="s">
        <v>5</v>
      </c>
      <c r="AB19" t="s">
        <v>87</v>
      </c>
      <c r="AC19" t="s">
        <v>46</v>
      </c>
      <c r="AD19" t="s">
        <v>102</v>
      </c>
      <c r="AG19" t="s">
        <v>103</v>
      </c>
    </row>
    <row r="20" spans="1:35" x14ac:dyDescent="0.25">
      <c r="B20" s="1" t="s">
        <v>48</v>
      </c>
      <c r="C20" s="1" t="s">
        <v>51</v>
      </c>
      <c r="D20" s="1" t="s">
        <v>54</v>
      </c>
      <c r="E20" s="1" t="s">
        <v>57</v>
      </c>
      <c r="F20" s="1" t="s">
        <v>104</v>
      </c>
      <c r="G20" s="1" t="s">
        <v>60</v>
      </c>
      <c r="H20" s="1" t="s">
        <v>64</v>
      </c>
      <c r="I20" s="1" t="s">
        <v>67</v>
      </c>
      <c r="J20" s="1" t="s">
        <v>69</v>
      </c>
      <c r="K20" s="1" t="s">
        <v>105</v>
      </c>
      <c r="L20" s="1" t="s">
        <v>71</v>
      </c>
      <c r="M20" s="1" t="s">
        <v>106</v>
      </c>
      <c r="N20" s="1" t="s">
        <v>79</v>
      </c>
      <c r="O20" s="1" t="s">
        <v>82</v>
      </c>
      <c r="P20" s="1" t="s">
        <v>107</v>
      </c>
      <c r="Q20" s="1" t="s">
        <v>85</v>
      </c>
      <c r="R20" s="1" t="s">
        <v>89</v>
      </c>
      <c r="S20" s="1" t="s">
        <v>92</v>
      </c>
      <c r="T20" s="1" t="s">
        <v>95</v>
      </c>
      <c r="U20" s="1" t="s">
        <v>98</v>
      </c>
      <c r="V20" s="1" t="s">
        <v>100</v>
      </c>
      <c r="W20" s="1" t="s">
        <v>103</v>
      </c>
      <c r="X20" s="1" t="s">
        <v>108</v>
      </c>
      <c r="Y20" s="1" t="s">
        <v>109</v>
      </c>
      <c r="AA20">
        <v>1</v>
      </c>
      <c r="AB20" t="str">
        <f t="shared" si="0"/>
        <v>OswestryU13Boys1</v>
      </c>
      <c r="AC20" t="s">
        <v>5</v>
      </c>
      <c r="AD20" t="s">
        <v>87</v>
      </c>
      <c r="AE20" t="s">
        <v>62</v>
      </c>
      <c r="AF20" t="s">
        <v>110</v>
      </c>
      <c r="AI20" t="s">
        <v>108</v>
      </c>
    </row>
    <row r="21" spans="1:35" x14ac:dyDescent="0.25">
      <c r="B21" t="s">
        <v>48</v>
      </c>
      <c r="C21" t="s">
        <v>51</v>
      </c>
      <c r="D21" t="s">
        <v>54</v>
      </c>
      <c r="E21" t="s">
        <v>57</v>
      </c>
      <c r="F21" t="s">
        <v>104</v>
      </c>
      <c r="G21" t="s">
        <v>60</v>
      </c>
      <c r="H21" t="s">
        <v>64</v>
      </c>
      <c r="I21" t="s">
        <v>67</v>
      </c>
      <c r="J21" t="s">
        <v>69</v>
      </c>
      <c r="K21" t="s">
        <v>105</v>
      </c>
      <c r="L21" t="s">
        <v>71</v>
      </c>
      <c r="M21" t="s">
        <v>106</v>
      </c>
      <c r="N21" t="s">
        <v>79</v>
      </c>
      <c r="O21" t="s">
        <v>82</v>
      </c>
      <c r="P21" t="s">
        <v>107</v>
      </c>
      <c r="Q21" t="s">
        <v>85</v>
      </c>
      <c r="R21" t="s">
        <v>89</v>
      </c>
      <c r="S21" t="s">
        <v>92</v>
      </c>
      <c r="T21" t="s">
        <v>95</v>
      </c>
      <c r="U21" t="s">
        <v>98</v>
      </c>
      <c r="V21" t="s">
        <v>100</v>
      </c>
      <c r="W21" t="s">
        <v>103</v>
      </c>
      <c r="X21" t="s">
        <v>108</v>
      </c>
      <c r="Y21" t="s">
        <v>109</v>
      </c>
      <c r="AA21">
        <v>2</v>
      </c>
      <c r="AB21" t="str">
        <f t="shared" si="0"/>
        <v>OswestryU13Boys2</v>
      </c>
      <c r="AC21" t="s">
        <v>5</v>
      </c>
      <c r="AD21" t="s">
        <v>87</v>
      </c>
      <c r="AE21" t="s">
        <v>62</v>
      </c>
      <c r="AF21" t="s">
        <v>111</v>
      </c>
      <c r="AI21" t="s">
        <v>109</v>
      </c>
    </row>
    <row r="22" spans="1:35" x14ac:dyDescent="0.25">
      <c r="B22" t="s">
        <v>497</v>
      </c>
      <c r="C22" t="s">
        <v>492</v>
      </c>
      <c r="D22" t="s">
        <v>474</v>
      </c>
      <c r="E22" t="s">
        <v>467</v>
      </c>
      <c r="F22" t="s">
        <v>59</v>
      </c>
      <c r="G22" t="s">
        <v>66</v>
      </c>
      <c r="H22" t="s">
        <v>528</v>
      </c>
      <c r="I22" t="s">
        <v>535</v>
      </c>
      <c r="J22" t="s">
        <v>535</v>
      </c>
      <c r="K22" t="s">
        <v>468</v>
      </c>
      <c r="L22" t="s">
        <v>43</v>
      </c>
      <c r="M22" t="s">
        <v>533</v>
      </c>
      <c r="N22" t="s">
        <v>515</v>
      </c>
      <c r="O22" t="s">
        <v>509</v>
      </c>
      <c r="P22" t="s">
        <v>520</v>
      </c>
      <c r="Q22" t="s">
        <v>470</v>
      </c>
      <c r="R22" t="s">
        <v>471</v>
      </c>
      <c r="S22" t="s">
        <v>477</v>
      </c>
      <c r="T22" t="s">
        <v>526</v>
      </c>
      <c r="U22" t="s">
        <v>505</v>
      </c>
      <c r="V22" t="s">
        <v>472</v>
      </c>
      <c r="W22" t="s">
        <v>473</v>
      </c>
      <c r="X22" t="s">
        <v>189</v>
      </c>
      <c r="Y22" t="s">
        <v>480</v>
      </c>
      <c r="AA22">
        <v>3</v>
      </c>
      <c r="AB22" t="str">
        <f t="shared" si="0"/>
        <v>OswestryU13Boys3</v>
      </c>
      <c r="AC22" t="s">
        <v>5</v>
      </c>
      <c r="AD22" t="s">
        <v>87</v>
      </c>
      <c r="AE22" t="s">
        <v>62</v>
      </c>
      <c r="AF22" t="s">
        <v>128</v>
      </c>
    </row>
    <row r="23" spans="1:35" x14ac:dyDescent="0.25">
      <c r="A23">
        <v>1</v>
      </c>
      <c r="B23" t="s">
        <v>498</v>
      </c>
      <c r="C23" t="s">
        <v>500</v>
      </c>
      <c r="D23" t="s">
        <v>499</v>
      </c>
      <c r="E23" t="s">
        <v>43</v>
      </c>
      <c r="F23" t="s">
        <v>502</v>
      </c>
      <c r="G23" t="s">
        <v>68</v>
      </c>
      <c r="H23" t="s">
        <v>483</v>
      </c>
      <c r="I23" t="s">
        <v>537</v>
      </c>
      <c r="J23" t="s">
        <v>536</v>
      </c>
      <c r="K23" t="s">
        <v>532</v>
      </c>
      <c r="L23" t="s">
        <v>43</v>
      </c>
      <c r="M23" t="s">
        <v>534</v>
      </c>
      <c r="N23" t="s">
        <v>484</v>
      </c>
      <c r="O23" t="s">
        <v>510</v>
      </c>
      <c r="P23" t="s">
        <v>476</v>
      </c>
      <c r="Q23" t="s">
        <v>490</v>
      </c>
      <c r="R23" t="s">
        <v>523</v>
      </c>
      <c r="S23" t="s">
        <v>512</v>
      </c>
      <c r="T23" t="s">
        <v>43</v>
      </c>
      <c r="U23" t="s">
        <v>479</v>
      </c>
      <c r="V23" t="s">
        <v>486</v>
      </c>
      <c r="W23" t="s">
        <v>487</v>
      </c>
      <c r="X23" t="s">
        <v>43</v>
      </c>
      <c r="Y23" t="s">
        <v>43</v>
      </c>
      <c r="AA23">
        <v>1</v>
      </c>
      <c r="AB23" t="str">
        <f t="shared" si="0"/>
        <v>OswestryU15Boys1</v>
      </c>
      <c r="AC23" t="s">
        <v>5</v>
      </c>
      <c r="AD23" t="s">
        <v>145</v>
      </c>
      <c r="AE23" t="s">
        <v>62</v>
      </c>
      <c r="AF23" t="s">
        <v>112</v>
      </c>
    </row>
    <row r="24" spans="1:35" x14ac:dyDescent="0.25">
      <c r="A24">
        <v>2</v>
      </c>
      <c r="B24" t="s">
        <v>466</v>
      </c>
      <c r="C24" t="s">
        <v>493</v>
      </c>
      <c r="D24" t="s">
        <v>481</v>
      </c>
      <c r="E24" t="s">
        <v>43</v>
      </c>
      <c r="F24" t="s">
        <v>503</v>
      </c>
      <c r="G24" t="s">
        <v>482</v>
      </c>
      <c r="H24" t="s">
        <v>529</v>
      </c>
      <c r="I24" t="s">
        <v>536</v>
      </c>
      <c r="J24" t="s">
        <v>537</v>
      </c>
      <c r="K24" t="s">
        <v>43</v>
      </c>
      <c r="L24" t="s">
        <v>43</v>
      </c>
      <c r="M24" t="s">
        <v>43</v>
      </c>
      <c r="N24" t="s">
        <v>516</v>
      </c>
      <c r="O24" t="s">
        <v>511</v>
      </c>
      <c r="P24" t="s">
        <v>485</v>
      </c>
      <c r="Q24" t="s">
        <v>491</v>
      </c>
      <c r="R24" t="s">
        <v>524</v>
      </c>
      <c r="S24" t="s">
        <v>131</v>
      </c>
      <c r="T24" t="s">
        <v>43</v>
      </c>
      <c r="U24" t="s">
        <v>506</v>
      </c>
      <c r="V24" t="s">
        <v>527</v>
      </c>
      <c r="W24" t="s">
        <v>489</v>
      </c>
      <c r="X24" t="s">
        <v>43</v>
      </c>
      <c r="Y24" t="s">
        <v>43</v>
      </c>
      <c r="AA24">
        <v>2</v>
      </c>
      <c r="AB24" t="str">
        <f t="shared" si="0"/>
        <v>OswestryU15Boys2</v>
      </c>
      <c r="AC24" t="s">
        <v>5</v>
      </c>
      <c r="AD24" t="s">
        <v>145</v>
      </c>
      <c r="AE24" t="s">
        <v>62</v>
      </c>
      <c r="AF24" t="s">
        <v>129</v>
      </c>
    </row>
    <row r="25" spans="1:35" x14ac:dyDescent="0.25">
      <c r="A25">
        <v>3</v>
      </c>
      <c r="B25" t="s">
        <v>43</v>
      </c>
      <c r="C25" t="s">
        <v>494</v>
      </c>
      <c r="D25" t="s">
        <v>501</v>
      </c>
      <c r="E25" t="s">
        <v>43</v>
      </c>
      <c r="F25" t="s">
        <v>504</v>
      </c>
      <c r="G25" t="s">
        <v>43</v>
      </c>
      <c r="H25" t="s">
        <v>530</v>
      </c>
      <c r="I25" t="s">
        <v>43</v>
      </c>
      <c r="J25" t="s">
        <v>43</v>
      </c>
      <c r="K25" t="s">
        <v>43</v>
      </c>
      <c r="L25" t="s">
        <v>43</v>
      </c>
      <c r="M25" t="s">
        <v>43</v>
      </c>
      <c r="N25" t="s">
        <v>517</v>
      </c>
      <c r="O25" t="s">
        <v>43</v>
      </c>
      <c r="P25" t="s">
        <v>521</v>
      </c>
      <c r="Q25" t="s">
        <v>513</v>
      </c>
      <c r="R25" t="s">
        <v>469</v>
      </c>
      <c r="S25" t="s">
        <v>43</v>
      </c>
      <c r="T25" t="s">
        <v>43</v>
      </c>
      <c r="U25" t="s">
        <v>507</v>
      </c>
      <c r="V25" t="s">
        <v>478</v>
      </c>
      <c r="W25" t="s">
        <v>43</v>
      </c>
      <c r="X25" t="s">
        <v>43</v>
      </c>
      <c r="Y25" t="s">
        <v>43</v>
      </c>
      <c r="AA25">
        <v>1</v>
      </c>
      <c r="AB25" t="str">
        <f t="shared" si="0"/>
        <v>ShrewsburyU11Girls1</v>
      </c>
      <c r="AC25" t="s">
        <v>7</v>
      </c>
      <c r="AD25" t="s">
        <v>45</v>
      </c>
      <c r="AE25" t="s">
        <v>46</v>
      </c>
      <c r="AF25" t="s">
        <v>113</v>
      </c>
    </row>
    <row r="26" spans="1:35" x14ac:dyDescent="0.25">
      <c r="A26">
        <v>4</v>
      </c>
      <c r="B26" t="s">
        <v>43</v>
      </c>
      <c r="C26" t="s">
        <v>495</v>
      </c>
      <c r="D26" t="s">
        <v>43</v>
      </c>
      <c r="E26" t="s">
        <v>43</v>
      </c>
      <c r="F26" t="s">
        <v>475</v>
      </c>
      <c r="G26" t="s">
        <v>43</v>
      </c>
      <c r="H26" t="s">
        <v>531</v>
      </c>
      <c r="I26" t="s">
        <v>43</v>
      </c>
      <c r="J26" t="s">
        <v>43</v>
      </c>
      <c r="K26" t="s">
        <v>43</v>
      </c>
      <c r="L26" t="s">
        <v>43</v>
      </c>
      <c r="M26" t="s">
        <v>43</v>
      </c>
      <c r="N26" t="s">
        <v>518</v>
      </c>
      <c r="O26" t="s">
        <v>43</v>
      </c>
      <c r="P26" t="s">
        <v>514</v>
      </c>
      <c r="Q26" t="s">
        <v>70</v>
      </c>
      <c r="R26" t="s">
        <v>525</v>
      </c>
      <c r="S26" t="s">
        <v>43</v>
      </c>
      <c r="T26" t="s">
        <v>43</v>
      </c>
      <c r="U26" t="s">
        <v>508</v>
      </c>
      <c r="V26" t="s">
        <v>43</v>
      </c>
      <c r="W26" t="s">
        <v>43</v>
      </c>
      <c r="X26" t="s">
        <v>43</v>
      </c>
      <c r="Y26" t="s">
        <v>43</v>
      </c>
      <c r="AA26">
        <v>2</v>
      </c>
      <c r="AB26" t="str">
        <f t="shared" si="0"/>
        <v>ShrewsburyU11Girls2</v>
      </c>
      <c r="AC26" t="s">
        <v>7</v>
      </c>
      <c r="AD26" t="s">
        <v>45</v>
      </c>
      <c r="AE26" t="s">
        <v>46</v>
      </c>
      <c r="AF26" t="s">
        <v>130</v>
      </c>
    </row>
    <row r="27" spans="1:35" x14ac:dyDescent="0.25">
      <c r="A27">
        <v>5</v>
      </c>
      <c r="B27" t="s">
        <v>43</v>
      </c>
      <c r="C27" t="s">
        <v>496</v>
      </c>
      <c r="D27" t="s">
        <v>43</v>
      </c>
      <c r="E27" t="s">
        <v>43</v>
      </c>
      <c r="F27" t="s">
        <v>43</v>
      </c>
      <c r="G27" t="s">
        <v>43</v>
      </c>
      <c r="H27" t="s">
        <v>538</v>
      </c>
      <c r="I27" t="s">
        <v>43</v>
      </c>
      <c r="J27" t="s">
        <v>43</v>
      </c>
      <c r="K27" t="s">
        <v>43</v>
      </c>
      <c r="L27" t="s">
        <v>43</v>
      </c>
      <c r="M27" t="s">
        <v>43</v>
      </c>
      <c r="N27" t="s">
        <v>519</v>
      </c>
      <c r="O27" t="s">
        <v>43</v>
      </c>
      <c r="P27" t="s">
        <v>488</v>
      </c>
      <c r="Q27" t="s">
        <v>43</v>
      </c>
      <c r="R27" t="s">
        <v>191</v>
      </c>
      <c r="S27" t="s">
        <v>43</v>
      </c>
      <c r="T27" t="s">
        <v>43</v>
      </c>
      <c r="U27" t="s">
        <v>43</v>
      </c>
      <c r="V27" t="s">
        <v>43</v>
      </c>
      <c r="W27" t="s">
        <v>43</v>
      </c>
      <c r="X27" t="s">
        <v>43</v>
      </c>
      <c r="Y27" t="s">
        <v>43</v>
      </c>
      <c r="AA27">
        <v>3</v>
      </c>
      <c r="AB27" t="str">
        <f t="shared" si="0"/>
        <v>ShrewsburyU11Girls3</v>
      </c>
      <c r="AC27" t="s">
        <v>7</v>
      </c>
      <c r="AD27" t="s">
        <v>45</v>
      </c>
      <c r="AE27" t="s">
        <v>46</v>
      </c>
      <c r="AF27" t="s">
        <v>146</v>
      </c>
    </row>
    <row r="28" spans="1:35" x14ac:dyDescent="0.25">
      <c r="A28">
        <v>6</v>
      </c>
      <c r="B28" t="s">
        <v>43</v>
      </c>
      <c r="C28" t="s">
        <v>43</v>
      </c>
      <c r="D28" t="s">
        <v>43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t="s">
        <v>43</v>
      </c>
      <c r="M28" t="s">
        <v>43</v>
      </c>
      <c r="N28" t="s">
        <v>43</v>
      </c>
      <c r="O28" t="s">
        <v>43</v>
      </c>
      <c r="P28" t="s">
        <v>522</v>
      </c>
      <c r="Q28" t="s">
        <v>43</v>
      </c>
      <c r="R28" t="s">
        <v>43</v>
      </c>
      <c r="S28" t="s">
        <v>43</v>
      </c>
      <c r="T28" t="s">
        <v>43</v>
      </c>
      <c r="U28" t="s">
        <v>43</v>
      </c>
      <c r="V28" t="s">
        <v>43</v>
      </c>
      <c r="W28" t="s">
        <v>43</v>
      </c>
      <c r="X28" t="s">
        <v>43</v>
      </c>
      <c r="Y28" t="s">
        <v>43</v>
      </c>
      <c r="AA28">
        <v>4</v>
      </c>
      <c r="AB28" t="str">
        <f t="shared" si="0"/>
        <v>ShrewsburyU11Girls4</v>
      </c>
      <c r="AC28" t="s">
        <v>7</v>
      </c>
      <c r="AD28" t="s">
        <v>45</v>
      </c>
      <c r="AE28" t="s">
        <v>46</v>
      </c>
      <c r="AF28" t="s">
        <v>162</v>
      </c>
    </row>
    <row r="29" spans="1:35" x14ac:dyDescent="0.25">
      <c r="A29">
        <v>7</v>
      </c>
      <c r="B29" t="s">
        <v>43</v>
      </c>
      <c r="C29" t="s">
        <v>43</v>
      </c>
      <c r="D29" t="s">
        <v>43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43</v>
      </c>
      <c r="S29" t="s">
        <v>43</v>
      </c>
      <c r="T29" t="s">
        <v>43</v>
      </c>
      <c r="U29" t="s">
        <v>43</v>
      </c>
      <c r="V29" t="s">
        <v>43</v>
      </c>
      <c r="W29" t="s">
        <v>43</v>
      </c>
      <c r="X29" t="s">
        <v>43</v>
      </c>
      <c r="Y29" t="s">
        <v>43</v>
      </c>
      <c r="AA29">
        <v>5</v>
      </c>
      <c r="AB29" t="str">
        <f t="shared" si="0"/>
        <v>ShrewsburyU11Girls5</v>
      </c>
      <c r="AC29" t="s">
        <v>7</v>
      </c>
      <c r="AD29" t="s">
        <v>45</v>
      </c>
      <c r="AE29" t="s">
        <v>46</v>
      </c>
      <c r="AF29" t="s">
        <v>175</v>
      </c>
    </row>
    <row r="30" spans="1:35" x14ac:dyDescent="0.25">
      <c r="A30">
        <v>8</v>
      </c>
      <c r="B30" t="s">
        <v>43</v>
      </c>
      <c r="C30" t="s">
        <v>43</v>
      </c>
      <c r="D30" t="s">
        <v>43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 t="s">
        <v>43</v>
      </c>
      <c r="N30" t="s">
        <v>43</v>
      </c>
      <c r="O30" t="s">
        <v>43</v>
      </c>
      <c r="P30" t="s">
        <v>43</v>
      </c>
      <c r="Q30" t="s">
        <v>43</v>
      </c>
      <c r="R30" t="s">
        <v>43</v>
      </c>
      <c r="S30" t="s">
        <v>43</v>
      </c>
      <c r="T30" t="s">
        <v>43</v>
      </c>
      <c r="U30" t="s">
        <v>43</v>
      </c>
      <c r="V30" t="s">
        <v>43</v>
      </c>
      <c r="W30" t="s">
        <v>43</v>
      </c>
      <c r="X30" t="s">
        <v>43</v>
      </c>
      <c r="Y30" t="s">
        <v>43</v>
      </c>
      <c r="AA30">
        <v>6</v>
      </c>
      <c r="AB30" t="str">
        <f t="shared" si="0"/>
        <v>ShrewsburyU11Girls6</v>
      </c>
      <c r="AC30" t="s">
        <v>7</v>
      </c>
      <c r="AD30" t="s">
        <v>45</v>
      </c>
      <c r="AE30" t="s">
        <v>46</v>
      </c>
      <c r="AF30" t="s">
        <v>184</v>
      </c>
    </row>
    <row r="31" spans="1:35" x14ac:dyDescent="0.25">
      <c r="A31">
        <v>9</v>
      </c>
      <c r="B31" t="s">
        <v>43</v>
      </c>
      <c r="C31" t="s">
        <v>43</v>
      </c>
      <c r="D31" t="s">
        <v>43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 t="s">
        <v>43</v>
      </c>
      <c r="N31" t="s">
        <v>43</v>
      </c>
      <c r="O31" t="s">
        <v>43</v>
      </c>
      <c r="P31" t="s">
        <v>43</v>
      </c>
      <c r="Q31" t="s">
        <v>43</v>
      </c>
      <c r="R31" t="s">
        <v>43</v>
      </c>
      <c r="S31" t="s">
        <v>43</v>
      </c>
      <c r="T31" t="s">
        <v>43</v>
      </c>
      <c r="U31" t="s">
        <v>43</v>
      </c>
      <c r="V31" t="s">
        <v>43</v>
      </c>
      <c r="W31" t="s">
        <v>43</v>
      </c>
      <c r="X31" t="s">
        <v>43</v>
      </c>
      <c r="Y31" t="s">
        <v>43</v>
      </c>
      <c r="AA31">
        <v>1</v>
      </c>
      <c r="AB31" t="str">
        <f t="shared" si="0"/>
        <v>ShrewsburyU11Boys1</v>
      </c>
      <c r="AC31" t="s">
        <v>7</v>
      </c>
      <c r="AD31" t="s">
        <v>45</v>
      </c>
      <c r="AE31" t="s">
        <v>62</v>
      </c>
      <c r="AF31" t="s">
        <v>114</v>
      </c>
    </row>
    <row r="32" spans="1:35" x14ac:dyDescent="0.25">
      <c r="A32">
        <v>10</v>
      </c>
      <c r="B32" t="s">
        <v>43</v>
      </c>
      <c r="C32" t="s">
        <v>43</v>
      </c>
      <c r="D32" t="s">
        <v>43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 t="s">
        <v>43</v>
      </c>
      <c r="N32" t="s">
        <v>43</v>
      </c>
      <c r="O32" t="s">
        <v>43</v>
      </c>
      <c r="P32" t="s">
        <v>43</v>
      </c>
      <c r="Q32" t="s">
        <v>43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 t="s">
        <v>43</v>
      </c>
      <c r="Y32" t="s">
        <v>43</v>
      </c>
      <c r="AA32">
        <v>2</v>
      </c>
      <c r="AB32" t="str">
        <f t="shared" si="0"/>
        <v>ShrewsburyU11Boys2</v>
      </c>
      <c r="AC32" t="s">
        <v>7</v>
      </c>
      <c r="AD32" t="s">
        <v>45</v>
      </c>
      <c r="AE32" t="s">
        <v>62</v>
      </c>
      <c r="AF32" t="s">
        <v>131</v>
      </c>
    </row>
    <row r="33" spans="1:32" x14ac:dyDescent="0.25">
      <c r="A33">
        <v>11</v>
      </c>
      <c r="B33" t="s">
        <v>193</v>
      </c>
      <c r="C33" t="s">
        <v>193</v>
      </c>
      <c r="D33" t="s">
        <v>193</v>
      </c>
      <c r="E33" t="s">
        <v>193</v>
      </c>
      <c r="G33" t="s">
        <v>193</v>
      </c>
      <c r="H33" t="s">
        <v>193</v>
      </c>
      <c r="I33" t="s">
        <v>193</v>
      </c>
      <c r="J33" t="s">
        <v>193</v>
      </c>
      <c r="L33" t="s">
        <v>193</v>
      </c>
      <c r="N33" t="s">
        <v>193</v>
      </c>
      <c r="O33" t="s">
        <v>193</v>
      </c>
      <c r="Q33" t="s">
        <v>193</v>
      </c>
      <c r="R33" t="s">
        <v>193</v>
      </c>
      <c r="S33" t="s">
        <v>193</v>
      </c>
      <c r="T33" t="s">
        <v>193</v>
      </c>
      <c r="U33" t="s">
        <v>193</v>
      </c>
      <c r="V33" t="s">
        <v>193</v>
      </c>
      <c r="W33" t="s">
        <v>193</v>
      </c>
      <c r="X33" t="s">
        <v>193</v>
      </c>
      <c r="Y33" t="s">
        <v>193</v>
      </c>
      <c r="AA33">
        <v>3</v>
      </c>
      <c r="AB33" t="str">
        <f t="shared" si="0"/>
        <v>ShrewsburyU11Boys3</v>
      </c>
      <c r="AC33" t="s">
        <v>7</v>
      </c>
      <c r="AD33" t="s">
        <v>45</v>
      </c>
      <c r="AE33" t="s">
        <v>62</v>
      </c>
      <c r="AF33" t="s">
        <v>147</v>
      </c>
    </row>
    <row r="34" spans="1:32" x14ac:dyDescent="0.25">
      <c r="A34">
        <v>12</v>
      </c>
      <c r="B34" t="s">
        <v>193</v>
      </c>
      <c r="C34" t="s">
        <v>193</v>
      </c>
      <c r="D34" t="s">
        <v>193</v>
      </c>
      <c r="E34" t="s">
        <v>193</v>
      </c>
      <c r="G34" t="s">
        <v>193</v>
      </c>
      <c r="H34" t="s">
        <v>193</v>
      </c>
      <c r="I34" t="s">
        <v>193</v>
      </c>
      <c r="J34" t="s">
        <v>193</v>
      </c>
      <c r="L34" t="s">
        <v>193</v>
      </c>
      <c r="N34" t="s">
        <v>193</v>
      </c>
      <c r="O34" t="s">
        <v>193</v>
      </c>
      <c r="Q34" t="s">
        <v>193</v>
      </c>
      <c r="R34" t="s">
        <v>193</v>
      </c>
      <c r="S34" t="s">
        <v>193</v>
      </c>
      <c r="T34" t="s">
        <v>193</v>
      </c>
      <c r="U34" t="s">
        <v>193</v>
      </c>
      <c r="V34" t="s">
        <v>193</v>
      </c>
      <c r="W34" t="s">
        <v>193</v>
      </c>
      <c r="X34" t="s">
        <v>193</v>
      </c>
      <c r="Y34" t="s">
        <v>193</v>
      </c>
      <c r="AA34">
        <v>4</v>
      </c>
      <c r="AB34" t="str">
        <f t="shared" si="0"/>
        <v>ShrewsburyU11Boys4</v>
      </c>
      <c r="AC34" t="s">
        <v>7</v>
      </c>
      <c r="AD34" t="s">
        <v>45</v>
      </c>
      <c r="AE34" t="s">
        <v>62</v>
      </c>
      <c r="AF34" t="s">
        <v>163</v>
      </c>
    </row>
    <row r="35" spans="1:32" x14ac:dyDescent="0.25">
      <c r="A35">
        <v>13</v>
      </c>
      <c r="B35" t="str">
        <f t="shared" ref="B35:E36" si="3">IFERROR(INDEX($AD$2:$AD$104,MATCH(B$20&amp;$A36,$Z$2:$Z$104,0)),"")</f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G35" t="str">
        <f t="shared" ref="G35:J36" si="4">IFERROR(INDEX($AD$2:$AD$104,MATCH(G$20&amp;$A36,$Z$2:$Z$104,0)),"")</f>
        <v/>
      </c>
      <c r="H35" t="str">
        <f t="shared" si="4"/>
        <v/>
      </c>
      <c r="I35" t="str">
        <f t="shared" si="4"/>
        <v/>
      </c>
      <c r="J35" t="str">
        <f t="shared" si="4"/>
        <v/>
      </c>
      <c r="L35" t="str">
        <f>IFERROR(INDEX($AD$2:$AD$104,MATCH(L$20&amp;$A36,$Z$2:$Z$104,0)),"")</f>
        <v/>
      </c>
      <c r="N35" t="str">
        <f>IFERROR(INDEX($AD$2:$AD$104,MATCH(N$20&amp;$A36,$Z$2:$Z$104,0)),"")</f>
        <v/>
      </c>
      <c r="O35" t="str">
        <f>IFERROR(INDEX($AD$2:$AD$104,MATCH(O$20&amp;$A36,$Z$2:$Z$104,0)),"")</f>
        <v/>
      </c>
      <c r="Q35" t="str">
        <f t="shared" ref="Q35:Y36" si="5">IFERROR(INDEX($AD$2:$AD$104,MATCH(Q$20&amp;$A36,$Z$2:$Z$104,0)),"")</f>
        <v/>
      </c>
      <c r="R35" t="str">
        <f t="shared" si="5"/>
        <v/>
      </c>
      <c r="S35" t="str">
        <f t="shared" si="5"/>
        <v/>
      </c>
      <c r="T35" t="str">
        <f t="shared" si="5"/>
        <v/>
      </c>
      <c r="U35" t="str">
        <f t="shared" si="5"/>
        <v/>
      </c>
      <c r="V35" t="str">
        <f t="shared" si="5"/>
        <v/>
      </c>
      <c r="W35" t="str">
        <f t="shared" si="5"/>
        <v/>
      </c>
      <c r="X35" t="str">
        <f t="shared" si="5"/>
        <v/>
      </c>
      <c r="Y35" t="str">
        <f t="shared" si="5"/>
        <v/>
      </c>
      <c r="AA35">
        <v>1</v>
      </c>
      <c r="AB35" t="str">
        <f t="shared" si="0"/>
        <v>ShrewsburyU13Girls1</v>
      </c>
      <c r="AC35" t="s">
        <v>7</v>
      </c>
      <c r="AD35" t="s">
        <v>87</v>
      </c>
      <c r="AE35" t="s">
        <v>46</v>
      </c>
      <c r="AF35" t="s">
        <v>115</v>
      </c>
    </row>
    <row r="36" spans="1:32" x14ac:dyDescent="0.25">
      <c r="A36">
        <v>14</v>
      </c>
      <c r="B36" t="str">
        <f t="shared" si="3"/>
        <v/>
      </c>
      <c r="C36" t="str">
        <f t="shared" si="3"/>
        <v/>
      </c>
      <c r="D36" t="str">
        <f t="shared" si="3"/>
        <v/>
      </c>
      <c r="E36" t="str">
        <f t="shared" si="3"/>
        <v/>
      </c>
      <c r="G36" t="str">
        <f t="shared" si="4"/>
        <v/>
      </c>
      <c r="H36" t="str">
        <f t="shared" si="4"/>
        <v/>
      </c>
      <c r="I36" t="str">
        <f t="shared" si="4"/>
        <v/>
      </c>
      <c r="J36" t="str">
        <f t="shared" si="4"/>
        <v/>
      </c>
      <c r="L36" t="str">
        <f>IFERROR(INDEX($AD$2:$AD$104,MATCH(L$20&amp;$A37,$Z$2:$Z$104,0)),"")</f>
        <v/>
      </c>
      <c r="N36" t="str">
        <f>IFERROR(INDEX($AD$2:$AD$104,MATCH(N$20&amp;$A37,$Z$2:$Z$104,0)),"")</f>
        <v/>
      </c>
      <c r="O36" t="str">
        <f>IFERROR(INDEX($AD$2:$AD$104,MATCH(O$20&amp;$A37,$Z$2:$Z$104,0)),"")</f>
        <v/>
      </c>
      <c r="Q36" t="str">
        <f t="shared" si="5"/>
        <v/>
      </c>
      <c r="R36" t="str">
        <f t="shared" si="5"/>
        <v/>
      </c>
      <c r="S36" t="str">
        <f t="shared" si="5"/>
        <v/>
      </c>
      <c r="T36" t="str">
        <f t="shared" si="5"/>
        <v/>
      </c>
      <c r="U36" t="str">
        <f t="shared" si="5"/>
        <v/>
      </c>
      <c r="V36" t="str">
        <f t="shared" si="5"/>
        <v/>
      </c>
      <c r="W36" t="str">
        <f t="shared" si="5"/>
        <v/>
      </c>
      <c r="X36" t="str">
        <f t="shared" si="5"/>
        <v/>
      </c>
      <c r="Y36" t="str">
        <f t="shared" si="5"/>
        <v/>
      </c>
      <c r="AA36">
        <v>2</v>
      </c>
      <c r="AB36" t="str">
        <f t="shared" si="0"/>
        <v>ShrewsburyU13Girls2</v>
      </c>
      <c r="AC36" t="s">
        <v>7</v>
      </c>
      <c r="AD36" t="s">
        <v>87</v>
      </c>
      <c r="AE36" t="s">
        <v>46</v>
      </c>
      <c r="AF36" t="s">
        <v>132</v>
      </c>
    </row>
    <row r="37" spans="1:32" x14ac:dyDescent="0.25">
      <c r="A37">
        <v>15</v>
      </c>
      <c r="B37" t="str">
        <f>IFERROR(INDEX($AD$2:$AD$104,MATCH(B$20&amp;#REF!,$Z$2:$Z$104,0)),"")</f>
        <v/>
      </c>
      <c r="C37" t="str">
        <f>IFERROR(INDEX($AD$2:$AD$104,MATCH(C$20&amp;#REF!,$Z$2:$Z$104,0)),"")</f>
        <v/>
      </c>
      <c r="D37" t="str">
        <f>IFERROR(INDEX($AD$2:$AD$104,MATCH(D$20&amp;#REF!,$Z$2:$Z$104,0)),"")</f>
        <v/>
      </c>
      <c r="E37" t="str">
        <f>IFERROR(INDEX($AD$2:$AD$104,MATCH(E$20&amp;#REF!,$Z$2:$Z$104,0)),"")</f>
        <v/>
      </c>
      <c r="G37" t="str">
        <f>IFERROR(INDEX($AD$2:$AD$104,MATCH(G$20&amp;#REF!,$Z$2:$Z$104,0)),"")</f>
        <v/>
      </c>
      <c r="H37" t="str">
        <f>IFERROR(INDEX($AD$2:$AD$104,MATCH(H$20&amp;#REF!,$Z$2:$Z$104,0)),"")</f>
        <v/>
      </c>
      <c r="I37" t="str">
        <f>IFERROR(INDEX($AD$2:$AD$104,MATCH(I$20&amp;#REF!,$Z$2:$Z$104,0)),"")</f>
        <v/>
      </c>
      <c r="J37" t="str">
        <f>IFERROR(INDEX($AD$2:$AD$104,MATCH(J$20&amp;#REF!,$Z$2:$Z$104,0)),"")</f>
        <v/>
      </c>
      <c r="L37" t="str">
        <f>IFERROR(INDEX($AD$2:$AD$104,MATCH(L$20&amp;#REF!,$Z$2:$Z$104,0)),"")</f>
        <v/>
      </c>
      <c r="N37" t="str">
        <f>IFERROR(INDEX($AD$2:$AD$104,MATCH(N$20&amp;#REF!,$Z$2:$Z$104,0)),"")</f>
        <v/>
      </c>
      <c r="O37" t="str">
        <f>IFERROR(INDEX($AD$2:$AD$104,MATCH(O$20&amp;#REF!,$Z$2:$Z$104,0)),"")</f>
        <v/>
      </c>
      <c r="Q37" t="str">
        <f>IFERROR(INDEX($AD$2:$AD$104,MATCH(Q$20&amp;#REF!,$Z$2:$Z$104,0)),"")</f>
        <v/>
      </c>
      <c r="R37" t="str">
        <f>IFERROR(INDEX($AD$2:$AD$104,MATCH(R$20&amp;#REF!,$Z$2:$Z$104,0)),"")</f>
        <v/>
      </c>
      <c r="S37" t="str">
        <f>IFERROR(INDEX($AD$2:$AD$104,MATCH(S$20&amp;#REF!,$Z$2:$Z$104,0)),"")</f>
        <v/>
      </c>
      <c r="T37" t="str">
        <f>IFERROR(INDEX($AD$2:$AD$104,MATCH(T$20&amp;#REF!,$Z$2:$Z$104,0)),"")</f>
        <v/>
      </c>
      <c r="U37" t="str">
        <f>IFERROR(INDEX($AD$2:$AD$104,MATCH(U$20&amp;#REF!,$Z$2:$Z$104,0)),"")</f>
        <v/>
      </c>
      <c r="V37" t="str">
        <f>IFERROR(INDEX($AD$2:$AD$104,MATCH(V$20&amp;#REF!,$Z$2:$Z$104,0)),"")</f>
        <v/>
      </c>
      <c r="W37" t="str">
        <f>IFERROR(INDEX($AD$2:$AD$104,MATCH(W$20&amp;#REF!,$Z$2:$Z$104,0)),"")</f>
        <v/>
      </c>
      <c r="X37" t="str">
        <f>IFERROR(INDEX($AD$2:$AD$104,MATCH(X$20&amp;#REF!,$Z$2:$Z$104,0)),"")</f>
        <v/>
      </c>
      <c r="Y37" t="str">
        <f>IFERROR(INDEX($AD$2:$AD$104,MATCH(Y$20&amp;#REF!,$Z$2:$Z$104,0)),"")</f>
        <v/>
      </c>
      <c r="AA37">
        <v>3</v>
      </c>
      <c r="AB37" t="str">
        <f t="shared" si="0"/>
        <v>ShrewsburyU13Girls3</v>
      </c>
      <c r="AC37" t="s">
        <v>7</v>
      </c>
      <c r="AD37" t="s">
        <v>87</v>
      </c>
      <c r="AE37" t="s">
        <v>46</v>
      </c>
      <c r="AF37" t="s">
        <v>148</v>
      </c>
    </row>
    <row r="38" spans="1:32" x14ac:dyDescent="0.25">
      <c r="Z38">
        <v>4</v>
      </c>
      <c r="AA38" t="str">
        <f t="shared" si="0"/>
        <v>ShrewsburyU13Girls4</v>
      </c>
      <c r="AB38" t="s">
        <v>7</v>
      </c>
      <c r="AC38" t="s">
        <v>87</v>
      </c>
      <c r="AD38" t="s">
        <v>46</v>
      </c>
      <c r="AE38" t="s">
        <v>194</v>
      </c>
    </row>
    <row r="39" spans="1:32" x14ac:dyDescent="0.25">
      <c r="Z39">
        <v>5</v>
      </c>
      <c r="AA39" t="str">
        <f t="shared" si="0"/>
        <v>ShrewsburyU13Girls5</v>
      </c>
      <c r="AB39" t="s">
        <v>7</v>
      </c>
      <c r="AC39" t="s">
        <v>87</v>
      </c>
      <c r="AD39" t="s">
        <v>46</v>
      </c>
      <c r="AE39" t="s">
        <v>132</v>
      </c>
    </row>
    <row r="40" spans="1:32" x14ac:dyDescent="0.25">
      <c r="Z40">
        <v>1</v>
      </c>
      <c r="AA40" t="str">
        <f t="shared" si="0"/>
        <v>ShrewsburyU15Girls1</v>
      </c>
      <c r="AB40" t="s">
        <v>7</v>
      </c>
      <c r="AC40" t="s">
        <v>145</v>
      </c>
      <c r="AD40" t="s">
        <v>46</v>
      </c>
      <c r="AE40" t="s">
        <v>117</v>
      </c>
    </row>
    <row r="41" spans="1:32" x14ac:dyDescent="0.25">
      <c r="Z41">
        <v>2</v>
      </c>
      <c r="AA41" t="str">
        <f t="shared" si="0"/>
        <v>ShrewsburyU15Girls2</v>
      </c>
      <c r="AB41" t="s">
        <v>7</v>
      </c>
      <c r="AC41" t="s">
        <v>145</v>
      </c>
      <c r="AD41" t="s">
        <v>46</v>
      </c>
      <c r="AE41" t="s">
        <v>133</v>
      </c>
    </row>
    <row r="42" spans="1:32" x14ac:dyDescent="0.25">
      <c r="Y42">
        <v>3</v>
      </c>
      <c r="Z42" t="str">
        <f t="shared" si="0"/>
        <v>ShrewsburyU15Girls3</v>
      </c>
      <c r="AA42" t="s">
        <v>7</v>
      </c>
      <c r="AB42" t="s">
        <v>145</v>
      </c>
      <c r="AC42" t="s">
        <v>46</v>
      </c>
      <c r="AD42" t="s">
        <v>149</v>
      </c>
    </row>
    <row r="43" spans="1:32" x14ac:dyDescent="0.25">
      <c r="Y43">
        <v>4</v>
      </c>
      <c r="Z43" t="str">
        <f t="shared" si="0"/>
        <v>ShrewsburyU15Girls4</v>
      </c>
      <c r="AA43" t="s">
        <v>7</v>
      </c>
      <c r="AB43" t="s">
        <v>145</v>
      </c>
      <c r="AC43" t="s">
        <v>46</v>
      </c>
      <c r="AD43" t="s">
        <v>164</v>
      </c>
    </row>
    <row r="44" spans="1:32" x14ac:dyDescent="0.25">
      <c r="Y44">
        <v>1</v>
      </c>
      <c r="Z44" t="str">
        <f t="shared" si="0"/>
        <v>TelfordU11Girls1</v>
      </c>
      <c r="AA44" t="s">
        <v>9</v>
      </c>
      <c r="AB44" t="s">
        <v>45</v>
      </c>
      <c r="AC44" t="s">
        <v>46</v>
      </c>
      <c r="AD44" t="s">
        <v>195</v>
      </c>
    </row>
    <row r="45" spans="1:32" x14ac:dyDescent="0.25">
      <c r="Y45">
        <v>2</v>
      </c>
      <c r="Z45" t="str">
        <f t="shared" si="0"/>
        <v>TelfordU11Girls2</v>
      </c>
      <c r="AA45" t="s">
        <v>9</v>
      </c>
      <c r="AB45" t="s">
        <v>45</v>
      </c>
      <c r="AC45" t="s">
        <v>46</v>
      </c>
      <c r="AD45" t="s">
        <v>134</v>
      </c>
    </row>
    <row r="46" spans="1:32" x14ac:dyDescent="0.25">
      <c r="Y46">
        <v>3</v>
      </c>
      <c r="Z46" t="str">
        <f t="shared" si="0"/>
        <v>TelfordU11Girls3</v>
      </c>
      <c r="AA46" t="s">
        <v>9</v>
      </c>
      <c r="AB46" t="s">
        <v>45</v>
      </c>
      <c r="AC46" t="s">
        <v>46</v>
      </c>
      <c r="AD46" t="s">
        <v>150</v>
      </c>
    </row>
    <row r="47" spans="1:32" x14ac:dyDescent="0.25">
      <c r="Y47">
        <v>4</v>
      </c>
      <c r="Z47" t="str">
        <f t="shared" si="0"/>
        <v>TelfordU11Girls4</v>
      </c>
      <c r="AA47" t="s">
        <v>9</v>
      </c>
      <c r="AB47" t="s">
        <v>45</v>
      </c>
      <c r="AC47" t="s">
        <v>46</v>
      </c>
      <c r="AD47" t="s">
        <v>165</v>
      </c>
    </row>
    <row r="48" spans="1:32" x14ac:dyDescent="0.25">
      <c r="Y48">
        <v>5</v>
      </c>
      <c r="Z48" t="str">
        <f t="shared" si="0"/>
        <v>TelfordU11Girls5</v>
      </c>
      <c r="AA48" t="s">
        <v>9</v>
      </c>
      <c r="AB48" t="s">
        <v>45</v>
      </c>
      <c r="AC48" t="s">
        <v>46</v>
      </c>
      <c r="AD48" t="s">
        <v>176</v>
      </c>
    </row>
    <row r="49" spans="25:30" x14ac:dyDescent="0.25">
      <c r="Y49">
        <v>1</v>
      </c>
      <c r="Z49" t="str">
        <f t="shared" si="0"/>
        <v>TelfordU11Boys1</v>
      </c>
      <c r="AA49" t="s">
        <v>9</v>
      </c>
      <c r="AB49" t="s">
        <v>45</v>
      </c>
      <c r="AC49" t="s">
        <v>62</v>
      </c>
      <c r="AD49" t="s">
        <v>118</v>
      </c>
    </row>
    <row r="50" spans="25:30" x14ac:dyDescent="0.25">
      <c r="Y50">
        <v>1</v>
      </c>
      <c r="Z50" t="str">
        <f t="shared" si="0"/>
        <v>TelfordU13Boys1</v>
      </c>
      <c r="AA50" t="s">
        <v>9</v>
      </c>
      <c r="AB50" t="s">
        <v>87</v>
      </c>
      <c r="AC50" t="s">
        <v>62</v>
      </c>
      <c r="AD50" t="s">
        <v>119</v>
      </c>
    </row>
    <row r="51" spans="25:30" x14ac:dyDescent="0.25">
      <c r="Y51">
        <v>2</v>
      </c>
      <c r="Z51" t="str">
        <f t="shared" si="0"/>
        <v>TelfordU13Boys2</v>
      </c>
      <c r="AA51" t="s">
        <v>9</v>
      </c>
      <c r="AB51" t="s">
        <v>87</v>
      </c>
      <c r="AC51" t="s">
        <v>62</v>
      </c>
      <c r="AD51" t="s">
        <v>136</v>
      </c>
    </row>
    <row r="52" spans="25:30" x14ac:dyDescent="0.25">
      <c r="Y52">
        <v>3</v>
      </c>
      <c r="Z52" t="str">
        <f t="shared" si="0"/>
        <v>TelfordU13Boys3</v>
      </c>
      <c r="AA52" t="s">
        <v>9</v>
      </c>
      <c r="AB52" t="s">
        <v>87</v>
      </c>
      <c r="AC52" t="s">
        <v>62</v>
      </c>
      <c r="AD52" t="s">
        <v>152</v>
      </c>
    </row>
    <row r="53" spans="25:30" x14ac:dyDescent="0.25">
      <c r="Y53">
        <v>4</v>
      </c>
      <c r="Z53" t="str">
        <f t="shared" si="0"/>
        <v>TelfordU13Boys4</v>
      </c>
      <c r="AA53" t="s">
        <v>9</v>
      </c>
      <c r="AB53" t="s">
        <v>87</v>
      </c>
      <c r="AC53" t="s">
        <v>62</v>
      </c>
      <c r="AD53" t="s">
        <v>168</v>
      </c>
    </row>
    <row r="54" spans="25:30" x14ac:dyDescent="0.25">
      <c r="Y54">
        <v>5</v>
      </c>
      <c r="Z54" t="str">
        <f t="shared" si="0"/>
        <v>TelfordU13Boys5</v>
      </c>
      <c r="AA54" t="s">
        <v>9</v>
      </c>
      <c r="AB54" t="s">
        <v>87</v>
      </c>
      <c r="AC54" t="s">
        <v>62</v>
      </c>
      <c r="AD54" t="s">
        <v>178</v>
      </c>
    </row>
    <row r="55" spans="25:30" x14ac:dyDescent="0.25">
      <c r="Y55">
        <v>1</v>
      </c>
      <c r="Z55" t="str">
        <f t="shared" si="0"/>
        <v>TelfordU15Girls1</v>
      </c>
      <c r="AA55" t="s">
        <v>9</v>
      </c>
      <c r="AB55" t="s">
        <v>145</v>
      </c>
      <c r="AC55" t="s">
        <v>46</v>
      </c>
      <c r="AD55" t="s">
        <v>120</v>
      </c>
    </row>
    <row r="56" spans="25:30" x14ac:dyDescent="0.25">
      <c r="Y56">
        <v>2</v>
      </c>
      <c r="Z56" t="str">
        <f t="shared" si="0"/>
        <v>TelfordU15Girls2</v>
      </c>
      <c r="AA56" t="s">
        <v>9</v>
      </c>
      <c r="AB56" t="s">
        <v>145</v>
      </c>
      <c r="AC56" t="s">
        <v>46</v>
      </c>
      <c r="AD56" t="s">
        <v>137</v>
      </c>
    </row>
    <row r="57" spans="25:30" x14ac:dyDescent="0.25">
      <c r="Y57">
        <v>3</v>
      </c>
      <c r="Z57" t="str">
        <f t="shared" si="0"/>
        <v>TelfordU15Girls3</v>
      </c>
      <c r="AA57" t="s">
        <v>9</v>
      </c>
      <c r="AB57" t="s">
        <v>145</v>
      </c>
      <c r="AC57" t="s">
        <v>46</v>
      </c>
      <c r="AD57" t="s">
        <v>153</v>
      </c>
    </row>
    <row r="58" spans="25:30" x14ac:dyDescent="0.25">
      <c r="Y58">
        <v>4</v>
      </c>
      <c r="Z58" t="str">
        <f t="shared" si="0"/>
        <v>TelfordU15Girls4</v>
      </c>
      <c r="AA58" t="s">
        <v>9</v>
      </c>
      <c r="AB58" t="s">
        <v>145</v>
      </c>
      <c r="AC58" t="s">
        <v>46</v>
      </c>
      <c r="AD58" t="s">
        <v>169</v>
      </c>
    </row>
    <row r="59" spans="25:30" x14ac:dyDescent="0.25">
      <c r="Y59">
        <v>5</v>
      </c>
      <c r="Z59" t="str">
        <f t="shared" si="0"/>
        <v>TelfordU15Girls5</v>
      </c>
      <c r="AA59" t="s">
        <v>9</v>
      </c>
      <c r="AB59" t="s">
        <v>145</v>
      </c>
      <c r="AC59" t="s">
        <v>46</v>
      </c>
      <c r="AD59" t="s">
        <v>137</v>
      </c>
    </row>
    <row r="60" spans="25:30" x14ac:dyDescent="0.25">
      <c r="Y60">
        <v>1</v>
      </c>
      <c r="Z60" t="str">
        <f t="shared" si="0"/>
        <v>TelfordU15Boys1</v>
      </c>
      <c r="AA60" t="s">
        <v>9</v>
      </c>
      <c r="AB60" t="s">
        <v>145</v>
      </c>
      <c r="AC60" t="s">
        <v>62</v>
      </c>
      <c r="AD60" t="s">
        <v>138</v>
      </c>
    </row>
    <row r="61" spans="25:30" x14ac:dyDescent="0.25">
      <c r="Y61">
        <v>2</v>
      </c>
      <c r="Z61" t="str">
        <f t="shared" si="0"/>
        <v>TelfordU15Boys2</v>
      </c>
      <c r="AA61" t="s">
        <v>9</v>
      </c>
      <c r="AB61" t="s">
        <v>145</v>
      </c>
      <c r="AC61" t="s">
        <v>62</v>
      </c>
      <c r="AD61" t="s">
        <v>121</v>
      </c>
    </row>
    <row r="62" spans="25:30" x14ac:dyDescent="0.25">
      <c r="Y62">
        <v>3</v>
      </c>
      <c r="Z62" t="str">
        <f t="shared" si="0"/>
        <v>TelfordU15Boys3</v>
      </c>
      <c r="AA62" t="s">
        <v>9</v>
      </c>
      <c r="AB62" t="s">
        <v>145</v>
      </c>
      <c r="AC62" t="s">
        <v>62</v>
      </c>
      <c r="AD62" t="s">
        <v>138</v>
      </c>
    </row>
    <row r="63" spans="25:30" x14ac:dyDescent="0.25">
      <c r="Y63">
        <v>1</v>
      </c>
      <c r="Z63" t="str">
        <f t="shared" si="0"/>
        <v>WenlockU11Girls1</v>
      </c>
      <c r="AA63" t="s">
        <v>11</v>
      </c>
      <c r="AB63" t="s">
        <v>45</v>
      </c>
      <c r="AC63" t="s">
        <v>46</v>
      </c>
      <c r="AD63" t="s">
        <v>122</v>
      </c>
    </row>
    <row r="64" spans="25:30" x14ac:dyDescent="0.25">
      <c r="Y64">
        <v>2</v>
      </c>
      <c r="Z64" t="str">
        <f t="shared" si="0"/>
        <v>WenlockU11Girls2</v>
      </c>
      <c r="AA64" t="s">
        <v>11</v>
      </c>
      <c r="AB64" t="s">
        <v>45</v>
      </c>
      <c r="AC64" t="s">
        <v>46</v>
      </c>
      <c r="AD64" t="s">
        <v>139</v>
      </c>
    </row>
    <row r="65" spans="25:30" x14ac:dyDescent="0.25">
      <c r="Y65">
        <v>3</v>
      </c>
      <c r="Z65" t="str">
        <f t="shared" si="0"/>
        <v>WenlockU11Girls3</v>
      </c>
      <c r="AA65" t="s">
        <v>11</v>
      </c>
      <c r="AB65" t="s">
        <v>45</v>
      </c>
      <c r="AC65" t="s">
        <v>46</v>
      </c>
      <c r="AD65" t="s">
        <v>155</v>
      </c>
    </row>
    <row r="66" spans="25:30" x14ac:dyDescent="0.25">
      <c r="Y66">
        <v>4</v>
      </c>
      <c r="Z66" t="str">
        <f t="shared" si="0"/>
        <v>WenlockU11Girls4</v>
      </c>
      <c r="AA66" t="s">
        <v>11</v>
      </c>
      <c r="AB66" t="s">
        <v>45</v>
      </c>
      <c r="AC66" t="s">
        <v>46</v>
      </c>
      <c r="AD66" t="s">
        <v>171</v>
      </c>
    </row>
    <row r="67" spans="25:30" x14ac:dyDescent="0.25">
      <c r="Y67">
        <v>5</v>
      </c>
      <c r="Z67" t="str">
        <f t="shared" ref="Z67:Z91" si="6">AA67&amp;AB67&amp;AC67&amp;Y67</f>
        <v>WenlockU11Girls5</v>
      </c>
      <c r="AA67" t="s">
        <v>11</v>
      </c>
      <c r="AB67" t="s">
        <v>45</v>
      </c>
      <c r="AC67" t="s">
        <v>46</v>
      </c>
      <c r="AD67" t="s">
        <v>179</v>
      </c>
    </row>
    <row r="68" spans="25:30" x14ac:dyDescent="0.25">
      <c r="Y68">
        <v>6</v>
      </c>
      <c r="Z68" t="str">
        <f t="shared" si="6"/>
        <v>WenlockU11Girls6</v>
      </c>
      <c r="AA68" t="s">
        <v>11</v>
      </c>
      <c r="AB68" t="s">
        <v>45</v>
      </c>
      <c r="AC68" t="s">
        <v>46</v>
      </c>
      <c r="AD68" t="s">
        <v>186</v>
      </c>
    </row>
    <row r="69" spans="25:30" x14ac:dyDescent="0.25">
      <c r="Y69">
        <v>1</v>
      </c>
      <c r="Z69" t="str">
        <f t="shared" si="6"/>
        <v>WenlockU11Boys1</v>
      </c>
      <c r="AA69" t="s">
        <v>11</v>
      </c>
      <c r="AB69" t="s">
        <v>45</v>
      </c>
      <c r="AC69" t="s">
        <v>62</v>
      </c>
      <c r="AD69" t="s">
        <v>123</v>
      </c>
    </row>
    <row r="70" spans="25:30" x14ac:dyDescent="0.25">
      <c r="Y70">
        <v>2</v>
      </c>
      <c r="Z70" t="str">
        <f t="shared" si="6"/>
        <v>WenlockU11Boys2</v>
      </c>
      <c r="AA70" t="s">
        <v>11</v>
      </c>
      <c r="AB70" t="s">
        <v>45</v>
      </c>
      <c r="AC70" t="s">
        <v>62</v>
      </c>
      <c r="AD70" t="s">
        <v>140</v>
      </c>
    </row>
    <row r="71" spans="25:30" x14ac:dyDescent="0.25">
      <c r="Y71">
        <v>3</v>
      </c>
      <c r="Z71" t="str">
        <f t="shared" si="6"/>
        <v>WenlockU11Boys3</v>
      </c>
      <c r="AA71" t="s">
        <v>11</v>
      </c>
      <c r="AB71" t="s">
        <v>45</v>
      </c>
      <c r="AC71" t="s">
        <v>62</v>
      </c>
      <c r="AD71" t="s">
        <v>156</v>
      </c>
    </row>
    <row r="72" spans="25:30" x14ac:dyDescent="0.25">
      <c r="Y72">
        <v>4</v>
      </c>
      <c r="Z72" t="str">
        <f t="shared" si="6"/>
        <v>WenlockU11Boys4</v>
      </c>
      <c r="AA72" t="s">
        <v>11</v>
      </c>
      <c r="AB72" t="s">
        <v>45</v>
      </c>
      <c r="AC72" t="s">
        <v>62</v>
      </c>
      <c r="AD72" t="s">
        <v>172</v>
      </c>
    </row>
    <row r="73" spans="25:30" x14ac:dyDescent="0.25">
      <c r="Y73">
        <v>5</v>
      </c>
      <c r="Z73" t="str">
        <f t="shared" si="6"/>
        <v>WenlockU11Boys5</v>
      </c>
      <c r="AA73" t="s">
        <v>11</v>
      </c>
      <c r="AB73" t="s">
        <v>45</v>
      </c>
      <c r="AC73" t="s">
        <v>62</v>
      </c>
      <c r="AD73" t="s">
        <v>180</v>
      </c>
    </row>
    <row r="74" spans="25:30" x14ac:dyDescent="0.25">
      <c r="Y74">
        <v>1</v>
      </c>
      <c r="Z74" t="str">
        <f t="shared" si="6"/>
        <v>WenlockU13Girls1</v>
      </c>
      <c r="AA74" t="s">
        <v>11</v>
      </c>
      <c r="AB74" t="s">
        <v>87</v>
      </c>
      <c r="AC74" t="s">
        <v>46</v>
      </c>
      <c r="AD74" t="s">
        <v>124</v>
      </c>
    </row>
    <row r="75" spans="25:30" x14ac:dyDescent="0.25">
      <c r="Y75">
        <v>2</v>
      </c>
      <c r="Z75" t="str">
        <f t="shared" si="6"/>
        <v>WenlockU13Girls2</v>
      </c>
      <c r="AA75" t="s">
        <v>11</v>
      </c>
      <c r="AB75" t="s">
        <v>87</v>
      </c>
      <c r="AC75" t="s">
        <v>46</v>
      </c>
      <c r="AD75" t="s">
        <v>141</v>
      </c>
    </row>
    <row r="76" spans="25:30" x14ac:dyDescent="0.25">
      <c r="Y76">
        <v>3</v>
      </c>
      <c r="Z76" t="str">
        <f t="shared" si="6"/>
        <v>WenlockU13Girls3</v>
      </c>
      <c r="AA76" t="s">
        <v>11</v>
      </c>
      <c r="AB76" t="s">
        <v>87</v>
      </c>
      <c r="AC76" t="s">
        <v>46</v>
      </c>
      <c r="AD76" t="s">
        <v>157</v>
      </c>
    </row>
    <row r="77" spans="25:30" x14ac:dyDescent="0.25">
      <c r="Y77">
        <v>1</v>
      </c>
      <c r="Z77" t="str">
        <f t="shared" si="6"/>
        <v>WenlockU13Boys1</v>
      </c>
      <c r="AA77" t="s">
        <v>11</v>
      </c>
      <c r="AB77" t="s">
        <v>87</v>
      </c>
      <c r="AC77" t="s">
        <v>62</v>
      </c>
      <c r="AD77" t="s">
        <v>125</v>
      </c>
    </row>
    <row r="78" spans="25:30" x14ac:dyDescent="0.25">
      <c r="Y78">
        <v>2</v>
      </c>
      <c r="Z78" t="str">
        <f t="shared" si="6"/>
        <v>WenlockU13Boys2</v>
      </c>
      <c r="AA78" t="s">
        <v>11</v>
      </c>
      <c r="AB78" t="s">
        <v>87</v>
      </c>
      <c r="AC78" t="s">
        <v>62</v>
      </c>
      <c r="AD78" t="s">
        <v>142</v>
      </c>
    </row>
    <row r="79" spans="25:30" x14ac:dyDescent="0.25">
      <c r="Y79">
        <v>3</v>
      </c>
      <c r="Z79" t="str">
        <f t="shared" si="6"/>
        <v>WenlockU13Boys3</v>
      </c>
      <c r="AA79" t="s">
        <v>11</v>
      </c>
      <c r="AB79" t="s">
        <v>87</v>
      </c>
      <c r="AC79" t="s">
        <v>62</v>
      </c>
      <c r="AD79" t="s">
        <v>158</v>
      </c>
    </row>
    <row r="80" spans="25:30" x14ac:dyDescent="0.25">
      <c r="Y80">
        <v>1</v>
      </c>
      <c r="Z80" t="str">
        <f t="shared" si="6"/>
        <v>WenlockU15Girls1</v>
      </c>
      <c r="AA80" t="s">
        <v>11</v>
      </c>
      <c r="AB80" t="s">
        <v>145</v>
      </c>
      <c r="AC80" t="s">
        <v>46</v>
      </c>
      <c r="AD80" t="s">
        <v>126</v>
      </c>
    </row>
    <row r="81" spans="25:30" x14ac:dyDescent="0.25">
      <c r="Y81">
        <v>2</v>
      </c>
      <c r="Z81" t="str">
        <f t="shared" si="6"/>
        <v>WenlockU15Girls2</v>
      </c>
      <c r="AA81" t="s">
        <v>11</v>
      </c>
      <c r="AB81" t="s">
        <v>145</v>
      </c>
      <c r="AC81" t="s">
        <v>46</v>
      </c>
      <c r="AD81" t="s">
        <v>143</v>
      </c>
    </row>
    <row r="82" spans="25:30" x14ac:dyDescent="0.25">
      <c r="Y82">
        <v>3</v>
      </c>
      <c r="Z82" t="str">
        <f t="shared" si="6"/>
        <v>WenlockU15Girls3</v>
      </c>
      <c r="AA82" t="s">
        <v>11</v>
      </c>
      <c r="AB82" t="s">
        <v>145</v>
      </c>
      <c r="AC82" t="s">
        <v>46</v>
      </c>
      <c r="AD82" t="s">
        <v>196</v>
      </c>
    </row>
    <row r="83" spans="25:30" x14ac:dyDescent="0.25">
      <c r="Y83">
        <v>4</v>
      </c>
      <c r="Z83" t="str">
        <f t="shared" si="6"/>
        <v>WenlockU15Girls4</v>
      </c>
      <c r="AA83" t="s">
        <v>11</v>
      </c>
      <c r="AB83" t="s">
        <v>145</v>
      </c>
      <c r="AC83" t="s">
        <v>46</v>
      </c>
      <c r="AD83" t="s">
        <v>173</v>
      </c>
    </row>
    <row r="84" spans="25:30" x14ac:dyDescent="0.25">
      <c r="Y84">
        <v>5</v>
      </c>
      <c r="Z84" t="str">
        <f t="shared" si="6"/>
        <v>WenlockU15Girls5</v>
      </c>
      <c r="AA84" t="s">
        <v>11</v>
      </c>
      <c r="AB84" t="s">
        <v>145</v>
      </c>
      <c r="AC84" t="s">
        <v>46</v>
      </c>
      <c r="AD84" t="s">
        <v>182</v>
      </c>
    </row>
    <row r="85" spans="25:30" x14ac:dyDescent="0.25">
      <c r="Y85">
        <v>6</v>
      </c>
      <c r="Z85" t="str">
        <f t="shared" si="6"/>
        <v>WenlockU15Girls6</v>
      </c>
      <c r="AA85" t="s">
        <v>11</v>
      </c>
      <c r="AB85" t="s">
        <v>145</v>
      </c>
      <c r="AC85" t="s">
        <v>46</v>
      </c>
      <c r="AD85" t="s">
        <v>187</v>
      </c>
    </row>
    <row r="86" spans="25:30" x14ac:dyDescent="0.25">
      <c r="Y86">
        <v>7</v>
      </c>
      <c r="Z86" t="str">
        <f t="shared" si="6"/>
        <v>WenlockU15Girls7</v>
      </c>
      <c r="AA86" t="s">
        <v>11</v>
      </c>
      <c r="AB86" t="s">
        <v>145</v>
      </c>
      <c r="AC86" t="s">
        <v>46</v>
      </c>
      <c r="AD86" t="s">
        <v>190</v>
      </c>
    </row>
    <row r="87" spans="25:30" x14ac:dyDescent="0.25">
      <c r="Y87">
        <v>8</v>
      </c>
      <c r="Z87" t="str">
        <f t="shared" si="6"/>
        <v>WenlockU15Girls8</v>
      </c>
      <c r="AA87" t="s">
        <v>11</v>
      </c>
      <c r="AB87" t="s">
        <v>145</v>
      </c>
      <c r="AC87" t="s">
        <v>46</v>
      </c>
      <c r="AD87" t="s">
        <v>192</v>
      </c>
    </row>
    <row r="88" spans="25:30" x14ac:dyDescent="0.25">
      <c r="Y88">
        <v>1</v>
      </c>
      <c r="Z88" t="str">
        <f t="shared" si="6"/>
        <v>WenlockU15Boys1</v>
      </c>
      <c r="AA88" t="s">
        <v>11</v>
      </c>
      <c r="AB88" t="s">
        <v>145</v>
      </c>
      <c r="AC88" t="s">
        <v>62</v>
      </c>
      <c r="AD88" t="s">
        <v>127</v>
      </c>
    </row>
    <row r="89" spans="25:30" x14ac:dyDescent="0.25">
      <c r="Y89">
        <v>2</v>
      </c>
      <c r="Z89" t="str">
        <f t="shared" si="6"/>
        <v>WenlockU15Boys2</v>
      </c>
      <c r="AA89" t="s">
        <v>11</v>
      </c>
      <c r="AB89" t="s">
        <v>145</v>
      </c>
      <c r="AC89" t="s">
        <v>62</v>
      </c>
      <c r="AD89" t="s">
        <v>144</v>
      </c>
    </row>
    <row r="90" spans="25:30" x14ac:dyDescent="0.25">
      <c r="Y90">
        <v>3</v>
      </c>
      <c r="Z90" t="str">
        <f t="shared" si="6"/>
        <v>WenlockU15Boys3</v>
      </c>
      <c r="AA90" t="s">
        <v>11</v>
      </c>
      <c r="AB90" t="s">
        <v>145</v>
      </c>
      <c r="AC90" t="s">
        <v>62</v>
      </c>
      <c r="AD90" t="s">
        <v>160</v>
      </c>
    </row>
    <row r="91" spans="25:30" x14ac:dyDescent="0.25">
      <c r="Y91">
        <v>4</v>
      </c>
      <c r="Z91" t="str">
        <f t="shared" si="6"/>
        <v>WenlockU15Boys4</v>
      </c>
      <c r="AA91" t="s">
        <v>11</v>
      </c>
      <c r="AB91" t="s">
        <v>145</v>
      </c>
      <c r="AC91" t="s">
        <v>62</v>
      </c>
      <c r="AD91" t="s">
        <v>174</v>
      </c>
    </row>
  </sheetData>
  <sortState xmlns:xlrd2="http://schemas.microsoft.com/office/spreadsheetml/2017/richdata2" ref="AC2:AF282">
    <sortCondition ref="AC2:AC282"/>
    <sortCondition ref="AD2:AD282"/>
    <sortCondition descending="1" ref="AE2:AE282"/>
  </sortState>
  <dataValidations count="4">
    <dataValidation type="list" allowBlank="1" showInputMessage="1" showErrorMessage="1" sqref="B3" xr:uid="{B44EEB30-9E71-4A17-8E53-8B4DA91BDA53}">
      <formula1>Clubs</formula1>
    </dataValidation>
    <dataValidation type="list" allowBlank="1" showInputMessage="1" showErrorMessage="1" sqref="B4" xr:uid="{2D2DAC9B-8079-4A08-8EEF-3CA179C045B1}">
      <formula1>Venue</formula1>
    </dataValidation>
    <dataValidation type="list" allowBlank="1" showInputMessage="1" showErrorMessage="1" sqref="B15:G16" xr:uid="{1A2FB1AE-E661-42E6-BD72-D6F122E7762B}">
      <formula1>Field_events</formula1>
    </dataValidation>
    <dataValidation type="list" allowBlank="1" showInputMessage="1" showErrorMessage="1" sqref="B17:G17 B12:G14" xr:uid="{40AF11D8-209C-4F0A-8AEF-BF9C9F54C420}">
      <formula1>Track_events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BFB0-56AF-4906-8A26-4656E083A9BB}">
  <dimension ref="A2:G38"/>
  <sheetViews>
    <sheetView workbookViewId="0">
      <selection activeCell="N18" sqref="N18"/>
    </sheetView>
  </sheetViews>
  <sheetFormatPr defaultRowHeight="15" x14ac:dyDescent="0.25"/>
  <cols>
    <col min="1" max="1" width="12.42578125" bestFit="1" customWidth="1"/>
    <col min="2" max="3" width="22.140625" bestFit="1" customWidth="1"/>
    <col min="4" max="5" width="21.42578125" bestFit="1" customWidth="1"/>
    <col min="6" max="7" width="22.140625" bestFit="1" customWidth="1"/>
  </cols>
  <sheetData>
    <row r="2" spans="1:7" x14ac:dyDescent="0.25">
      <c r="A2" t="s">
        <v>197</v>
      </c>
    </row>
    <row r="4" spans="1:7" x14ac:dyDescent="0.25"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77</v>
      </c>
    </row>
    <row r="5" spans="1:7" x14ac:dyDescent="0.25">
      <c r="A5" t="s">
        <v>80</v>
      </c>
      <c r="B5" s="102" t="s">
        <v>18</v>
      </c>
      <c r="C5" s="102" t="s">
        <v>18</v>
      </c>
      <c r="D5" s="102" t="s">
        <v>21</v>
      </c>
      <c r="E5" s="102" t="s">
        <v>21</v>
      </c>
      <c r="F5" s="102" t="s">
        <v>21</v>
      </c>
      <c r="G5" s="102" t="s">
        <v>21</v>
      </c>
    </row>
    <row r="6" spans="1:7" x14ac:dyDescent="0.25">
      <c r="A6" t="s">
        <v>83</v>
      </c>
      <c r="B6" s="102" t="s">
        <v>21</v>
      </c>
      <c r="C6" s="102" t="s">
        <v>21</v>
      </c>
      <c r="D6" s="102" t="s">
        <v>23</v>
      </c>
      <c r="E6" s="102" t="s">
        <v>23</v>
      </c>
      <c r="F6" s="102" t="s">
        <v>23</v>
      </c>
      <c r="G6" s="102" t="s">
        <v>23</v>
      </c>
    </row>
    <row r="7" spans="1:7" x14ac:dyDescent="0.25">
      <c r="A7" t="s">
        <v>86</v>
      </c>
      <c r="B7" s="102" t="s">
        <v>23</v>
      </c>
      <c r="C7" s="102" t="s">
        <v>23</v>
      </c>
      <c r="D7" s="102" t="s">
        <v>28</v>
      </c>
      <c r="E7" s="102" t="s">
        <v>28</v>
      </c>
      <c r="F7" s="102" t="s">
        <v>28</v>
      </c>
      <c r="G7" s="102" t="s">
        <v>28</v>
      </c>
    </row>
    <row r="8" spans="1:7" x14ac:dyDescent="0.25">
      <c r="A8" t="s">
        <v>90</v>
      </c>
      <c r="B8" s="102" t="s">
        <v>24</v>
      </c>
      <c r="C8" s="102" t="s">
        <v>24</v>
      </c>
      <c r="D8" s="102" t="s">
        <v>24</v>
      </c>
      <c r="E8" s="102" t="s">
        <v>24</v>
      </c>
      <c r="F8" s="102" t="s">
        <v>22</v>
      </c>
      <c r="G8" s="102" t="s">
        <v>22</v>
      </c>
    </row>
    <row r="9" spans="1:7" x14ac:dyDescent="0.25">
      <c r="A9" t="s">
        <v>93</v>
      </c>
      <c r="B9" s="102" t="s">
        <v>19</v>
      </c>
      <c r="C9" s="102" t="s">
        <v>19</v>
      </c>
      <c r="D9" s="102" t="s">
        <v>22</v>
      </c>
      <c r="E9" s="102" t="s">
        <v>22</v>
      </c>
      <c r="F9" s="102" t="s">
        <v>19</v>
      </c>
      <c r="G9" s="102" t="s">
        <v>19</v>
      </c>
    </row>
    <row r="10" spans="1:7" x14ac:dyDescent="0.25">
      <c r="A10" t="s">
        <v>96</v>
      </c>
      <c r="B10" s="102" t="s">
        <v>34</v>
      </c>
      <c r="C10" s="102" t="s">
        <v>34</v>
      </c>
      <c r="D10" s="102" t="s">
        <v>34</v>
      </c>
      <c r="E10" s="102" t="s">
        <v>34</v>
      </c>
      <c r="F10" s="102" t="s">
        <v>34</v>
      </c>
      <c r="G10" s="102" t="s">
        <v>34</v>
      </c>
    </row>
    <row r="12" spans="1:7" x14ac:dyDescent="0.25">
      <c r="A12" t="s">
        <v>198</v>
      </c>
    </row>
    <row r="13" spans="1:7" x14ac:dyDescent="0.25"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</row>
    <row r="14" spans="1:7" x14ac:dyDescent="0.25">
      <c r="A14" t="s">
        <v>80</v>
      </c>
      <c r="B14" s="102" t="s">
        <v>18</v>
      </c>
      <c r="C14" s="102" t="s">
        <v>18</v>
      </c>
      <c r="D14" s="102" t="s">
        <v>21</v>
      </c>
      <c r="E14" s="102" t="s">
        <v>21</v>
      </c>
      <c r="F14" s="102" t="s">
        <v>21</v>
      </c>
      <c r="G14" s="102" t="s">
        <v>21</v>
      </c>
    </row>
    <row r="15" spans="1:7" x14ac:dyDescent="0.25">
      <c r="A15" t="s">
        <v>83</v>
      </c>
      <c r="B15" s="102" t="s">
        <v>21</v>
      </c>
      <c r="C15" s="102" t="s">
        <v>21</v>
      </c>
      <c r="D15" s="102" t="s">
        <v>23</v>
      </c>
      <c r="E15" s="102" t="s">
        <v>23</v>
      </c>
      <c r="F15" s="102" t="s">
        <v>23</v>
      </c>
      <c r="G15" s="102" t="s">
        <v>23</v>
      </c>
    </row>
    <row r="16" spans="1:7" x14ac:dyDescent="0.25">
      <c r="A16" t="s">
        <v>86</v>
      </c>
      <c r="B16" s="102" t="s">
        <v>30</v>
      </c>
      <c r="C16" s="102" t="s">
        <v>30</v>
      </c>
      <c r="D16" s="102" t="s">
        <v>32</v>
      </c>
      <c r="E16" s="102" t="s">
        <v>32</v>
      </c>
      <c r="F16" s="102" t="s">
        <v>32</v>
      </c>
      <c r="G16" s="102" t="s">
        <v>32</v>
      </c>
    </row>
    <row r="17" spans="1:7" x14ac:dyDescent="0.25">
      <c r="A17" t="s">
        <v>90</v>
      </c>
      <c r="B17" s="102" t="s">
        <v>22</v>
      </c>
      <c r="C17" s="102" t="s">
        <v>22</v>
      </c>
      <c r="D17" s="102" t="s">
        <v>24</v>
      </c>
      <c r="E17" s="102" t="s">
        <v>24</v>
      </c>
      <c r="F17" s="102" t="s">
        <v>27</v>
      </c>
      <c r="G17" s="102" t="s">
        <v>27</v>
      </c>
    </row>
    <row r="18" spans="1:7" x14ac:dyDescent="0.25">
      <c r="A18" t="s">
        <v>93</v>
      </c>
      <c r="B18" s="102" t="s">
        <v>33</v>
      </c>
      <c r="C18" s="102" t="s">
        <v>33</v>
      </c>
      <c r="D18" s="102" t="s">
        <v>19</v>
      </c>
      <c r="E18" s="102" t="s">
        <v>19</v>
      </c>
      <c r="F18" s="102" t="s">
        <v>24</v>
      </c>
      <c r="G18" s="102" t="s">
        <v>24</v>
      </c>
    </row>
    <row r="19" spans="1:7" x14ac:dyDescent="0.25">
      <c r="A19" t="s">
        <v>96</v>
      </c>
      <c r="B19" s="102" t="s">
        <v>34</v>
      </c>
      <c r="C19" s="102" t="s">
        <v>34</v>
      </c>
      <c r="D19" s="102" t="s">
        <v>34</v>
      </c>
      <c r="E19" s="102" t="s">
        <v>34</v>
      </c>
      <c r="F19" s="102" t="s">
        <v>34</v>
      </c>
      <c r="G19" s="102" t="s">
        <v>34</v>
      </c>
    </row>
    <row r="22" spans="1:7" x14ac:dyDescent="0.25">
      <c r="A22" t="s">
        <v>199</v>
      </c>
    </row>
    <row r="23" spans="1:7" x14ac:dyDescent="0.25">
      <c r="B23" t="s">
        <v>72</v>
      </c>
      <c r="C23" t="s">
        <v>73</v>
      </c>
      <c r="D23" t="s">
        <v>74</v>
      </c>
      <c r="E23" t="s">
        <v>75</v>
      </c>
      <c r="F23" t="s">
        <v>76</v>
      </c>
      <c r="G23" t="s">
        <v>77</v>
      </c>
    </row>
    <row r="24" spans="1:7" x14ac:dyDescent="0.25">
      <c r="A24" t="s">
        <v>80</v>
      </c>
      <c r="B24" s="102" t="s">
        <v>18</v>
      </c>
      <c r="C24" s="102" t="s">
        <v>18</v>
      </c>
      <c r="D24" s="102" t="s">
        <v>21</v>
      </c>
      <c r="E24" s="102" t="s">
        <v>21</v>
      </c>
      <c r="F24" s="102" t="s">
        <v>21</v>
      </c>
      <c r="G24" s="102" t="s">
        <v>21</v>
      </c>
    </row>
    <row r="25" spans="1:7" x14ac:dyDescent="0.25">
      <c r="A25" t="s">
        <v>83</v>
      </c>
      <c r="B25" s="102" t="s">
        <v>21</v>
      </c>
      <c r="C25" s="102" t="s">
        <v>21</v>
      </c>
      <c r="D25" s="102" t="s">
        <v>23</v>
      </c>
      <c r="E25" s="102" t="s">
        <v>23</v>
      </c>
      <c r="F25" s="102" t="s">
        <v>23</v>
      </c>
      <c r="G25" s="102" t="s">
        <v>23</v>
      </c>
    </row>
    <row r="26" spans="1:7" x14ac:dyDescent="0.25">
      <c r="A26" t="s">
        <v>86</v>
      </c>
      <c r="B26" s="102" t="s">
        <v>23</v>
      </c>
      <c r="C26" s="102" t="s">
        <v>23</v>
      </c>
      <c r="D26" s="102" t="s">
        <v>28</v>
      </c>
      <c r="E26" s="102" t="s">
        <v>28</v>
      </c>
      <c r="F26" s="102" t="s">
        <v>28</v>
      </c>
      <c r="G26" s="102" t="s">
        <v>28</v>
      </c>
    </row>
    <row r="27" spans="1:7" x14ac:dyDescent="0.25">
      <c r="A27" t="s">
        <v>90</v>
      </c>
      <c r="B27" s="102" t="s">
        <v>35</v>
      </c>
      <c r="C27" s="102" t="s">
        <v>35</v>
      </c>
      <c r="D27" s="102" t="s">
        <v>27</v>
      </c>
      <c r="E27" s="102" t="s">
        <v>27</v>
      </c>
      <c r="F27" s="102" t="s">
        <v>29</v>
      </c>
      <c r="G27" s="102" t="s">
        <v>29</v>
      </c>
    </row>
    <row r="28" spans="1:7" x14ac:dyDescent="0.25">
      <c r="A28" t="s">
        <v>93</v>
      </c>
      <c r="B28" s="102" t="s">
        <v>38</v>
      </c>
      <c r="C28" s="102" t="s">
        <v>38</v>
      </c>
      <c r="D28" s="110" t="s">
        <v>29</v>
      </c>
      <c r="E28" s="110" t="s">
        <v>22</v>
      </c>
      <c r="F28" s="102" t="s">
        <v>19</v>
      </c>
      <c r="G28" s="102" t="s">
        <v>19</v>
      </c>
    </row>
    <row r="29" spans="1:7" x14ac:dyDescent="0.25">
      <c r="A29" t="s">
        <v>96</v>
      </c>
      <c r="B29" s="102" t="s">
        <v>34</v>
      </c>
      <c r="C29" s="102" t="s">
        <v>34</v>
      </c>
      <c r="D29" s="102" t="s">
        <v>34</v>
      </c>
      <c r="E29" s="102" t="s">
        <v>34</v>
      </c>
      <c r="F29" s="102" t="s">
        <v>34</v>
      </c>
      <c r="G29" s="102" t="s">
        <v>34</v>
      </c>
    </row>
    <row r="31" spans="1:7" x14ac:dyDescent="0.25">
      <c r="A31" t="s">
        <v>200</v>
      </c>
    </row>
    <row r="32" spans="1:7" x14ac:dyDescent="0.25">
      <c r="B32" t="s">
        <v>72</v>
      </c>
      <c r="C32" t="s">
        <v>73</v>
      </c>
      <c r="D32" t="s">
        <v>74</v>
      </c>
      <c r="E32" t="s">
        <v>75</v>
      </c>
      <c r="F32" t="s">
        <v>76</v>
      </c>
      <c r="G32" t="s">
        <v>77</v>
      </c>
    </row>
    <row r="33" spans="1:7" x14ac:dyDescent="0.25">
      <c r="A33" t="s">
        <v>80</v>
      </c>
      <c r="B33" s="102" t="s">
        <v>18</v>
      </c>
      <c r="C33" s="102" t="s">
        <v>18</v>
      </c>
      <c r="D33" s="102" t="s">
        <v>21</v>
      </c>
      <c r="E33" s="102" t="s">
        <v>21</v>
      </c>
      <c r="F33" s="102" t="s">
        <v>21</v>
      </c>
      <c r="G33" s="102" t="s">
        <v>21</v>
      </c>
    </row>
    <row r="34" spans="1:7" x14ac:dyDescent="0.25">
      <c r="A34" t="s">
        <v>83</v>
      </c>
      <c r="B34" s="102" t="s">
        <v>21</v>
      </c>
      <c r="C34" s="102" t="s">
        <v>21</v>
      </c>
      <c r="D34" s="102" t="s">
        <v>23</v>
      </c>
      <c r="E34" s="102" t="s">
        <v>23</v>
      </c>
      <c r="F34" s="102" t="s">
        <v>23</v>
      </c>
      <c r="G34" s="102" t="s">
        <v>23</v>
      </c>
    </row>
    <row r="35" spans="1:7" x14ac:dyDescent="0.25">
      <c r="A35" t="s">
        <v>86</v>
      </c>
      <c r="B35" s="102" t="s">
        <v>23</v>
      </c>
      <c r="C35" s="102" t="s">
        <v>23</v>
      </c>
      <c r="D35" s="102" t="s">
        <v>28</v>
      </c>
      <c r="E35" s="102" t="s">
        <v>28</v>
      </c>
      <c r="F35" s="102" t="s">
        <v>28</v>
      </c>
      <c r="G35" s="102" t="s">
        <v>28</v>
      </c>
    </row>
    <row r="36" spans="1:7" x14ac:dyDescent="0.25">
      <c r="A36" t="s">
        <v>90</v>
      </c>
      <c r="B36" s="102" t="s">
        <v>29</v>
      </c>
      <c r="C36" s="102" t="s">
        <v>29</v>
      </c>
      <c r="D36" s="102" t="s">
        <v>19</v>
      </c>
      <c r="E36" s="102" t="s">
        <v>19</v>
      </c>
      <c r="F36" s="102" t="s">
        <v>27</v>
      </c>
      <c r="G36" s="102" t="s">
        <v>27</v>
      </c>
    </row>
    <row r="37" spans="1:7" x14ac:dyDescent="0.25">
      <c r="A37" t="s">
        <v>93</v>
      </c>
      <c r="B37" s="102" t="s">
        <v>31</v>
      </c>
      <c r="C37" s="102" t="s">
        <v>31</v>
      </c>
      <c r="D37" s="110" t="s">
        <v>22</v>
      </c>
      <c r="E37" s="110" t="s">
        <v>29</v>
      </c>
      <c r="F37" s="102" t="s">
        <v>22</v>
      </c>
      <c r="G37" s="102" t="s">
        <v>22</v>
      </c>
    </row>
    <row r="38" spans="1:7" x14ac:dyDescent="0.25">
      <c r="A38" t="s">
        <v>96</v>
      </c>
      <c r="B38" s="102" t="s">
        <v>34</v>
      </c>
      <c r="C38" s="102" t="s">
        <v>34</v>
      </c>
      <c r="D38" s="102" t="s">
        <v>34</v>
      </c>
      <c r="E38" s="102" t="s">
        <v>34</v>
      </c>
      <c r="F38" s="102" t="s">
        <v>34</v>
      </c>
      <c r="G38" s="102" t="s">
        <v>34</v>
      </c>
    </row>
  </sheetData>
  <dataValidations count="2">
    <dataValidation type="list" allowBlank="1" showInputMessage="1" showErrorMessage="1" sqref="B10:G10 B5:G7 B19:G19 B14:G16 B29:G29 B24:G26 B33:G35 B38:G38" xr:uid="{ADC60587-0946-4BC5-AA92-43D95A7886B7}">
      <formula1>Track_events</formula1>
    </dataValidation>
    <dataValidation type="list" allowBlank="1" showInputMessage="1" showErrorMessage="1" sqref="B8:G9 B17:G18 B27:G28 B36:G37" xr:uid="{5B3E3047-70AB-4776-B9C1-60BA606BB951}">
      <formula1>Field_events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68</vt:i4>
      </vt:variant>
    </vt:vector>
  </HeadingPairs>
  <TitlesOfParts>
    <vt:vector size="124" baseType="lpstr">
      <vt:lpstr>Definition sheets&gt;&gt;</vt:lpstr>
      <vt:lpstr>Clubs and events</vt:lpstr>
      <vt:lpstr>Track Summary 1st match</vt:lpstr>
      <vt:lpstr>Field Summary 1st Match</vt:lpstr>
      <vt:lpstr>Combined Match 1</vt:lpstr>
      <vt:lpstr>Sheet5</vt:lpstr>
      <vt:lpstr>Results Match 1</vt:lpstr>
      <vt:lpstr>Match definition</vt:lpstr>
      <vt:lpstr>Match assignment</vt:lpstr>
      <vt:lpstr>Team Dec Sheets&gt;&gt;</vt:lpstr>
      <vt:lpstr>Oswestry_DS</vt:lpstr>
      <vt:lpstr>Shrewsbury_DS</vt:lpstr>
      <vt:lpstr>Telford_DS</vt:lpstr>
      <vt:lpstr>Wenlock_DS</vt:lpstr>
      <vt:lpstr>Results Data Entry&gt;&gt;</vt:lpstr>
      <vt:lpstr>Field Results Entry</vt:lpstr>
      <vt:lpstr>Track Results Entry</vt:lpstr>
      <vt:lpstr>Results Calc&gt;&gt;</vt:lpstr>
      <vt:lpstr>Field Results Calc</vt:lpstr>
      <vt:lpstr>Track Results Calc</vt:lpstr>
      <vt:lpstr>Overall Summary&gt;&gt;</vt:lpstr>
      <vt:lpstr>Overall_results Grid</vt:lpstr>
      <vt:lpstr>Overall_results Grid toM3</vt:lpstr>
      <vt:lpstr>Match1_results</vt:lpstr>
      <vt:lpstr>Match2_results</vt:lpstr>
      <vt:lpstr>Match3_results</vt:lpstr>
      <vt:lpstr>Match4_results</vt:lpstr>
      <vt:lpstr>Overall_results</vt:lpstr>
      <vt:lpstr>Results Summary&gt;&gt;</vt:lpstr>
      <vt:lpstr>Match Results U11</vt:lpstr>
      <vt:lpstr>Match Results U13</vt:lpstr>
      <vt:lpstr>Match Results U15</vt:lpstr>
      <vt:lpstr>Results Summary</vt:lpstr>
      <vt:lpstr>Field Results position</vt:lpstr>
      <vt:lpstr>Track Results position</vt:lpstr>
      <vt:lpstr>Pivot table structure</vt:lpstr>
      <vt:lpstr>Pivot table check</vt:lpstr>
      <vt:lpstr>Declaration and Lane Draw&gt;&gt;</vt:lpstr>
      <vt:lpstr>Declaration Sheet</vt:lpstr>
      <vt:lpstr>Sheet1</vt:lpstr>
      <vt:lpstr>Lane Draw</vt:lpstr>
      <vt:lpstr>Lane Draw Paarlauf</vt:lpstr>
      <vt:lpstr>Results Scoresheet</vt:lpstr>
      <vt:lpstr>Field Results Templates&gt;&gt;</vt:lpstr>
      <vt:lpstr>Field Event U11 Result Card Prn</vt:lpstr>
      <vt:lpstr>Field Event U13 Result Card Prn</vt:lpstr>
      <vt:lpstr>Field Event U15 Result Card Prn</vt:lpstr>
      <vt:lpstr>Field Event U11 Result Card</vt:lpstr>
      <vt:lpstr>Field Event U13 Result Card</vt:lpstr>
      <vt:lpstr>Field Event U15 Result Card</vt:lpstr>
      <vt:lpstr>SpeedB</vt:lpstr>
      <vt:lpstr>Balance</vt:lpstr>
      <vt:lpstr>3Trials</vt:lpstr>
      <vt:lpstr>Track Results Cards&gt;&gt;</vt:lpstr>
      <vt:lpstr>Track Results</vt:lpstr>
      <vt:lpstr>Track Results Paarlauf</vt:lpstr>
      <vt:lpstr>Age_list</vt:lpstr>
      <vt:lpstr>All_events</vt:lpstr>
      <vt:lpstr>Clubs</vt:lpstr>
      <vt:lpstr>Events_list</vt:lpstr>
      <vt:lpstr>Field_Event_1</vt:lpstr>
      <vt:lpstr>Field_Event_2</vt:lpstr>
      <vt:lpstr>Field_events</vt:lpstr>
      <vt:lpstr>Match_Date</vt:lpstr>
      <vt:lpstr>Match_Host</vt:lpstr>
      <vt:lpstr>Match_number</vt:lpstr>
      <vt:lpstr>Match_title</vt:lpstr>
      <vt:lpstr>Match_Venue</vt:lpstr>
      <vt:lpstr>No_Clubs</vt:lpstr>
      <vt:lpstr>Number_of_Field_Events</vt:lpstr>
      <vt:lpstr>Number_of_Relays</vt:lpstr>
      <vt:lpstr>Number_of_Track_Events</vt:lpstr>
      <vt:lpstr>OswestryU11Boys</vt:lpstr>
      <vt:lpstr>OswestryU11Girls</vt:lpstr>
      <vt:lpstr>OswestryU13Boys</vt:lpstr>
      <vt:lpstr>OswestryU13Girls</vt:lpstr>
      <vt:lpstr>OswestryU15Boys</vt:lpstr>
      <vt:lpstr>OswestryU15Girls</vt:lpstr>
      <vt:lpstr>Other_3Trials</vt:lpstr>
      <vt:lpstr>Other_Balance</vt:lpstr>
      <vt:lpstr>Other_SpeedB</vt:lpstr>
      <vt:lpstr>'Field Event U11 Result Card Prn'!Print_Area</vt:lpstr>
      <vt:lpstr>'Field Event U13 Result Card Prn'!Print_Area</vt:lpstr>
      <vt:lpstr>'Field Event U15 Result Card Prn'!Print_Area</vt:lpstr>
      <vt:lpstr>'Lane Draw Paarlauf'!Print_Area</vt:lpstr>
      <vt:lpstr>'Overall_results Grid'!Print_Area</vt:lpstr>
      <vt:lpstr>'Overall_results Grid toM3'!Print_Area</vt:lpstr>
      <vt:lpstr>'Results Scoresheet'!Print_Area</vt:lpstr>
      <vt:lpstr>'Track Results'!Print_Area</vt:lpstr>
      <vt:lpstr>'Track Results Paarlauf'!Print_Area</vt:lpstr>
      <vt:lpstr>Relay</vt:lpstr>
      <vt:lpstr>ShrewsburyU11Boys</vt:lpstr>
      <vt:lpstr>ShrewsburyU11Girls</vt:lpstr>
      <vt:lpstr>ShrewsburyU13Boys</vt:lpstr>
      <vt:lpstr>ShrewsburyU13Girls</vt:lpstr>
      <vt:lpstr>ShrewsburyU15Boys</vt:lpstr>
      <vt:lpstr>ShrewsburyU15Girls</vt:lpstr>
      <vt:lpstr>TelfordU11Boys</vt:lpstr>
      <vt:lpstr>TelfordU11Girls</vt:lpstr>
      <vt:lpstr>TelfordU13Boys</vt:lpstr>
      <vt:lpstr>TelfordU13Girls</vt:lpstr>
      <vt:lpstr>TelfordU15Boys</vt:lpstr>
      <vt:lpstr>TelfordU15Girls</vt:lpstr>
      <vt:lpstr>Track_Event_1</vt:lpstr>
      <vt:lpstr>Track_Event_2</vt:lpstr>
      <vt:lpstr>Track_Event_3</vt:lpstr>
      <vt:lpstr>Track_events</vt:lpstr>
      <vt:lpstr>Type</vt:lpstr>
      <vt:lpstr>U11_3Trials</vt:lpstr>
      <vt:lpstr>U11_Balance</vt:lpstr>
      <vt:lpstr>U11_Boys</vt:lpstr>
      <vt:lpstr>U11_Girls</vt:lpstr>
      <vt:lpstr>U11_SpeedB</vt:lpstr>
      <vt:lpstr>U13_Boys</vt:lpstr>
      <vt:lpstr>U13_Girls</vt:lpstr>
      <vt:lpstr>U15_Boys</vt:lpstr>
      <vt:lpstr>U15_Girls</vt:lpstr>
      <vt:lpstr>Venue</vt:lpstr>
      <vt:lpstr>WenlockU11Boys</vt:lpstr>
      <vt:lpstr>WenlockU11Girls</vt:lpstr>
      <vt:lpstr>WenlockU13Boys</vt:lpstr>
      <vt:lpstr>WenlockU13Girls</vt:lpstr>
      <vt:lpstr>WenlockU15Boys</vt:lpstr>
      <vt:lpstr>WenlockU15Girls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Gray</dc:creator>
  <cp:keywords/>
  <dc:description/>
  <cp:lastModifiedBy>Jacob Tidridge</cp:lastModifiedBy>
  <cp:revision/>
  <cp:lastPrinted>2023-11-17T20:35:45Z</cp:lastPrinted>
  <dcterms:created xsi:type="dcterms:W3CDTF">2019-10-01T17:57:10Z</dcterms:created>
  <dcterms:modified xsi:type="dcterms:W3CDTF">2023-12-24T12:27:23Z</dcterms:modified>
  <cp:category/>
  <cp:contentStatus/>
</cp:coreProperties>
</file>