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mp" ContentType="image/png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dsi\Downloads\"/>
    </mc:Choice>
  </mc:AlternateContent>
  <xr:revisionPtr revIDLastSave="0" documentId="13_ncr:1_{5B3085AE-FA1C-4CBD-AA71-E80476A0029C}" xr6:coauthVersionLast="47" xr6:coauthVersionMax="47" xr10:uidLastSave="{00000000-0000-0000-0000-000000000000}"/>
  <bookViews>
    <workbookView xWindow="4980" yWindow="945" windowWidth="21270" windowHeight="14640" tabRatio="582" firstSheet="1" activeTab="7" xr2:uid="{00000000-000D-0000-FFFF-FFFF00000000}"/>
  </bookViews>
  <sheets>
    <sheet name="compra" sheetId="1" r:id="rId1"/>
    <sheet name="planillas" sheetId="2" r:id="rId2"/>
    <sheet name="productos" sheetId="3" r:id="rId3"/>
    <sheet name="Costo" sheetId="4" r:id="rId4"/>
    <sheet name="compras" sheetId="5" r:id="rId5"/>
    <sheet name="ventas" sheetId="6" r:id="rId6"/>
    <sheet name="Evaluaciones" sheetId="8" r:id="rId7"/>
    <sheet name="Estadística" sheetId="7" r:id="rId8"/>
    <sheet name="Hoja1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6" i="8" l="1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6" i="8"/>
  <c r="D5" i="5"/>
  <c r="D6" i="5"/>
  <c r="D7" i="5"/>
  <c r="D8" i="5"/>
  <c r="D9" i="5"/>
  <c r="D10" i="5"/>
  <c r="D11" i="5"/>
  <c r="D12" i="5"/>
  <c r="D13" i="5"/>
  <c r="D4" i="5"/>
  <c r="J14" i="4"/>
  <c r="K14" i="4"/>
  <c r="K7" i="4"/>
  <c r="J7" i="4"/>
  <c r="I7" i="4"/>
  <c r="H7" i="4"/>
  <c r="G7" i="4"/>
  <c r="G5" i="4"/>
  <c r="G6" i="4"/>
  <c r="K5" i="4"/>
  <c r="J5" i="4"/>
  <c r="I5" i="4"/>
  <c r="H5" i="4"/>
  <c r="F5" i="4"/>
  <c r="F6" i="4"/>
  <c r="I5" i="3"/>
  <c r="I6" i="3"/>
  <c r="I7" i="3"/>
  <c r="I8" i="3"/>
  <c r="I9" i="3"/>
  <c r="I10" i="3"/>
  <c r="I11" i="3"/>
  <c r="I12" i="3"/>
  <c r="I13" i="3"/>
  <c r="I4" i="3"/>
  <c r="H4" i="3"/>
  <c r="G5" i="3"/>
  <c r="G6" i="3"/>
  <c r="G7" i="3"/>
  <c r="G8" i="3"/>
  <c r="G9" i="3"/>
  <c r="G10" i="3"/>
  <c r="G11" i="3"/>
  <c r="G12" i="3"/>
  <c r="G13" i="3"/>
  <c r="G4" i="3"/>
  <c r="I11" i="4"/>
  <c r="G9" i="4"/>
  <c r="G11" i="4"/>
  <c r="G14" i="4"/>
  <c r="H11" i="4"/>
  <c r="H12" i="4"/>
  <c r="I6" i="4"/>
  <c r="F7" i="4"/>
  <c r="F8" i="4"/>
  <c r="J8" i="4" s="1"/>
  <c r="F9" i="4"/>
  <c r="K9" i="4" s="1"/>
  <c r="F10" i="4"/>
  <c r="K10" i="4" s="1"/>
  <c r="F11" i="4"/>
  <c r="K11" i="4" s="1"/>
  <c r="F12" i="4"/>
  <c r="G12" i="4" s="1"/>
  <c r="F13" i="4"/>
  <c r="I13" i="4" s="1"/>
  <c r="F14" i="4"/>
  <c r="I14" i="4" s="1"/>
  <c r="N17" i="2"/>
  <c r="N6" i="2"/>
  <c r="N7" i="2"/>
  <c r="N8" i="2"/>
  <c r="N9" i="2"/>
  <c r="N10" i="2"/>
  <c r="N11" i="2"/>
  <c r="N12" i="2"/>
  <c r="N13" i="2"/>
  <c r="N14" i="2"/>
  <c r="N15" i="2"/>
  <c r="N16" i="2"/>
  <c r="N5" i="2"/>
  <c r="K17" i="2"/>
  <c r="L17" i="2"/>
  <c r="M17" i="2"/>
  <c r="M6" i="2"/>
  <c r="M7" i="2"/>
  <c r="M8" i="2"/>
  <c r="M9" i="2"/>
  <c r="M10" i="2"/>
  <c r="M11" i="2"/>
  <c r="M12" i="2"/>
  <c r="M13" i="2"/>
  <c r="M14" i="2"/>
  <c r="M15" i="2"/>
  <c r="M16" i="2"/>
  <c r="M5" i="2"/>
  <c r="L6" i="2"/>
  <c r="L7" i="2"/>
  <c r="L8" i="2"/>
  <c r="L9" i="2"/>
  <c r="L10" i="2"/>
  <c r="L11" i="2"/>
  <c r="L12" i="2"/>
  <c r="L13" i="2"/>
  <c r="L14" i="2"/>
  <c r="L15" i="2"/>
  <c r="L16" i="2"/>
  <c r="L5" i="2"/>
  <c r="H5" i="3"/>
  <c r="H6" i="3"/>
  <c r="H7" i="3"/>
  <c r="H8" i="3"/>
  <c r="H9" i="3"/>
  <c r="H10" i="3"/>
  <c r="H11" i="3"/>
  <c r="H14" i="3" s="1"/>
  <c r="H12" i="3"/>
  <c r="H13" i="3"/>
  <c r="E14" i="3"/>
  <c r="F14" i="3"/>
  <c r="D14" i="3"/>
  <c r="F5" i="3"/>
  <c r="F6" i="3"/>
  <c r="F7" i="3"/>
  <c r="F8" i="3"/>
  <c r="F9" i="3"/>
  <c r="F10" i="3"/>
  <c r="F11" i="3"/>
  <c r="F12" i="3"/>
  <c r="F13" i="3"/>
  <c r="F4" i="3"/>
  <c r="J17" i="2"/>
  <c r="J6" i="2"/>
  <c r="J7" i="2"/>
  <c r="J8" i="2"/>
  <c r="J9" i="2"/>
  <c r="J10" i="2"/>
  <c r="J11" i="2"/>
  <c r="J12" i="2"/>
  <c r="J13" i="2"/>
  <c r="J14" i="2"/>
  <c r="J15" i="2"/>
  <c r="J16" i="2"/>
  <c r="J5" i="2"/>
  <c r="I17" i="2"/>
  <c r="I6" i="2"/>
  <c r="I7" i="2"/>
  <c r="I8" i="2"/>
  <c r="I9" i="2"/>
  <c r="I10" i="2"/>
  <c r="I11" i="2"/>
  <c r="I12" i="2"/>
  <c r="I13" i="2"/>
  <c r="I14" i="2"/>
  <c r="I15" i="2"/>
  <c r="I16" i="2"/>
  <c r="I5" i="2"/>
  <c r="H17" i="2"/>
  <c r="H6" i="2"/>
  <c r="H7" i="2"/>
  <c r="H8" i="2"/>
  <c r="H9" i="2"/>
  <c r="H10" i="2"/>
  <c r="H11" i="2"/>
  <c r="H12" i="2"/>
  <c r="H13" i="2"/>
  <c r="H14" i="2"/>
  <c r="H15" i="2"/>
  <c r="H16" i="2"/>
  <c r="H5" i="2"/>
  <c r="G11" i="1"/>
  <c r="G5" i="1"/>
  <c r="G6" i="1"/>
  <c r="G7" i="1"/>
  <c r="G8" i="1"/>
  <c r="G9" i="1"/>
  <c r="G10" i="1"/>
  <c r="G4" i="1"/>
  <c r="F11" i="1"/>
  <c r="F5" i="1"/>
  <c r="F6" i="1"/>
  <c r="F7" i="1"/>
  <c r="F8" i="1"/>
  <c r="F9" i="1"/>
  <c r="F10" i="1"/>
  <c r="F4" i="1"/>
  <c r="E11" i="1"/>
  <c r="E5" i="1"/>
  <c r="E6" i="1"/>
  <c r="E7" i="1"/>
  <c r="E8" i="1"/>
  <c r="E9" i="1"/>
  <c r="E10" i="1"/>
  <c r="E4" i="1"/>
  <c r="E17" i="2"/>
  <c r="F17" i="2"/>
  <c r="G17" i="2"/>
  <c r="D17" i="2"/>
  <c r="C17" i="2"/>
  <c r="D11" i="1"/>
  <c r="C11" i="1"/>
  <c r="G6" i="2"/>
  <c r="G7" i="2"/>
  <c r="G8" i="2"/>
  <c r="G9" i="2"/>
  <c r="G10" i="2"/>
  <c r="G11" i="2"/>
  <c r="G12" i="2"/>
  <c r="G13" i="2"/>
  <c r="G14" i="2"/>
  <c r="G15" i="2"/>
  <c r="G16" i="2"/>
  <c r="G5" i="2"/>
  <c r="F6" i="2"/>
  <c r="F7" i="2"/>
  <c r="F8" i="2"/>
  <c r="F9" i="2"/>
  <c r="F10" i="2"/>
  <c r="F11" i="2"/>
  <c r="F12" i="2"/>
  <c r="F13" i="2"/>
  <c r="F14" i="2"/>
  <c r="F15" i="2"/>
  <c r="F16" i="2"/>
  <c r="F5" i="2"/>
  <c r="E6" i="2"/>
  <c r="E7" i="2"/>
  <c r="E8" i="2"/>
  <c r="E9" i="2"/>
  <c r="E10" i="2"/>
  <c r="E11" i="2"/>
  <c r="E12" i="2"/>
  <c r="E13" i="2"/>
  <c r="E14" i="2"/>
  <c r="E15" i="2"/>
  <c r="E16" i="2"/>
  <c r="E5" i="2"/>
  <c r="H8" i="4" l="1"/>
  <c r="G10" i="4"/>
  <c r="I12" i="4"/>
  <c r="J6" i="4"/>
  <c r="K8" i="4"/>
  <c r="H14" i="4"/>
  <c r="H6" i="4"/>
  <c r="G8" i="4"/>
  <c r="I10" i="4"/>
  <c r="J12" i="4"/>
  <c r="K6" i="4"/>
  <c r="J13" i="4"/>
  <c r="H13" i="4"/>
  <c r="I9" i="4"/>
  <c r="J11" i="4"/>
  <c r="K13" i="4"/>
  <c r="I8" i="4"/>
  <c r="J10" i="4"/>
  <c r="K12" i="4"/>
  <c r="G13" i="4"/>
  <c r="J9" i="4"/>
  <c r="H10" i="4"/>
  <c r="H9" i="4"/>
  <c r="G14" i="3"/>
  <c r="I14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H4" authorId="0" shapeId="0" xr:uid="{D3B03F80-FE59-4231-B7DE-21FFF0B01D2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3%</t>
        </r>
      </text>
    </comment>
    <comment ref="I4" authorId="0" shapeId="0" xr:uid="{82504CD3-FC6E-44B3-8EDE-9B925F2644C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5%</t>
        </r>
      </text>
    </comment>
    <comment ref="J4" authorId="0" shapeId="0" xr:uid="{734C9093-FAE6-4A29-ADDD-CD1A567B24F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4%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3" authorId="0" shapeId="0" xr:uid="{9E384806-5447-47D7-8ADF-D7D56A7C872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0.15%</t>
        </r>
      </text>
    </comment>
  </commentList>
</comments>
</file>

<file path=xl/sharedStrings.xml><?xml version="1.0" encoding="utf-8"?>
<sst xmlns="http://schemas.openxmlformats.org/spreadsheetml/2006/main" count="457" uniqueCount="260">
  <si>
    <t>Compra de Equipos Informaticos</t>
  </si>
  <si>
    <t>Codigo</t>
  </si>
  <si>
    <t>Producto</t>
  </si>
  <si>
    <t>Precio</t>
  </si>
  <si>
    <t>Cantidad</t>
  </si>
  <si>
    <t>Total</t>
  </si>
  <si>
    <t>Neto</t>
  </si>
  <si>
    <t>I.G.V</t>
  </si>
  <si>
    <t>Totales</t>
  </si>
  <si>
    <t>P001</t>
  </si>
  <si>
    <t>P002</t>
  </si>
  <si>
    <t>P003</t>
  </si>
  <si>
    <t>P004</t>
  </si>
  <si>
    <t>P005</t>
  </si>
  <si>
    <t>P006</t>
  </si>
  <si>
    <t>P007</t>
  </si>
  <si>
    <t>Teclado</t>
  </si>
  <si>
    <t>Case</t>
  </si>
  <si>
    <t>Mouse</t>
  </si>
  <si>
    <t>Parlantes</t>
  </si>
  <si>
    <t>MICROFONOS</t>
  </si>
  <si>
    <t>Monitor</t>
  </si>
  <si>
    <t>Camera web</t>
  </si>
  <si>
    <t>Planillas de empleados</t>
  </si>
  <si>
    <t>Empleado</t>
  </si>
  <si>
    <t>H,trabajo</t>
  </si>
  <si>
    <t>P.hora</t>
  </si>
  <si>
    <t>H.extras</t>
  </si>
  <si>
    <t>H,faltas</t>
  </si>
  <si>
    <t>S.bruto</t>
  </si>
  <si>
    <t>IES</t>
  </si>
  <si>
    <t>Essalud</t>
  </si>
  <si>
    <t>SNP</t>
  </si>
  <si>
    <t xml:space="preserve">Bonf. </t>
  </si>
  <si>
    <t>Egresos</t>
  </si>
  <si>
    <t>Mamani Ticona Benjamin</t>
  </si>
  <si>
    <t>Pamela Lee Anderson</t>
  </si>
  <si>
    <t>Bagget Campbell Nadia</t>
  </si>
  <si>
    <t>Torres Vernachea Julian</t>
  </si>
  <si>
    <t>Ruis  Amasifuen  Emilia</t>
  </si>
  <si>
    <t>Ticona  Paliza Julia</t>
  </si>
  <si>
    <t>Chavez Adanaque Juan</t>
  </si>
  <si>
    <t>Peche Echevarria Jorge</t>
  </si>
  <si>
    <t>Salvatierra Montesinos Pilar</t>
  </si>
  <si>
    <t xml:space="preserve">Meza Lopez Vctor </t>
  </si>
  <si>
    <t>Espinoza Veramendi Janeth</t>
  </si>
  <si>
    <t>Rojas  Romero Janet</t>
  </si>
  <si>
    <t>Ingresos</t>
  </si>
  <si>
    <t>Lista de productos listos para enviar a Junin</t>
  </si>
  <si>
    <t>Pecio</t>
  </si>
  <si>
    <t>Dcto 1</t>
  </si>
  <si>
    <t>Dct2</t>
  </si>
  <si>
    <t>P00-001</t>
  </si>
  <si>
    <t>P00-002</t>
  </si>
  <si>
    <t>P00-003</t>
  </si>
  <si>
    <t>P00-004</t>
  </si>
  <si>
    <t>P00-005</t>
  </si>
  <si>
    <t>P00-006</t>
  </si>
  <si>
    <t>P00-007</t>
  </si>
  <si>
    <t>P00-008</t>
  </si>
  <si>
    <t>P00-009</t>
  </si>
  <si>
    <t>P00-010</t>
  </si>
  <si>
    <t>totales</t>
  </si>
  <si>
    <t>Impresora</t>
  </si>
  <si>
    <t>Memoria Usb</t>
  </si>
  <si>
    <t>Camera Web</t>
  </si>
  <si>
    <t>Scaner</t>
  </si>
  <si>
    <t>Lectora</t>
  </si>
  <si>
    <t>Disco duro</t>
  </si>
  <si>
    <t>Cpu</t>
  </si>
  <si>
    <t>Porcentaje de descuentos</t>
  </si>
  <si>
    <t>Dcto 2</t>
  </si>
  <si>
    <t>C  o  s  t   o    d e        e  q  u  i  p   o   s</t>
  </si>
  <si>
    <t>Cantidades  en  monedas</t>
  </si>
  <si>
    <t>Precio. U</t>
  </si>
  <si>
    <t>Soles</t>
  </si>
  <si>
    <t>Dolares</t>
  </si>
  <si>
    <t>Francos</t>
  </si>
  <si>
    <t>Yen</t>
  </si>
  <si>
    <t>Esterlinas</t>
  </si>
  <si>
    <t>P0001</t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</si>
  <si>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</si>
  <si>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</si>
  <si>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</si>
  <si>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</si>
  <si>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</si>
  <si>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</si>
  <si>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</si>
  <si>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</si>
  <si>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</si>
  <si>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Teclado Multimedia Compaq</t>
  </si>
  <si>
    <t>Mouse Genius</t>
  </si>
  <si>
    <t>Mouse Compaq</t>
  </si>
  <si>
    <t>Teclado Multimedia Samsung</t>
  </si>
  <si>
    <t>Monitor Lg</t>
  </si>
  <si>
    <t>Monitor  Samsung</t>
  </si>
  <si>
    <t>Disco Duro Quantum 40 Gb</t>
  </si>
  <si>
    <t>Disco Duro Maxtor 40 Mb</t>
  </si>
  <si>
    <t>Memoria Ram Pc-100 128 Mb</t>
  </si>
  <si>
    <t>Memoria Ram Pc-133 128 Mb</t>
  </si>
  <si>
    <t>Tipos de cambio</t>
  </si>
  <si>
    <t>Dólar</t>
  </si>
  <si>
    <t>Euro</t>
  </si>
  <si>
    <t>Franco</t>
  </si>
  <si>
    <t>Esterlina</t>
  </si>
  <si>
    <t>Compras</t>
  </si>
  <si>
    <t>Precio.U</t>
  </si>
  <si>
    <r>
      <rPr>
        <sz val="9"/>
        <color theme="1"/>
        <rFont val="Century Gothic"/>
        <family val="2"/>
        <scheme val="minor"/>
      </rPr>
      <t>Teclado Multimedia Samsun</t>
    </r>
    <r>
      <rPr>
        <sz val="11"/>
        <color theme="1"/>
        <rFont val="Century Gothic"/>
        <family val="2"/>
        <scheme val="minor"/>
      </rPr>
      <t>g</t>
    </r>
  </si>
  <si>
    <t>Disco Duro Quantun 40 Gb</t>
  </si>
  <si>
    <t>Disco Duro Maxtor 40 Gb</t>
  </si>
  <si>
    <t>Memoria Ram Pc-100  128 Mb</t>
  </si>
  <si>
    <t>Memoria Ram Pc-133  128Mb</t>
  </si>
  <si>
    <t>Ventas</t>
  </si>
  <si>
    <t>REGISTRO DE NOTAS</t>
  </si>
  <si>
    <t>DATOS  PERSONALES</t>
  </si>
  <si>
    <t>Cuadro de evaluaciones por Curso</t>
  </si>
  <si>
    <t>Alumnos</t>
  </si>
  <si>
    <t>Fecha
Matricula</t>
  </si>
  <si>
    <t>Edad</t>
  </si>
  <si>
    <t>Estad
o civil</t>
  </si>
  <si>
    <t>Sexo</t>
  </si>
  <si>
    <t>WINDOWS</t>
  </si>
  <si>
    <t>EXCEL</t>
  </si>
  <si>
    <t>WORD</t>
  </si>
  <si>
    <t>PROM
FINAL</t>
  </si>
  <si>
    <t>PP</t>
  </si>
  <si>
    <t>EP</t>
  </si>
  <si>
    <t>PF</t>
  </si>
  <si>
    <t>EF</t>
  </si>
  <si>
    <t>P</t>
  </si>
  <si>
    <t>Coari Guerra Estaban</t>
  </si>
  <si>
    <t>Guerra Diaz Carlos</t>
  </si>
  <si>
    <t>Jara Chuquispuma</t>
  </si>
  <si>
    <t>Neon Voltios N IDIRA</t>
  </si>
  <si>
    <t>Lopez Yataco Julio</t>
  </si>
  <si>
    <t>Salas Yeren Juan</t>
  </si>
  <si>
    <t>Calderon escobar Claudia</t>
  </si>
  <si>
    <t>Ortiz Fellpa Jhoni</t>
  </si>
  <si>
    <t>Toledo Torres Zarai</t>
  </si>
  <si>
    <t>Abad Quispe Eva</t>
  </si>
  <si>
    <t>Vasquez Rojas Maria</t>
  </si>
  <si>
    <t>Rojas Matias Walter</t>
  </si>
  <si>
    <t>Matias Garcia Walter</t>
  </si>
  <si>
    <t>Toledo karp  Nicole</t>
  </si>
  <si>
    <t>Mrtinez Chumpitaz Juan</t>
  </si>
  <si>
    <t>Quise Tolentina Bertha</t>
  </si>
  <si>
    <t>Ruiz  Sosa Wilfredo</t>
  </si>
  <si>
    <t>Bautista Chumpitas Manuelito</t>
  </si>
  <si>
    <t>Ternero Oblitas Freddy</t>
  </si>
  <si>
    <t>Venavente Ovado Omar</t>
  </si>
  <si>
    <t xml:space="preserve">Guuerra   Huaman Javier                                                     </t>
  </si>
  <si>
    <t>Guerra  Huaman  Janina</t>
  </si>
  <si>
    <t>Bross  Matias Mario</t>
  </si>
  <si>
    <t>Guerra Chuquispuma Sofia</t>
  </si>
  <si>
    <t>Rojas Bani Vanesa</t>
  </si>
  <si>
    <t>S</t>
  </si>
  <si>
    <t>C</t>
  </si>
  <si>
    <t>D</t>
  </si>
  <si>
    <t>V</t>
  </si>
  <si>
    <t>M</t>
  </si>
  <si>
    <t>F</t>
  </si>
  <si>
    <t>Reporte  Estadistico Trimestral I</t>
  </si>
  <si>
    <t>Estadistica Total</t>
  </si>
  <si>
    <t>Total alumnos</t>
  </si>
  <si>
    <t>Total mayores de edad</t>
  </si>
  <si>
    <t>Total Divorciados</t>
  </si>
  <si>
    <t>Total menores de edad</t>
  </si>
  <si>
    <t>Total Masculinos</t>
  </si>
  <si>
    <t>T otal Femeninos</t>
  </si>
  <si>
    <t>Total Casados</t>
  </si>
  <si>
    <t>Total Solteros</t>
  </si>
  <si>
    <t>Total Viudos</t>
  </si>
  <si>
    <t>Cuadro Estadistico por Cursos</t>
  </si>
  <si>
    <t>%</t>
  </si>
  <si>
    <t>% de Mayores de edad</t>
  </si>
  <si>
    <t>% de Divorciados</t>
  </si>
  <si>
    <t>% de Menores de edad</t>
  </si>
  <si>
    <t>% de  Masculinos</t>
  </si>
  <si>
    <t>% de Femeninos</t>
  </si>
  <si>
    <t>% de Casados</t>
  </si>
  <si>
    <t xml:space="preserve">% de Solteros </t>
  </si>
  <si>
    <t>% de Viudos</t>
  </si>
  <si>
    <t>Curso: Windows XP</t>
  </si>
  <si>
    <t>Cursos:Excel</t>
  </si>
  <si>
    <t>Toatal Alumnos</t>
  </si>
  <si>
    <t>Total Alumnos</t>
  </si>
  <si>
    <t xml:space="preserve">Promedio General </t>
  </si>
  <si>
    <t>Total Aprobados</t>
  </si>
  <si>
    <t xml:space="preserve">Total Desaprobados </t>
  </si>
  <si>
    <t>%  de Aprobados</t>
  </si>
  <si>
    <t>% de Desaprobados</t>
  </si>
  <si>
    <t>Promedio mas Repetido</t>
  </si>
  <si>
    <t>Promedio Minimo</t>
  </si>
  <si>
    <t>2 do Prom maximo</t>
  </si>
  <si>
    <t>2 do Prom minimo</t>
  </si>
  <si>
    <t>Promedio General</t>
  </si>
  <si>
    <t>Total Desaprobados</t>
  </si>
  <si>
    <t>Promedio Maximo</t>
  </si>
  <si>
    <t>2do Prom maximo</t>
  </si>
  <si>
    <t>% de Aprobados</t>
  </si>
  <si>
    <t>Fecha</t>
  </si>
  <si>
    <t>Prodcto</t>
  </si>
  <si>
    <t>Almacen</t>
  </si>
  <si>
    <t>Ciudad</t>
  </si>
  <si>
    <t>Importe</t>
  </si>
  <si>
    <t>Portatil</t>
  </si>
  <si>
    <t>Pc fijo</t>
  </si>
  <si>
    <t>Intercambiador</t>
  </si>
  <si>
    <t>Puerto</t>
  </si>
  <si>
    <t>General</t>
  </si>
  <si>
    <t>Aeropuerto</t>
  </si>
  <si>
    <t>Chincha</t>
  </si>
  <si>
    <t>Pisco</t>
  </si>
  <si>
    <t>Ica</t>
  </si>
  <si>
    <t>Cañete</t>
  </si>
  <si>
    <t>Pc  Fijo</t>
  </si>
  <si>
    <t xml:space="preserve"> Puerto</t>
  </si>
  <si>
    <t>Aplicar formato condicional utilizando formulas a las filas:</t>
  </si>
  <si>
    <t>Ciudad Ica relleno verde fuente blanco</t>
  </si>
  <si>
    <t>Ciudad de chincha relleno azul  fuente blanco</t>
  </si>
  <si>
    <t>Ciudad Cañete relleno marron fuente balnco</t>
  </si>
  <si>
    <t>Promedios Condicionales</t>
  </si>
  <si>
    <t>no portatil</t>
  </si>
  <si>
    <t>Conteos</t>
  </si>
  <si>
    <t>Cantidad              %</t>
  </si>
  <si>
    <t>Total  Ventas</t>
  </si>
  <si>
    <t>Conteos condicionales con 3 condiciones</t>
  </si>
  <si>
    <t>Promedio Máximo</t>
  </si>
  <si>
    <t>Promedio más repetido</t>
  </si>
  <si>
    <t>Promedio Mínimo</t>
  </si>
  <si>
    <t>portatil</t>
  </si>
  <si>
    <t>curso:Word</t>
  </si>
  <si>
    <t>Euros</t>
  </si>
  <si>
    <t>Sumas Condicionales</t>
  </si>
  <si>
    <r>
      <rPr>
        <sz val="18"/>
        <color theme="1"/>
        <rFont val="Algerian"/>
        <family val="5"/>
      </rPr>
      <t>Venta de Equipos Informaticos " EL ARGENTINIANO</t>
    </r>
    <r>
      <rPr>
        <sz val="11"/>
        <color theme="1"/>
        <rFont val="Century Gothic"/>
        <family val="2"/>
        <scheme val="minor"/>
      </rPr>
      <t>"</t>
    </r>
  </si>
  <si>
    <t>INP001</t>
  </si>
  <si>
    <t>INP002</t>
  </si>
  <si>
    <t>INP003</t>
  </si>
  <si>
    <t>INP004</t>
  </si>
  <si>
    <t>INP005</t>
  </si>
  <si>
    <t>INP006</t>
  </si>
  <si>
    <t>INP007</t>
  </si>
  <si>
    <t>INP008</t>
  </si>
  <si>
    <t>INP009</t>
  </si>
  <si>
    <t>INP010</t>
  </si>
  <si>
    <t>INP011</t>
  </si>
  <si>
    <t>INP012</t>
  </si>
  <si>
    <t>INP013</t>
  </si>
  <si>
    <t>INP014</t>
  </si>
  <si>
    <t>INP015</t>
  </si>
  <si>
    <t>INP016</t>
  </si>
  <si>
    <t>INP017</t>
  </si>
  <si>
    <t>INP018</t>
  </si>
  <si>
    <t>INP019</t>
  </si>
  <si>
    <t>INP020</t>
  </si>
  <si>
    <t>INP021</t>
  </si>
  <si>
    <t>INP022</t>
  </si>
  <si>
    <t>INP023</t>
  </si>
  <si>
    <t>INP024</t>
  </si>
  <si>
    <t>INP025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</si>
</sst>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_-&quot;S/&quot;* #,##0.00_-;\-&quot;S/&quot;* #,##0.00_-;_-&quot;S/&quot;* &quot;-&quot;??_-;_-@_-"/>
    <numFmt numFmtId="165" formatCode="_-[$S/-280A]* #,##0.00_-;\-[$S/-280A]* #,##0.00_-;_-[$S/-280A]* &quot;-&quot;??_-;_-@_-"/>
    <numFmt numFmtId="166" formatCode="&quot;S/.&quot;#,##0.00"/>
    <numFmt numFmtId="167" formatCode="_-[$$-540A]* #,##0.00_ ;_-[$$-540A]* \-#,##0.00\ ;_-[$$-540A]* &quot;-&quot;??_ ;_-@_ "/>
    <numFmt numFmtId="168" formatCode="&quot;S/.&quot;\ #,##0.00"/>
    <numFmt numFmtId="169" formatCode="#,##0.00\ [$€-40C]"/>
    <numFmt numFmtId="170" formatCode="[$¥-411]#,##0.00"/>
    <numFmt numFmtId="171" formatCode="[$£-809]#,##0.00"/>
    <numFmt numFmtId="172" formatCode="[$fr.-100C]\ #,##0.00"/>
    <numFmt numFmtId="173" formatCode="[$S/-280A]\ #,##0.00"/>
    <numFmt numFmtId="174" formatCode="_-[$S/-280A]\ * #,##0.00_-;\-[$S/-280A]\ * #,##0.00_-;_-[$S/-280A]\ * &quot;-&quot;??_-;_-@_-"/>
  </numFmts>
  <fonts count="24"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b/>
      <sz val="11"/>
      <color theme="1"/>
      <name val="Adobe Heiti Std R"/>
      <family val="2"/>
      <charset val="128"/>
    </font>
    <font>
      <b/>
      <i/>
      <sz val="11"/>
      <color theme="1"/>
      <name val="Century Gothic"/>
      <family val="2"/>
      <scheme val="minor"/>
    </font>
    <font>
      <b/>
      <sz val="14"/>
      <color theme="1"/>
      <name val="Arial Rounded MT Bold"/>
      <family val="2"/>
    </font>
    <font>
      <b/>
      <sz val="9"/>
      <color theme="1"/>
      <name val="Century Gothic"/>
      <family val="2"/>
      <scheme val="minor"/>
    </font>
    <font>
      <b/>
      <sz val="16"/>
      <color theme="1"/>
      <name val="Century Gothic"/>
      <family val="2"/>
      <scheme val="minor"/>
    </font>
    <font>
      <sz val="9"/>
      <color theme="1"/>
      <name val="Century Gothic"/>
      <family val="2"/>
      <scheme val="minor"/>
    </font>
    <font>
      <b/>
      <sz val="18"/>
      <color theme="1"/>
      <name val="Century Gothic"/>
      <family val="2"/>
      <scheme val="minor"/>
    </font>
    <font>
      <b/>
      <sz val="20"/>
      <color theme="1"/>
      <name val="Century Gothic"/>
      <family val="2"/>
      <scheme val="minor"/>
    </font>
    <font>
      <b/>
      <sz val="11"/>
      <color theme="1" tint="0.34998626667073579"/>
      <name val="Century Gothic"/>
      <family val="2"/>
      <scheme val="minor"/>
    </font>
    <font>
      <b/>
      <sz val="22"/>
      <color theme="1"/>
      <name val="Century Gothic"/>
      <family val="2"/>
      <scheme val="minor"/>
    </font>
    <font>
      <sz val="22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10"/>
      <color theme="1"/>
      <name val="Century Gothic"/>
      <family val="2"/>
      <scheme val="minor"/>
    </font>
    <font>
      <sz val="12"/>
      <color theme="1"/>
      <name val="Century Gothic"/>
      <family val="2"/>
      <scheme val="minor"/>
    </font>
    <font>
      <b/>
      <sz val="8"/>
      <color theme="1"/>
      <name val="Arial Rounded MT Bold"/>
      <family val="2"/>
    </font>
    <font>
      <sz val="18"/>
      <color theme="1"/>
      <name val="Algerian"/>
      <family val="5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entury Gothic"/>
      <family val="5"/>
      <scheme val="minor"/>
    </font>
    <font>
      <sz val="8"/>
      <name val="Century Gothic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9D9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175D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ADEF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3D9EE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3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25">
    <xf numFmtId="0" fontId="0" fillId="0" borderId="0" xfId="0"/>
    <xf numFmtId="0" fontId="0" fillId="0" borderId="1" xfId="0" applyBorder="1"/>
    <xf numFmtId="0" fontId="0" fillId="5" borderId="1" xfId="0" applyFill="1" applyBorder="1"/>
    <xf numFmtId="0" fontId="0" fillId="2" borderId="1" xfId="0" applyFill="1" applyBorder="1"/>
    <xf numFmtId="0" fontId="0" fillId="6" borderId="1" xfId="0" applyFill="1" applyBorder="1"/>
    <xf numFmtId="0" fontId="0" fillId="4" borderId="1" xfId="0" applyFill="1" applyBorder="1"/>
    <xf numFmtId="0" fontId="0" fillId="7" borderId="1" xfId="0" applyFill="1" applyBorder="1"/>
    <xf numFmtId="0" fontId="0" fillId="7" borderId="2" xfId="0" applyFill="1" applyBorder="1"/>
    <xf numFmtId="0" fontId="0" fillId="7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6" borderId="1" xfId="0" applyFont="1" applyFill="1" applyBorder="1"/>
    <xf numFmtId="0" fontId="1" fillId="6" borderId="2" xfId="0" applyFont="1" applyFill="1" applyBorder="1"/>
    <xf numFmtId="0" fontId="0" fillId="8" borderId="1" xfId="0" applyFill="1" applyBorder="1"/>
    <xf numFmtId="0" fontId="0" fillId="3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1" fillId="0" borderId="0" xfId="0" applyFont="1"/>
    <xf numFmtId="0" fontId="0" fillId="12" borderId="1" xfId="0" applyFill="1" applyBorder="1"/>
    <xf numFmtId="0" fontId="0" fillId="13" borderId="1" xfId="0" applyFill="1" applyBorder="1"/>
    <xf numFmtId="0" fontId="2" fillId="7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9" fontId="0" fillId="13" borderId="1" xfId="0" applyNumberFormat="1" applyFill="1" applyBorder="1"/>
    <xf numFmtId="0" fontId="0" fillId="0" borderId="5" xfId="0" applyBorder="1"/>
    <xf numFmtId="0" fontId="1" fillId="15" borderId="1" xfId="0" applyFont="1" applyFill="1" applyBorder="1" applyAlignment="1">
      <alignment horizontal="left" vertical="center"/>
    </xf>
    <xf numFmtId="0" fontId="0" fillId="16" borderId="0" xfId="0" applyFill="1"/>
    <xf numFmtId="0" fontId="0" fillId="15" borderId="1" xfId="0" applyFill="1" applyBorder="1"/>
    <xf numFmtId="0" fontId="0" fillId="1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7" borderId="0" xfId="0" applyFill="1"/>
    <xf numFmtId="0" fontId="5" fillId="15" borderId="1" xfId="0" applyFont="1" applyFill="1" applyBorder="1"/>
    <xf numFmtId="0" fontId="0" fillId="3" borderId="1" xfId="0" applyFill="1" applyBorder="1"/>
    <xf numFmtId="0" fontId="7" fillId="3" borderId="1" xfId="0" applyFont="1" applyFill="1" applyBorder="1"/>
    <xf numFmtId="165" fontId="0" fillId="5" borderId="1" xfId="0" applyNumberFormat="1" applyFill="1" applyBorder="1"/>
    <xf numFmtId="0" fontId="8" fillId="0" borderId="0" xfId="0" applyFont="1"/>
    <xf numFmtId="0" fontId="9" fillId="0" borderId="0" xfId="0" applyFont="1"/>
    <xf numFmtId="0" fontId="10" fillId="10" borderId="1" xfId="0" applyFont="1" applyFill="1" applyBorder="1" applyAlignment="1">
      <alignment vertical="center"/>
    </xf>
    <xf numFmtId="0" fontId="1" fillId="10" borderId="1" xfId="0" applyFont="1" applyFill="1" applyBorder="1" applyAlignment="1">
      <alignment vertical="center"/>
    </xf>
    <xf numFmtId="0" fontId="1" fillId="19" borderId="0" xfId="0" applyFont="1" applyFill="1"/>
    <xf numFmtId="0" fontId="1" fillId="19" borderId="6" xfId="0" applyFont="1" applyFill="1" applyBorder="1"/>
    <xf numFmtId="14" fontId="0" fillId="0" borderId="1" xfId="0" applyNumberFormat="1" applyBorder="1"/>
    <xf numFmtId="14" fontId="0" fillId="0" borderId="1" xfId="1" applyNumberFormat="1" applyFont="1" applyBorder="1"/>
    <xf numFmtId="0" fontId="0" fillId="22" borderId="1" xfId="0" applyFill="1" applyBorder="1"/>
    <xf numFmtId="0" fontId="16" fillId="22" borderId="1" xfId="0" applyFont="1" applyFill="1" applyBorder="1"/>
    <xf numFmtId="0" fontId="0" fillId="8" borderId="0" xfId="0" applyFill="1"/>
    <xf numFmtId="0" fontId="15" fillId="23" borderId="1" xfId="0" applyFont="1" applyFill="1" applyBorder="1"/>
    <xf numFmtId="0" fontId="15" fillId="23" borderId="1" xfId="0" applyFont="1" applyFill="1" applyBorder="1" applyAlignment="1">
      <alignment horizontal="left" vertical="top"/>
    </xf>
    <xf numFmtId="0" fontId="14" fillId="23" borderId="1" xfId="0" applyFont="1" applyFill="1" applyBorder="1" applyAlignment="1">
      <alignment horizontal="left" vertical="top"/>
    </xf>
    <xf numFmtId="167" fontId="0" fillId="14" borderId="1" xfId="0" applyNumberFormat="1" applyFill="1" applyBorder="1"/>
    <xf numFmtId="9" fontId="0" fillId="22" borderId="1" xfId="3" applyFont="1" applyFill="1" applyBorder="1"/>
    <xf numFmtId="9" fontId="0" fillId="12" borderId="1" xfId="3" applyFont="1" applyFill="1" applyBorder="1"/>
    <xf numFmtId="166" fontId="0" fillId="0" borderId="1" xfId="2" applyNumberFormat="1" applyFont="1" applyBorder="1"/>
    <xf numFmtId="166" fontId="0" fillId="0" borderId="8" xfId="2" applyNumberFormat="1" applyFont="1" applyFill="1" applyBorder="1"/>
    <xf numFmtId="9" fontId="0" fillId="12" borderId="1" xfId="0" applyNumberFormat="1" applyFill="1" applyBorder="1"/>
    <xf numFmtId="168" fontId="0" fillId="10" borderId="1" xfId="0" applyNumberFormat="1" applyFill="1" applyBorder="1"/>
    <xf numFmtId="169" fontId="0" fillId="10" borderId="1" xfId="0" applyNumberFormat="1" applyFill="1" applyBorder="1"/>
    <xf numFmtId="170" fontId="0" fillId="14" borderId="1" xfId="0" applyNumberFormat="1" applyFill="1" applyBorder="1"/>
    <xf numFmtId="171" fontId="0" fillId="10" borderId="1" xfId="0" applyNumberFormat="1" applyFill="1" applyBorder="1"/>
    <xf numFmtId="0" fontId="1" fillId="15" borderId="1" xfId="0" applyFont="1" applyFill="1" applyBorder="1" applyAlignment="1">
      <alignment horizontal="center" vertical="center"/>
    </xf>
    <xf numFmtId="0" fontId="0" fillId="6" borderId="2" xfId="0" applyFill="1" applyBorder="1"/>
    <xf numFmtId="171" fontId="0" fillId="10" borderId="2" xfId="0" applyNumberFormat="1" applyFill="1" applyBorder="1"/>
    <xf numFmtId="0" fontId="0" fillId="6" borderId="10" xfId="0" applyFill="1" applyBorder="1"/>
    <xf numFmtId="171" fontId="0" fillId="10" borderId="10" xfId="0" applyNumberFormat="1" applyFill="1" applyBorder="1"/>
    <xf numFmtId="172" fontId="0" fillId="10" borderId="1" xfId="0" applyNumberFormat="1" applyFill="1" applyBorder="1"/>
    <xf numFmtId="168" fontId="0" fillId="0" borderId="1" xfId="0" applyNumberFormat="1" applyBorder="1"/>
    <xf numFmtId="2" fontId="0" fillId="0" borderId="1" xfId="1" applyNumberFormat="1" applyFont="1" applyBorder="1"/>
    <xf numFmtId="2" fontId="0" fillId="0" borderId="1" xfId="2" applyNumberFormat="1" applyFont="1" applyBorder="1"/>
    <xf numFmtId="2" fontId="0" fillId="0" borderId="1" xfId="0" applyNumberFormat="1" applyBorder="1"/>
    <xf numFmtId="1" fontId="0" fillId="0" borderId="1" xfId="0" applyNumberFormat="1" applyBorder="1"/>
    <xf numFmtId="0" fontId="1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0" fillId="0" borderId="0" xfId="0"/>
    <xf numFmtId="0" fontId="0" fillId="4" borderId="1" xfId="0" applyFill="1" applyBorder="1" applyAlignment="1">
      <alignment vertical="top"/>
    </xf>
    <xf numFmtId="0" fontId="0" fillId="6" borderId="1" xfId="0" applyFill="1" applyBorder="1"/>
    <xf numFmtId="0" fontId="4" fillId="0" borderId="0" xfId="0" applyFont="1"/>
    <xf numFmtId="0" fontId="3" fillId="0" borderId="0" xfId="0" applyFont="1"/>
    <xf numFmtId="0" fontId="6" fillId="3" borderId="6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19" borderId="1" xfId="0" applyFont="1" applyFill="1" applyBorder="1" applyAlignment="1">
      <alignment wrapText="1"/>
    </xf>
    <xf numFmtId="0" fontId="1" fillId="19" borderId="6" xfId="0" applyFont="1" applyFill="1" applyBorder="1"/>
    <xf numFmtId="0" fontId="11" fillId="0" borderId="0" xfId="0" applyFont="1"/>
    <xf numFmtId="0" fontId="12" fillId="0" borderId="0" xfId="0" applyFont="1"/>
    <xf numFmtId="0" fontId="1" fillId="20" borderId="1" xfId="0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1" fillId="10" borderId="1" xfId="0" applyFont="1" applyFill="1" applyBorder="1" applyAlignment="1">
      <alignment wrapText="1"/>
    </xf>
    <xf numFmtId="0" fontId="1" fillId="10" borderId="6" xfId="0" applyFont="1" applyFill="1" applyBorder="1" applyAlignment="1">
      <alignment wrapText="1"/>
    </xf>
    <xf numFmtId="0" fontId="1" fillId="3" borderId="1" xfId="0" applyFont="1" applyFill="1" applyBorder="1" applyAlignment="1">
      <alignment vertical="center" textRotation="90"/>
    </xf>
    <xf numFmtId="0" fontId="1" fillId="3" borderId="6" xfId="0" applyFont="1" applyFill="1" applyBorder="1" applyAlignment="1">
      <alignment vertical="center" textRotation="90"/>
    </xf>
    <xf numFmtId="0" fontId="1" fillId="18" borderId="1" xfId="0" applyFont="1" applyFill="1" applyBorder="1" applyAlignment="1">
      <alignment horizontal="center" vertical="center" textRotation="90" wrapText="1"/>
    </xf>
    <xf numFmtId="0" fontId="1" fillId="18" borderId="6" xfId="0" applyFont="1" applyFill="1" applyBorder="1" applyAlignment="1">
      <alignment horizontal="center" vertical="center" textRotation="90" wrapText="1"/>
    </xf>
    <xf numFmtId="0" fontId="1" fillId="12" borderId="1" xfId="0" applyFont="1" applyFill="1" applyBorder="1" applyAlignment="1">
      <alignment vertical="center" textRotation="90"/>
    </xf>
    <xf numFmtId="0" fontId="1" fillId="12" borderId="6" xfId="0" applyFont="1" applyFill="1" applyBorder="1" applyAlignment="1">
      <alignment vertical="center" textRotation="90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0" fontId="1" fillId="21" borderId="2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7" fillId="0" borderId="7" xfId="0" applyFont="1" applyBorder="1"/>
    <xf numFmtId="0" fontId="0" fillId="0" borderId="7" xfId="0" applyBorder="1"/>
    <xf numFmtId="0" fontId="0" fillId="0" borderId="9" xfId="0" applyBorder="1"/>
    <xf numFmtId="0" fontId="2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23" borderId="0" xfId="0" applyFont="1" applyFill="1" applyAlignment="1">
      <alignment horizontal="center" vertical="center"/>
    </xf>
    <xf numFmtId="0" fontId="0" fillId="23" borderId="0" xfId="0" applyFill="1" applyAlignment="1">
      <alignment horizontal="center" vertical="center"/>
    </xf>
    <xf numFmtId="0" fontId="15" fillId="23" borderId="0" xfId="0" applyFont="1" applyFill="1" applyAlignment="1">
      <alignment horizontal="center" vertical="center"/>
    </xf>
    <xf numFmtId="0" fontId="15" fillId="23" borderId="2" xfId="0" applyFont="1" applyFill="1" applyBorder="1"/>
    <xf numFmtId="0" fontId="15" fillId="23" borderId="4" xfId="0" applyFont="1" applyFill="1" applyBorder="1"/>
    <xf numFmtId="173" fontId="0" fillId="10" borderId="1" xfId="0" applyNumberFormat="1" applyFill="1" applyBorder="1"/>
    <xf numFmtId="173" fontId="0" fillId="9" borderId="1" xfId="0" applyNumberFormat="1" applyFill="1" applyBorder="1"/>
    <xf numFmtId="173" fontId="0" fillId="11" borderId="1" xfId="0" applyNumberFormat="1" applyFill="1" applyBorder="1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73" fontId="0" fillId="4" borderId="1" xfId="0" applyNumberFormat="1" applyFill="1" applyBorder="1"/>
    <xf numFmtId="173" fontId="0" fillId="12" borderId="1" xfId="0" applyNumberFormat="1" applyFill="1" applyBorder="1"/>
    <xf numFmtId="173" fontId="0" fillId="6" borderId="1" xfId="0" applyNumberFormat="1" applyFill="1" applyBorder="1"/>
    <xf numFmtId="174" fontId="0" fillId="0" borderId="0" xfId="0" applyNumberFormat="1"/>
    <xf numFmtId="0" fontId="1" fillId="19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6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auto="1"/>
      </font>
      <fill>
        <patternFill>
          <b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color auto="1"/>
      </font>
      <fill>
        <patternFill>
          <b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rgb="FF00206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rgb="FF00206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rgb="FF00206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rgb="FF00206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rgb="FF00206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rgb="FF00206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9" tint="-0.24994659260841701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rgb="FF002060"/>
        </patternFill>
      </fill>
    </dxf>
  </dxfs>
  <tableStyles count="0" defaultTableStyle="TableStyleMedium2" defaultPivotStyle="PivotStyleLight16"/>
  <colors>
    <mruColors>
      <color rgb="FFF3D9EE"/>
      <color rgb="FFD9D9FF"/>
      <color rgb="FFFFCCCC"/>
      <color rgb="FFFADEFA"/>
      <color rgb="FFFFFFFF"/>
      <color rgb="FFCCCCFF"/>
      <color rgb="FFFFCCFF"/>
      <color rgb="FFCC99FF"/>
      <color rgb="FFF175DF"/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438150</xdr:colOff>
      <xdr:row>1</xdr:row>
      <xdr:rowOff>38100</xdr:rowOff>
    </xdr:from>
    <xdr:to>
      <xdr:col>8</xdr:col>
      <xdr:colOff>419100</xdr:colOff>
      <xdr:row>1</xdr:row>
      <xdr:rowOff>398526</xdr:rowOff>
    </xdr:to>
    <xdr:pic>
      <xdr:nvPicPr>
        <xdr:cNvPr id="3" name="Imagen 2" descr="Recorte de pantall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902" t="23980" r="41159" b="65776"/>
        <a:stretch/>
      </xdr:blipFill>
      <xdr:spPr>
        <a:xfrm>
          <a:off x="5086350" y="228600"/>
          <a:ext cx="819150" cy="3604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142874</xdr:colOff>
      <xdr:row>1</xdr:row>
      <xdr:rowOff>57150</xdr:rowOff>
    </xdr:from>
    <xdr:to>
      <xdr:col>2</xdr:col>
      <xdr:colOff>285749</xdr:colOff>
      <xdr:row>2</xdr:row>
      <xdr:rowOff>179451</xdr:rowOff>
    </xdr:to>
    <xdr:pic>
      <xdr:nvPicPr>
        <xdr:cNvPr id="4" name="Imagen 3" descr="Recorte de pantalla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902" t="23980" r="41159" b="65776"/>
        <a:stretch/>
      </xdr:blipFill>
      <xdr:spPr>
        <a:xfrm>
          <a:off x="142874" y="200025"/>
          <a:ext cx="981075" cy="3604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Estela de condensación">
  <a:themeElements>
    <a:clrScheme name="Estela de condensación">
      <a:dk1>
        <a:sysClr val="windowText" lastClr="000000"/>
      </a:dk1>
      <a:lt1>
        <a:sysClr val="window" lastClr="FFFFFF"/>
      </a:lt1>
      <a:dk2>
        <a:srgbClr val="454545"/>
      </a:dk2>
      <a:lt2>
        <a:srgbClr val="DADADA"/>
      </a:lt2>
      <a:accent1>
        <a:srgbClr val="DF2E28"/>
      </a:accent1>
      <a:accent2>
        <a:srgbClr val="FE801A"/>
      </a:accent2>
      <a:accent3>
        <a:srgbClr val="E9BF35"/>
      </a:accent3>
      <a:accent4>
        <a:srgbClr val="81BB42"/>
      </a:accent4>
      <a:accent5>
        <a:srgbClr val="32C7A9"/>
      </a:accent5>
      <a:accent6>
        <a:srgbClr val="4A9BDC"/>
      </a:accent6>
      <a:hlink>
        <a:srgbClr val="F0532B"/>
      </a:hlink>
      <a:folHlink>
        <a:srgbClr val="F38B53"/>
      </a:folHlink>
    </a:clrScheme>
    <a:fontScheme name="Estela de condensación">
      <a:maj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tela de condensación">
      <a:fillStyleLst>
        <a:solidFill>
          <a:schemeClr val="phClr"/>
        </a:solidFill>
        <a:gradFill rotWithShape="1">
          <a:gsLst>
            <a:gs pos="0">
              <a:schemeClr val="phClr">
                <a:tint val="69000"/>
                <a:alpha val="100000"/>
                <a:satMod val="109000"/>
                <a:lumMod val="110000"/>
              </a:schemeClr>
            </a:gs>
            <a:gs pos="52000">
              <a:schemeClr val="phClr">
                <a:tint val="74000"/>
                <a:satMod val="100000"/>
                <a:lumMod val="104000"/>
              </a:schemeClr>
            </a:gs>
            <a:gs pos="100000">
              <a:schemeClr val="phClr">
                <a:tint val="78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satMod val="100000"/>
                <a:lumMod val="104000"/>
              </a:schemeClr>
            </a:gs>
            <a:gs pos="78000">
              <a:schemeClr val="phClr">
                <a:shade val="100000"/>
                <a:satMod val="11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  <a:scene3d>
            <a:camera prst="orthographicFront">
              <a:rot lat="0" lon="0" rev="0"/>
            </a:camera>
            <a:lightRig rig="threePt" dir="t"/>
          </a:scene3d>
          <a:sp3d>
            <a:bevelT w="25400" h="12700"/>
          </a:sp3d>
        </a:effectStyle>
        <a:effectStyle>
          <a:effectLst>
            <a:outerShdw blurRad="57150" dist="19050" dir="5400000" algn="ctr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>
            <a:bevelT w="508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apor Trail" id="{4FDF2955-7D9C-493C-B9F9-C205151B46CD}" vid="{8F31A783-2159-4870-BC29-2BA7D038EA44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1"/>
  <sheetViews>
    <sheetView zoomScale="130" zoomScaleNormal="130" workbookViewId="0">
      <selection activeCell="G12" sqref="G12"/>
    </sheetView>
  </sheetViews>
  <sheetFormatPr baseColWidth="10" defaultRowHeight="16.5"/>
  <cols>
    <col min="2" max="2" width="12.875" customWidth="1"/>
    <col min="3" max="3" width="6.75" customWidth="1"/>
    <col min="5" max="5" width="6.625" customWidth="1"/>
    <col min="6" max="6" width="8" customWidth="1"/>
  </cols>
  <sheetData>
    <row r="2" spans="1:7">
      <c r="A2" s="72" t="s">
        <v>0</v>
      </c>
      <c r="B2" s="73"/>
      <c r="C2" s="73"/>
      <c r="D2" s="73"/>
      <c r="E2" s="73"/>
      <c r="F2" s="73"/>
      <c r="G2" s="74"/>
    </row>
    <row r="3" spans="1:7" ht="29.25" customHeight="1">
      <c r="A3" s="10" t="s">
        <v>1</v>
      </c>
      <c r="B3" s="11" t="s">
        <v>2</v>
      </c>
      <c r="C3" s="10" t="s">
        <v>3</v>
      </c>
      <c r="D3" s="10" t="s">
        <v>4</v>
      </c>
      <c r="E3" s="10" t="s">
        <v>5</v>
      </c>
      <c r="F3" s="10" t="s">
        <v>7</v>
      </c>
      <c r="G3" s="10" t="s">
        <v>6</v>
      </c>
    </row>
    <row r="4" spans="1:7">
      <c r="A4" s="3" t="s">
        <v>9</v>
      </c>
      <c r="B4" s="7" t="s">
        <v>16</v>
      </c>
      <c r="C4" s="9">
        <v>12</v>
      </c>
      <c r="D4" s="8">
        <v>3</v>
      </c>
      <c r="E4" s="3">
        <f>C4*D4</f>
        <v>36</v>
      </c>
      <c r="F4" s="2">
        <f>18%*E4</f>
        <v>6.4799999999999995</v>
      </c>
      <c r="G4" s="6">
        <f>E4+F4</f>
        <v>42.48</v>
      </c>
    </row>
    <row r="5" spans="1:7">
      <c r="A5" s="3" t="s">
        <v>10</v>
      </c>
      <c r="B5" s="7" t="s">
        <v>17</v>
      </c>
      <c r="C5" s="9">
        <v>33</v>
      </c>
      <c r="D5" s="8">
        <v>4</v>
      </c>
      <c r="E5" s="3">
        <f t="shared" ref="E5:E10" si="0">C5*D5</f>
        <v>132</v>
      </c>
      <c r="F5" s="2">
        <f t="shared" ref="F5:F10" si="1">18%*E5</f>
        <v>23.759999999999998</v>
      </c>
      <c r="G5" s="6">
        <f t="shared" ref="G5:G10" si="2">E5+F5</f>
        <v>155.76</v>
      </c>
    </row>
    <row r="6" spans="1:7">
      <c r="A6" s="3" t="s">
        <v>11</v>
      </c>
      <c r="B6" s="7" t="s">
        <v>18</v>
      </c>
      <c r="C6" s="9">
        <v>21</v>
      </c>
      <c r="D6" s="8">
        <v>5</v>
      </c>
      <c r="E6" s="3">
        <f t="shared" si="0"/>
        <v>105</v>
      </c>
      <c r="F6" s="2">
        <f t="shared" si="1"/>
        <v>18.899999999999999</v>
      </c>
      <c r="G6" s="6">
        <f t="shared" si="2"/>
        <v>123.9</v>
      </c>
    </row>
    <row r="7" spans="1:7">
      <c r="A7" s="3" t="s">
        <v>12</v>
      </c>
      <c r="B7" s="7" t="s">
        <v>19</v>
      </c>
      <c r="C7" s="9">
        <v>34</v>
      </c>
      <c r="D7" s="8">
        <v>23</v>
      </c>
      <c r="E7" s="3">
        <f t="shared" si="0"/>
        <v>782</v>
      </c>
      <c r="F7" s="2">
        <f t="shared" si="1"/>
        <v>140.76</v>
      </c>
      <c r="G7" s="6">
        <f t="shared" si="2"/>
        <v>922.76</v>
      </c>
    </row>
    <row r="8" spans="1:7">
      <c r="A8" s="3" t="s">
        <v>13</v>
      </c>
      <c r="B8" s="7" t="s">
        <v>20</v>
      </c>
      <c r="C8" s="9">
        <v>12</v>
      </c>
      <c r="D8" s="8">
        <v>12</v>
      </c>
      <c r="E8" s="3">
        <f t="shared" si="0"/>
        <v>144</v>
      </c>
      <c r="F8" s="2">
        <f t="shared" si="1"/>
        <v>25.919999999999998</v>
      </c>
      <c r="G8" s="6">
        <f t="shared" si="2"/>
        <v>169.92</v>
      </c>
    </row>
    <row r="9" spans="1:7">
      <c r="A9" s="3" t="s">
        <v>14</v>
      </c>
      <c r="B9" s="7" t="s">
        <v>21</v>
      </c>
      <c r="C9" s="9">
        <v>56</v>
      </c>
      <c r="D9" s="8">
        <v>12</v>
      </c>
      <c r="E9" s="3">
        <f t="shared" si="0"/>
        <v>672</v>
      </c>
      <c r="F9" s="2">
        <f t="shared" si="1"/>
        <v>120.96</v>
      </c>
      <c r="G9" s="6">
        <f t="shared" si="2"/>
        <v>792.96</v>
      </c>
    </row>
    <row r="10" spans="1:7">
      <c r="A10" s="3" t="s">
        <v>15</v>
      </c>
      <c r="B10" s="7" t="s">
        <v>22</v>
      </c>
      <c r="C10" s="9">
        <v>34</v>
      </c>
      <c r="D10" s="8">
        <v>12</v>
      </c>
      <c r="E10" s="3">
        <f t="shared" si="0"/>
        <v>408</v>
      </c>
      <c r="F10" s="2">
        <f t="shared" si="1"/>
        <v>73.44</v>
      </c>
      <c r="G10" s="6">
        <f t="shared" si="2"/>
        <v>481.44</v>
      </c>
    </row>
    <row r="11" spans="1:7">
      <c r="B11" t="s">
        <v>8</v>
      </c>
      <c r="C11" s="5">
        <f>SUM(C4:C10)</f>
        <v>202</v>
      </c>
      <c r="D11" s="5">
        <f>SUM(D4:D10)</f>
        <v>71</v>
      </c>
      <c r="E11" s="5">
        <f>SUM(E4:E10)</f>
        <v>2279</v>
      </c>
      <c r="F11" s="5">
        <f>SUM(F4:F10)</f>
        <v>410.21999999999997</v>
      </c>
      <c r="G11" s="5">
        <f>SUM(G4:G10)</f>
        <v>2689.2200000000003</v>
      </c>
    </row>
  </sheetData>
  <mergeCells count="1">
    <mergeCell ref="A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18"/>
  <sheetViews>
    <sheetView topLeftCell="C2" zoomScale="130" zoomScaleNormal="130" workbookViewId="0">
      <selection activeCell="M14" sqref="M14"/>
    </sheetView>
  </sheetViews>
  <sheetFormatPr baseColWidth="10" defaultRowHeight="16.5"/>
  <cols>
    <col min="1" max="1" width="1.25" customWidth="1"/>
    <col min="2" max="2" width="26.625" customWidth="1"/>
    <col min="3" max="3" width="8.875" customWidth="1"/>
    <col min="4" max="4" width="8" customWidth="1"/>
    <col min="5" max="5" width="7.625" customWidth="1"/>
    <col min="6" max="6" width="5.125" customWidth="1"/>
    <col min="7" max="7" width="9.25" customWidth="1"/>
    <col min="8" max="9" width="9.375" customWidth="1"/>
    <col min="10" max="10" width="10.125" customWidth="1"/>
    <col min="11" max="11" width="8" customWidth="1"/>
    <col min="12" max="12" width="9.25" customWidth="1"/>
    <col min="13" max="13" width="10.25" customWidth="1"/>
    <col min="14" max="14" width="9.25" customWidth="1"/>
  </cols>
  <sheetData>
    <row r="2" spans="1:14" ht="15.75" customHeight="1">
      <c r="B2" s="20" t="s">
        <v>23</v>
      </c>
    </row>
    <row r="3" spans="1:14" ht="2.25" customHeight="1"/>
    <row r="4" spans="1:14" ht="27" customHeight="1">
      <c r="A4" s="1"/>
      <c r="B4" s="18" t="s">
        <v>24</v>
      </c>
      <c r="C4" s="19" t="s">
        <v>25</v>
      </c>
      <c r="D4" s="19" t="s">
        <v>26</v>
      </c>
      <c r="E4" s="18" t="s">
        <v>27</v>
      </c>
      <c r="F4" s="18" t="s">
        <v>28</v>
      </c>
      <c r="G4" s="18" t="s">
        <v>29</v>
      </c>
      <c r="H4" s="18" t="s">
        <v>30</v>
      </c>
      <c r="I4" s="18" t="s">
        <v>31</v>
      </c>
      <c r="J4" s="18" t="s">
        <v>32</v>
      </c>
      <c r="K4" s="18" t="s">
        <v>33</v>
      </c>
      <c r="L4" s="18" t="s">
        <v>34</v>
      </c>
      <c r="M4" s="18" t="s">
        <v>47</v>
      </c>
      <c r="N4" s="18" t="s">
        <v>6</v>
      </c>
    </row>
    <row r="5" spans="1:14">
      <c r="A5" s="1"/>
      <c r="B5" s="12" t="s">
        <v>35</v>
      </c>
      <c r="C5" s="14">
        <v>45</v>
      </c>
      <c r="D5" s="13">
        <v>12</v>
      </c>
      <c r="E5" s="16">
        <f>C5-48</f>
        <v>-3</v>
      </c>
      <c r="F5" s="15">
        <f>48-C5</f>
        <v>3</v>
      </c>
      <c r="G5" s="113">
        <f>C5*D5</f>
        <v>540</v>
      </c>
      <c r="H5" s="114">
        <f>3%*G5</f>
        <v>16.2</v>
      </c>
      <c r="I5" s="113">
        <f>5%*G5</f>
        <v>27</v>
      </c>
      <c r="J5" s="114">
        <f>4%*G5</f>
        <v>21.6</v>
      </c>
      <c r="K5" s="15">
        <v>0</v>
      </c>
      <c r="L5" s="113">
        <f>H5+I5+J5</f>
        <v>64.800000000000011</v>
      </c>
      <c r="M5" s="114">
        <f>G5</f>
        <v>540</v>
      </c>
      <c r="N5" s="113">
        <f>M5-L5</f>
        <v>475.2</v>
      </c>
    </row>
    <row r="6" spans="1:14">
      <c r="A6" s="1"/>
      <c r="B6" s="12" t="s">
        <v>36</v>
      </c>
      <c r="C6" s="14">
        <v>45</v>
      </c>
      <c r="D6" s="13">
        <v>12</v>
      </c>
      <c r="E6" s="16">
        <f t="shared" ref="E6:E16" si="0">C6-48</f>
        <v>-3</v>
      </c>
      <c r="F6" s="15">
        <f t="shared" ref="F6:F16" si="1">48-C6</f>
        <v>3</v>
      </c>
      <c r="G6" s="113">
        <f t="shared" ref="G6:G16" si="2">C6*D6</f>
        <v>540</v>
      </c>
      <c r="H6" s="114">
        <f t="shared" ref="H6:H16" si="3">3%*G6</f>
        <v>16.2</v>
      </c>
      <c r="I6" s="113">
        <f t="shared" ref="I6:I16" si="4">5%*G6</f>
        <v>27</v>
      </c>
      <c r="J6" s="114">
        <f t="shared" ref="J6:J16" si="5">4%*G6</f>
        <v>21.6</v>
      </c>
      <c r="K6" s="15">
        <v>0</v>
      </c>
      <c r="L6" s="113">
        <f t="shared" ref="L6:L16" si="6">H6+I6+J6</f>
        <v>64.800000000000011</v>
      </c>
      <c r="M6" s="114">
        <f t="shared" ref="M6:M16" si="7">G6</f>
        <v>540</v>
      </c>
      <c r="N6" s="113">
        <f t="shared" ref="N6:N16" si="8">M6-L6</f>
        <v>475.2</v>
      </c>
    </row>
    <row r="7" spans="1:14">
      <c r="A7" s="1"/>
      <c r="B7" s="12" t="s">
        <v>37</v>
      </c>
      <c r="C7" s="14">
        <v>56</v>
      </c>
      <c r="D7" s="13">
        <v>14</v>
      </c>
      <c r="E7" s="16">
        <f t="shared" si="0"/>
        <v>8</v>
      </c>
      <c r="F7" s="15">
        <f t="shared" si="1"/>
        <v>-8</v>
      </c>
      <c r="G7" s="113">
        <f t="shared" si="2"/>
        <v>784</v>
      </c>
      <c r="H7" s="114">
        <f t="shared" si="3"/>
        <v>23.52</v>
      </c>
      <c r="I7" s="113">
        <f t="shared" si="4"/>
        <v>39.200000000000003</v>
      </c>
      <c r="J7" s="114">
        <f t="shared" si="5"/>
        <v>31.36</v>
      </c>
      <c r="K7" s="15">
        <v>0</v>
      </c>
      <c r="L7" s="113">
        <f t="shared" si="6"/>
        <v>94.08</v>
      </c>
      <c r="M7" s="114">
        <f t="shared" si="7"/>
        <v>784</v>
      </c>
      <c r="N7" s="113">
        <f t="shared" si="8"/>
        <v>689.92</v>
      </c>
    </row>
    <row r="8" spans="1:14">
      <c r="A8" s="1"/>
      <c r="B8" s="12" t="s">
        <v>38</v>
      </c>
      <c r="C8" s="14">
        <v>46</v>
      </c>
      <c r="D8" s="13">
        <v>15</v>
      </c>
      <c r="E8" s="16">
        <f t="shared" si="0"/>
        <v>-2</v>
      </c>
      <c r="F8" s="15">
        <f t="shared" si="1"/>
        <v>2</v>
      </c>
      <c r="G8" s="113">
        <f t="shared" si="2"/>
        <v>690</v>
      </c>
      <c r="H8" s="114">
        <f t="shared" si="3"/>
        <v>20.7</v>
      </c>
      <c r="I8" s="113">
        <f t="shared" si="4"/>
        <v>34.5</v>
      </c>
      <c r="J8" s="114">
        <f t="shared" si="5"/>
        <v>27.6</v>
      </c>
      <c r="K8" s="15">
        <v>0</v>
      </c>
      <c r="L8" s="113">
        <f t="shared" si="6"/>
        <v>82.800000000000011</v>
      </c>
      <c r="M8" s="114">
        <f t="shared" si="7"/>
        <v>690</v>
      </c>
      <c r="N8" s="113">
        <f t="shared" si="8"/>
        <v>607.20000000000005</v>
      </c>
    </row>
    <row r="9" spans="1:14">
      <c r="A9" s="1"/>
      <c r="B9" s="12" t="s">
        <v>39</v>
      </c>
      <c r="C9" s="14">
        <v>56</v>
      </c>
      <c r="D9" s="13">
        <v>18</v>
      </c>
      <c r="E9" s="16">
        <f t="shared" si="0"/>
        <v>8</v>
      </c>
      <c r="F9" s="15">
        <f t="shared" si="1"/>
        <v>-8</v>
      </c>
      <c r="G9" s="113">
        <f t="shared" si="2"/>
        <v>1008</v>
      </c>
      <c r="H9" s="114">
        <f t="shared" si="3"/>
        <v>30.24</v>
      </c>
      <c r="I9" s="113">
        <f t="shared" si="4"/>
        <v>50.400000000000006</v>
      </c>
      <c r="J9" s="114">
        <f t="shared" si="5"/>
        <v>40.32</v>
      </c>
      <c r="K9" s="15">
        <v>0</v>
      </c>
      <c r="L9" s="113">
        <f t="shared" si="6"/>
        <v>120.96000000000001</v>
      </c>
      <c r="M9" s="114">
        <f t="shared" si="7"/>
        <v>1008</v>
      </c>
      <c r="N9" s="113">
        <f t="shared" si="8"/>
        <v>887.04</v>
      </c>
    </row>
    <row r="10" spans="1:14">
      <c r="A10" s="1"/>
      <c r="B10" s="12" t="s">
        <v>40</v>
      </c>
      <c r="C10" s="14">
        <v>59</v>
      </c>
      <c r="D10" s="13">
        <v>14</v>
      </c>
      <c r="E10" s="16">
        <f t="shared" si="0"/>
        <v>11</v>
      </c>
      <c r="F10" s="15">
        <f t="shared" si="1"/>
        <v>-11</v>
      </c>
      <c r="G10" s="113">
        <f t="shared" si="2"/>
        <v>826</v>
      </c>
      <c r="H10" s="114">
        <f t="shared" si="3"/>
        <v>24.779999999999998</v>
      </c>
      <c r="I10" s="113">
        <f t="shared" si="4"/>
        <v>41.300000000000004</v>
      </c>
      <c r="J10" s="114">
        <f t="shared" si="5"/>
        <v>33.04</v>
      </c>
      <c r="K10" s="15">
        <v>0</v>
      </c>
      <c r="L10" s="113">
        <f t="shared" si="6"/>
        <v>99.12</v>
      </c>
      <c r="M10" s="114">
        <f t="shared" si="7"/>
        <v>826</v>
      </c>
      <c r="N10" s="113">
        <f t="shared" si="8"/>
        <v>726.88</v>
      </c>
    </row>
    <row r="11" spans="1:14">
      <c r="A11" s="1"/>
      <c r="B11" s="12" t="s">
        <v>41</v>
      </c>
      <c r="C11" s="14">
        <v>89</v>
      </c>
      <c r="D11" s="13">
        <v>14</v>
      </c>
      <c r="E11" s="16">
        <f t="shared" si="0"/>
        <v>41</v>
      </c>
      <c r="F11" s="15">
        <f t="shared" si="1"/>
        <v>-41</v>
      </c>
      <c r="G11" s="113">
        <f t="shared" si="2"/>
        <v>1246</v>
      </c>
      <c r="H11" s="114">
        <f t="shared" si="3"/>
        <v>37.379999999999995</v>
      </c>
      <c r="I11" s="113">
        <f t="shared" si="4"/>
        <v>62.300000000000004</v>
      </c>
      <c r="J11" s="114">
        <f t="shared" si="5"/>
        <v>49.84</v>
      </c>
      <c r="K11" s="15">
        <v>0</v>
      </c>
      <c r="L11" s="113">
        <f t="shared" si="6"/>
        <v>149.52000000000001</v>
      </c>
      <c r="M11" s="114">
        <f t="shared" si="7"/>
        <v>1246</v>
      </c>
      <c r="N11" s="113">
        <f t="shared" si="8"/>
        <v>1096.48</v>
      </c>
    </row>
    <row r="12" spans="1:14">
      <c r="A12" s="1"/>
      <c r="B12" s="12" t="s">
        <v>42</v>
      </c>
      <c r="C12" s="14">
        <v>45</v>
      </c>
      <c r="D12" s="13">
        <v>15</v>
      </c>
      <c r="E12" s="16">
        <f t="shared" si="0"/>
        <v>-3</v>
      </c>
      <c r="F12" s="15">
        <f t="shared" si="1"/>
        <v>3</v>
      </c>
      <c r="G12" s="113">
        <f t="shared" si="2"/>
        <v>675</v>
      </c>
      <c r="H12" s="114">
        <f t="shared" si="3"/>
        <v>20.25</v>
      </c>
      <c r="I12" s="113">
        <f t="shared" si="4"/>
        <v>33.75</v>
      </c>
      <c r="J12" s="114">
        <f t="shared" si="5"/>
        <v>27</v>
      </c>
      <c r="K12" s="15">
        <v>0</v>
      </c>
      <c r="L12" s="113">
        <f t="shared" si="6"/>
        <v>81</v>
      </c>
      <c r="M12" s="114">
        <f t="shared" si="7"/>
        <v>675</v>
      </c>
      <c r="N12" s="113">
        <f t="shared" si="8"/>
        <v>594</v>
      </c>
    </row>
    <row r="13" spans="1:14">
      <c r="A13" s="1"/>
      <c r="B13" s="12" t="s">
        <v>43</v>
      </c>
      <c r="C13" s="14">
        <v>89</v>
      </c>
      <c r="D13" s="13">
        <v>12</v>
      </c>
      <c r="E13" s="16">
        <f t="shared" si="0"/>
        <v>41</v>
      </c>
      <c r="F13" s="15">
        <f t="shared" si="1"/>
        <v>-41</v>
      </c>
      <c r="G13" s="113">
        <f t="shared" si="2"/>
        <v>1068</v>
      </c>
      <c r="H13" s="114">
        <f t="shared" si="3"/>
        <v>32.04</v>
      </c>
      <c r="I13" s="113">
        <f t="shared" si="4"/>
        <v>53.400000000000006</v>
      </c>
      <c r="J13" s="114">
        <f t="shared" si="5"/>
        <v>42.72</v>
      </c>
      <c r="K13" s="15">
        <v>0</v>
      </c>
      <c r="L13" s="113">
        <f t="shared" si="6"/>
        <v>128.16</v>
      </c>
      <c r="M13" s="114">
        <f t="shared" si="7"/>
        <v>1068</v>
      </c>
      <c r="N13" s="113">
        <f t="shared" si="8"/>
        <v>939.84</v>
      </c>
    </row>
    <row r="14" spans="1:14">
      <c r="A14" s="1"/>
      <c r="B14" s="12" t="s">
        <v>44</v>
      </c>
      <c r="C14" s="14">
        <v>45</v>
      </c>
      <c r="D14" s="13">
        <v>14</v>
      </c>
      <c r="E14" s="16">
        <f t="shared" si="0"/>
        <v>-3</v>
      </c>
      <c r="F14" s="15">
        <f t="shared" si="1"/>
        <v>3</v>
      </c>
      <c r="G14" s="113">
        <f t="shared" si="2"/>
        <v>630</v>
      </c>
      <c r="H14" s="114">
        <f t="shared" si="3"/>
        <v>18.899999999999999</v>
      </c>
      <c r="I14" s="113">
        <f t="shared" si="4"/>
        <v>31.5</v>
      </c>
      <c r="J14" s="114">
        <f t="shared" si="5"/>
        <v>25.2</v>
      </c>
      <c r="K14" s="15">
        <v>0</v>
      </c>
      <c r="L14" s="113">
        <f t="shared" si="6"/>
        <v>75.599999999999994</v>
      </c>
      <c r="M14" s="114">
        <f t="shared" si="7"/>
        <v>630</v>
      </c>
      <c r="N14" s="113">
        <f t="shared" si="8"/>
        <v>554.4</v>
      </c>
    </row>
    <row r="15" spans="1:14">
      <c r="A15" s="1"/>
      <c r="B15" s="12" t="s">
        <v>45</v>
      </c>
      <c r="C15" s="14">
        <v>54</v>
      </c>
      <c r="D15" s="13">
        <v>14</v>
      </c>
      <c r="E15" s="16">
        <f t="shared" si="0"/>
        <v>6</v>
      </c>
      <c r="F15" s="15">
        <f t="shared" si="1"/>
        <v>-6</v>
      </c>
      <c r="G15" s="113">
        <f t="shared" si="2"/>
        <v>756</v>
      </c>
      <c r="H15" s="114">
        <f t="shared" si="3"/>
        <v>22.68</v>
      </c>
      <c r="I15" s="113">
        <f t="shared" si="4"/>
        <v>37.800000000000004</v>
      </c>
      <c r="J15" s="114">
        <f t="shared" si="5"/>
        <v>30.240000000000002</v>
      </c>
      <c r="K15" s="15">
        <v>0</v>
      </c>
      <c r="L15" s="113">
        <f t="shared" si="6"/>
        <v>90.72</v>
      </c>
      <c r="M15" s="114">
        <f t="shared" si="7"/>
        <v>756</v>
      </c>
      <c r="N15" s="113">
        <f t="shared" si="8"/>
        <v>665.28</v>
      </c>
    </row>
    <row r="16" spans="1:14">
      <c r="A16" s="1"/>
      <c r="B16" s="12" t="s">
        <v>46</v>
      </c>
      <c r="C16" s="14">
        <v>25</v>
      </c>
      <c r="D16" s="13">
        <v>18</v>
      </c>
      <c r="E16" s="16">
        <f t="shared" si="0"/>
        <v>-23</v>
      </c>
      <c r="F16" s="15">
        <f t="shared" si="1"/>
        <v>23</v>
      </c>
      <c r="G16" s="113">
        <f t="shared" si="2"/>
        <v>450</v>
      </c>
      <c r="H16" s="114">
        <f t="shared" si="3"/>
        <v>13.5</v>
      </c>
      <c r="I16" s="113">
        <f t="shared" si="4"/>
        <v>22.5</v>
      </c>
      <c r="J16" s="114">
        <f t="shared" si="5"/>
        <v>18</v>
      </c>
      <c r="K16" s="15">
        <v>0</v>
      </c>
      <c r="L16" s="113">
        <f t="shared" si="6"/>
        <v>54</v>
      </c>
      <c r="M16" s="114">
        <f t="shared" si="7"/>
        <v>450</v>
      </c>
      <c r="N16" s="113">
        <f t="shared" si="8"/>
        <v>396</v>
      </c>
    </row>
    <row r="17" spans="2:14">
      <c r="B17" s="26" t="s">
        <v>8</v>
      </c>
      <c r="C17" s="17">
        <f>SUM(C5:C16)</f>
        <v>654</v>
      </c>
      <c r="D17" s="17">
        <f>SUM(D5:D16)</f>
        <v>172</v>
      </c>
      <c r="E17" s="17">
        <f t="shared" ref="E17:G17" si="9">SUM(E5:E16)</f>
        <v>78</v>
      </c>
      <c r="F17" s="17">
        <f t="shared" si="9"/>
        <v>-78</v>
      </c>
      <c r="G17" s="113">
        <f t="shared" si="9"/>
        <v>9213</v>
      </c>
      <c r="H17" s="115">
        <f>SUM(H5:H16)</f>
        <v>276.39</v>
      </c>
      <c r="I17" s="115">
        <f>SUM(I5:I16)</f>
        <v>460.65000000000003</v>
      </c>
      <c r="J17" s="115">
        <f>SUM(J5:J16)</f>
        <v>368.52</v>
      </c>
      <c r="K17" s="115">
        <f t="shared" ref="K17:N17" si="10">SUM(K5:K16)</f>
        <v>0</v>
      </c>
      <c r="L17" s="115">
        <f t="shared" si="10"/>
        <v>1105.56</v>
      </c>
      <c r="M17" s="115">
        <f t="shared" si="10"/>
        <v>9213</v>
      </c>
      <c r="N17" s="115">
        <f t="shared" si="10"/>
        <v>8107.44</v>
      </c>
    </row>
    <row r="18" spans="2:14" ht="15.75" customHeight="1"/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9"/>
  <sheetViews>
    <sheetView topLeftCell="B1" workbookViewId="0">
      <selection activeCell="I14" sqref="I14"/>
    </sheetView>
  </sheetViews>
  <sheetFormatPr baseColWidth="10" defaultRowHeight="16.5"/>
  <cols>
    <col min="1" max="1" width="1.125" hidden="1" customWidth="1"/>
    <col min="3" max="3" width="14" customWidth="1"/>
    <col min="7" max="7" width="11.75" customWidth="1"/>
    <col min="9" max="9" width="12.5" customWidth="1"/>
  </cols>
  <sheetData>
    <row r="1" spans="1:9" ht="20.25" customHeight="1"/>
    <row r="2" spans="1:9" ht="49.5" customHeight="1">
      <c r="A2" s="117" t="s">
        <v>48</v>
      </c>
      <c r="B2" s="116"/>
      <c r="C2" s="116"/>
      <c r="D2" s="116"/>
      <c r="E2" s="116"/>
      <c r="F2" s="116"/>
      <c r="G2" s="116"/>
      <c r="H2" s="116"/>
      <c r="I2" s="116"/>
    </row>
    <row r="3" spans="1:9" ht="46.5" customHeight="1">
      <c r="A3" s="1"/>
      <c r="B3" s="23" t="s">
        <v>1</v>
      </c>
      <c r="C3" s="23" t="s">
        <v>2</v>
      </c>
      <c r="D3" s="23" t="s">
        <v>4</v>
      </c>
      <c r="E3" s="23" t="s">
        <v>49</v>
      </c>
      <c r="F3" s="23" t="s">
        <v>5</v>
      </c>
      <c r="G3" s="23" t="s">
        <v>50</v>
      </c>
      <c r="H3" s="23" t="s">
        <v>51</v>
      </c>
      <c r="I3" s="23" t="s">
        <v>6</v>
      </c>
    </row>
    <row r="4" spans="1:9">
      <c r="A4" s="1"/>
      <c r="B4" s="16" t="s">
        <v>52</v>
      </c>
      <c r="C4" s="22" t="s">
        <v>16</v>
      </c>
      <c r="D4" s="24">
        <v>12</v>
      </c>
      <c r="E4" s="14">
        <v>9</v>
      </c>
      <c r="F4" s="118">
        <f>D4*E4</f>
        <v>108</v>
      </c>
      <c r="G4" s="113">
        <f>12%*F4</f>
        <v>12.959999999999999</v>
      </c>
      <c r="H4" s="119">
        <f>(F4*9%)</f>
        <v>9.7199999999999989</v>
      </c>
      <c r="I4" s="120">
        <f>IF(F4&lt;100,(F4-F5),(F4-H4))</f>
        <v>98.28</v>
      </c>
    </row>
    <row r="5" spans="1:9">
      <c r="A5" s="1"/>
      <c r="B5" s="16" t="s">
        <v>53</v>
      </c>
      <c r="C5" s="22" t="s">
        <v>18</v>
      </c>
      <c r="D5" s="24">
        <v>22</v>
      </c>
      <c r="E5" s="14">
        <v>6</v>
      </c>
      <c r="F5" s="118">
        <f t="shared" ref="F5:F13" si="0">D5*E5</f>
        <v>132</v>
      </c>
      <c r="G5" s="113">
        <f t="shared" ref="G5:G13" si="1">12%*F5</f>
        <v>15.84</v>
      </c>
      <c r="H5" s="21">
        <f t="shared" ref="H5:H13" si="2">(F5*9%)</f>
        <v>11.879999999999999</v>
      </c>
      <c r="I5" s="120">
        <f t="shared" ref="I5:I13" si="3">IF(F5&lt;100,(F5-F6),(F5-H5))</f>
        <v>120.12</v>
      </c>
    </row>
    <row r="6" spans="1:9">
      <c r="A6" s="1"/>
      <c r="B6" s="16" t="s">
        <v>54</v>
      </c>
      <c r="C6" s="22" t="s">
        <v>21</v>
      </c>
      <c r="D6" s="24">
        <v>2</v>
      </c>
      <c r="E6" s="14">
        <v>45</v>
      </c>
      <c r="F6" s="118">
        <f t="shared" si="0"/>
        <v>90</v>
      </c>
      <c r="G6" s="113">
        <f t="shared" si="1"/>
        <v>10.799999999999999</v>
      </c>
      <c r="H6" s="21">
        <f t="shared" si="2"/>
        <v>8.1</v>
      </c>
      <c r="I6" s="120">
        <f t="shared" si="3"/>
        <v>44</v>
      </c>
    </row>
    <row r="7" spans="1:9">
      <c r="A7" s="1"/>
      <c r="B7" s="16" t="s">
        <v>55</v>
      </c>
      <c r="C7" s="22" t="s">
        <v>63</v>
      </c>
      <c r="D7" s="24">
        <v>2</v>
      </c>
      <c r="E7" s="14">
        <v>23</v>
      </c>
      <c r="F7" s="118">
        <f t="shared" si="0"/>
        <v>46</v>
      </c>
      <c r="G7" s="113">
        <f t="shared" si="1"/>
        <v>5.52</v>
      </c>
      <c r="H7" s="21">
        <f t="shared" si="2"/>
        <v>4.1399999999999997</v>
      </c>
      <c r="I7" s="120">
        <f t="shared" si="3"/>
        <v>-2660</v>
      </c>
    </row>
    <row r="8" spans="1:9">
      <c r="A8" s="1"/>
      <c r="B8" s="16" t="s">
        <v>56</v>
      </c>
      <c r="C8" s="22" t="s">
        <v>64</v>
      </c>
      <c r="D8" s="24">
        <v>22</v>
      </c>
      <c r="E8" s="14">
        <v>123</v>
      </c>
      <c r="F8" s="118">
        <f t="shared" si="0"/>
        <v>2706</v>
      </c>
      <c r="G8" s="113">
        <f t="shared" si="1"/>
        <v>324.71999999999997</v>
      </c>
      <c r="H8" s="21">
        <f t="shared" si="2"/>
        <v>243.54</v>
      </c>
      <c r="I8" s="120">
        <f t="shared" si="3"/>
        <v>2462.46</v>
      </c>
    </row>
    <row r="9" spans="1:9">
      <c r="A9" s="1"/>
      <c r="B9" s="16" t="s">
        <v>57</v>
      </c>
      <c r="C9" s="22" t="s">
        <v>65</v>
      </c>
      <c r="D9" s="24">
        <v>44</v>
      </c>
      <c r="E9" s="14">
        <v>23</v>
      </c>
      <c r="F9" s="118">
        <f t="shared" si="0"/>
        <v>1012</v>
      </c>
      <c r="G9" s="113">
        <f t="shared" si="1"/>
        <v>121.44</v>
      </c>
      <c r="H9" s="21">
        <f t="shared" si="2"/>
        <v>91.08</v>
      </c>
      <c r="I9" s="120">
        <f t="shared" si="3"/>
        <v>920.92</v>
      </c>
    </row>
    <row r="10" spans="1:9">
      <c r="A10" s="1"/>
      <c r="B10" s="16" t="s">
        <v>58</v>
      </c>
      <c r="C10" s="22" t="s">
        <v>66</v>
      </c>
      <c r="D10" s="24">
        <v>3</v>
      </c>
      <c r="E10" s="14">
        <v>34</v>
      </c>
      <c r="F10" s="118">
        <f t="shared" si="0"/>
        <v>102</v>
      </c>
      <c r="G10" s="113">
        <f t="shared" si="1"/>
        <v>12.24</v>
      </c>
      <c r="H10" s="21">
        <f t="shared" si="2"/>
        <v>9.18</v>
      </c>
      <c r="I10" s="120">
        <f t="shared" si="3"/>
        <v>92.82</v>
      </c>
    </row>
    <row r="11" spans="1:9">
      <c r="A11" s="1"/>
      <c r="B11" s="16" t="s">
        <v>59</v>
      </c>
      <c r="C11" s="22" t="s">
        <v>68</v>
      </c>
      <c r="D11" s="24">
        <v>4</v>
      </c>
      <c r="E11" s="14">
        <v>234</v>
      </c>
      <c r="F11" s="118">
        <f t="shared" si="0"/>
        <v>936</v>
      </c>
      <c r="G11" s="113">
        <f t="shared" si="1"/>
        <v>112.32</v>
      </c>
      <c r="H11" s="21">
        <f t="shared" si="2"/>
        <v>84.24</v>
      </c>
      <c r="I11" s="120">
        <f t="shared" si="3"/>
        <v>851.76</v>
      </c>
    </row>
    <row r="12" spans="1:9">
      <c r="A12" s="1"/>
      <c r="B12" s="16" t="s">
        <v>60</v>
      </c>
      <c r="C12" s="22" t="s">
        <v>67</v>
      </c>
      <c r="D12" s="24">
        <v>5</v>
      </c>
      <c r="E12" s="14">
        <v>133</v>
      </c>
      <c r="F12" s="118">
        <f t="shared" si="0"/>
        <v>665</v>
      </c>
      <c r="G12" s="113">
        <f t="shared" si="1"/>
        <v>79.8</v>
      </c>
      <c r="H12" s="21">
        <f t="shared" si="2"/>
        <v>59.849999999999994</v>
      </c>
      <c r="I12" s="120">
        <f t="shared" si="3"/>
        <v>605.15</v>
      </c>
    </row>
    <row r="13" spans="1:9">
      <c r="A13" s="1"/>
      <c r="B13" s="16" t="s">
        <v>61</v>
      </c>
      <c r="C13" s="22" t="s">
        <v>69</v>
      </c>
      <c r="D13" s="24">
        <v>6</v>
      </c>
      <c r="E13" s="14">
        <v>98</v>
      </c>
      <c r="F13" s="118">
        <f t="shared" si="0"/>
        <v>588</v>
      </c>
      <c r="G13" s="113">
        <f t="shared" si="1"/>
        <v>70.56</v>
      </c>
      <c r="H13" s="21">
        <f t="shared" si="2"/>
        <v>52.919999999999995</v>
      </c>
      <c r="I13" s="120">
        <f t="shared" si="3"/>
        <v>535.08000000000004</v>
      </c>
    </row>
    <row r="14" spans="1:9">
      <c r="A14" s="1"/>
      <c r="B14" s="1"/>
      <c r="C14" s="1" t="s">
        <v>62</v>
      </c>
      <c r="D14" s="22">
        <f>SUM(D4:D13)</f>
        <v>122</v>
      </c>
      <c r="E14" s="22">
        <f t="shared" ref="E14:F14" si="4">SUM(E4:E13)</f>
        <v>728</v>
      </c>
      <c r="F14" s="118">
        <f t="shared" si="4"/>
        <v>6385</v>
      </c>
      <c r="G14" s="22">
        <f t="shared" ref="G14" si="5">SUM(G4:G13)</f>
        <v>766.19999999999982</v>
      </c>
      <c r="H14" s="22">
        <f t="shared" ref="H14" si="6">SUM(H4:H13)</f>
        <v>574.65</v>
      </c>
      <c r="I14" s="22">
        <f t="shared" ref="I14" si="7">SUM(I4:I13)</f>
        <v>3070.59</v>
      </c>
    </row>
    <row r="16" spans="1:9">
      <c r="C16" s="76" t="s">
        <v>70</v>
      </c>
      <c r="D16" s="76"/>
      <c r="E16" s="76"/>
    </row>
    <row r="17" spans="3:5">
      <c r="C17" s="77" t="s">
        <v>50</v>
      </c>
      <c r="D17" s="77"/>
      <c r="E17" s="25">
        <v>0.12</v>
      </c>
    </row>
    <row r="18" spans="3:5">
      <c r="C18" s="77" t="s">
        <v>71</v>
      </c>
      <c r="D18" s="77"/>
      <c r="E18" s="25">
        <v>0.09</v>
      </c>
    </row>
    <row r="19" spans="3:5">
      <c r="C19" s="75"/>
      <c r="D19" s="75"/>
    </row>
  </sheetData>
  <mergeCells count="5">
    <mergeCell ref="C19:D19"/>
    <mergeCell ref="A2:I2"/>
    <mergeCell ref="C16:E16"/>
    <mergeCell ref="C17:D17"/>
    <mergeCell ref="C18:D1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1"/>
  <sheetViews>
    <sheetView topLeftCell="B1" workbookViewId="0">
      <selection activeCell="I14" sqref="I14"/>
    </sheetView>
  </sheetViews>
  <sheetFormatPr baseColWidth="10" defaultRowHeight="16.5"/>
  <cols>
    <col min="1" max="1" width="11" hidden="1" customWidth="1"/>
    <col min="3" max="3" width="26" customWidth="1"/>
    <col min="6" max="6" width="11" customWidth="1"/>
    <col min="7" max="8" width="13.625" customWidth="1"/>
    <col min="9" max="9" width="11" customWidth="1"/>
    <col min="10" max="10" width="10.375" customWidth="1"/>
    <col min="11" max="11" width="11" customWidth="1"/>
  </cols>
  <sheetData>
    <row r="1" spans="2:11" ht="11.25" customHeight="1"/>
    <row r="2" spans="2:11" ht="18.75">
      <c r="F2" s="78" t="s">
        <v>72</v>
      </c>
      <c r="G2" s="79"/>
      <c r="H2" s="79"/>
      <c r="I2" s="79"/>
      <c r="J2" s="79"/>
      <c r="K2" s="79"/>
    </row>
    <row r="3" spans="2:11" ht="20.25">
      <c r="F3" s="80" t="s">
        <v>73</v>
      </c>
      <c r="G3" s="80"/>
      <c r="H3" s="80"/>
      <c r="I3" s="80"/>
      <c r="J3" s="80"/>
      <c r="K3" s="80"/>
    </row>
    <row r="4" spans="2:11" ht="26.25" customHeight="1">
      <c r="B4" s="27" t="s">
        <v>1</v>
      </c>
      <c r="C4" s="27" t="s">
        <v>2</v>
      </c>
      <c r="D4" s="27" t="s">
        <v>74</v>
      </c>
      <c r="E4" s="27" t="s">
        <v>4</v>
      </c>
      <c r="F4" s="27" t="s">
        <v>75</v>
      </c>
      <c r="G4" s="27" t="s">
        <v>76</v>
      </c>
      <c r="H4" s="61" t="s">
        <v>232</v>
      </c>
      <c r="I4" s="27" t="s">
        <v>77</v>
      </c>
      <c r="J4" s="27" t="s">
        <v>78</v>
      </c>
      <c r="K4" s="27" t="s">
        <v>79</v>
      </c>
    </row>
    <row r="5" spans="2:11">
      <c r="B5" s="24" t="s">
        <v>80</v>
      </c>
      <c r="C5" s="33" t="s">
        <v>93</v>
      </c>
      <c r="D5" s="57">
        <v>39.96</v>
      </c>
      <c r="E5" s="30">
        <v>2</v>
      </c>
      <c r="F5" s="57">
        <f>E5*D5</f>
        <v>79.92</v>
      </c>
      <c r="G5" s="51">
        <f>F5/3.33</f>
        <v>24</v>
      </c>
      <c r="H5" s="58">
        <f>F5/4.5</f>
        <v>17.760000000000002</v>
      </c>
      <c r="I5" s="66">
        <f>F5/4.1</f>
        <v>19.492682926829271</v>
      </c>
      <c r="J5" s="59">
        <f>F5/3.9</f>
        <v>20.492307692307694</v>
      </c>
      <c r="K5" s="60">
        <f>F5/3.6</f>
        <v>22.2</v>
      </c>
    </row>
    <row r="6" spans="2:11">
      <c r="B6" s="24" t="s">
        <v>81</v>
      </c>
      <c r="C6" s="33" t="s">
        <v>90</v>
      </c>
      <c r="D6" s="57">
        <v>49.96</v>
      </c>
      <c r="E6" s="30">
        <v>3</v>
      </c>
      <c r="F6" s="57">
        <f>E6*D6</f>
        <v>149.88</v>
      </c>
      <c r="G6" s="51">
        <f>F6/3.33</f>
        <v>45.009009009009006</v>
      </c>
      <c r="H6" s="58">
        <f t="shared" ref="H6:H14" si="0">F6/4.5</f>
        <v>33.306666666666665</v>
      </c>
      <c r="I6" s="66">
        <f t="shared" ref="I6:I14" si="1">F6/4.1</f>
        <v>36.556097560975608</v>
      </c>
      <c r="J6" s="59">
        <f t="shared" ref="J6:J14" si="2">F6/3.9</f>
        <v>38.430769230769229</v>
      </c>
      <c r="K6" s="60">
        <f t="shared" ref="K6:K14" si="3">F6/3.6</f>
        <v>41.633333333333333</v>
      </c>
    </row>
    <row r="7" spans="2:11">
      <c r="B7" s="24" t="s">
        <v>82</v>
      </c>
      <c r="C7" s="33" t="s">
        <v>91</v>
      </c>
      <c r="D7" s="57">
        <v>16.66</v>
      </c>
      <c r="E7" s="30">
        <v>4</v>
      </c>
      <c r="F7" s="57">
        <f t="shared" ref="F6:F14" si="4">E7*D7</f>
        <v>66.64</v>
      </c>
      <c r="G7" s="51">
        <f>F7/3.33</f>
        <v>20.012012012012011</v>
      </c>
      <c r="H7" s="58">
        <f>F7/4.5</f>
        <v>14.808888888888889</v>
      </c>
      <c r="I7" s="66">
        <f>F7/4.1</f>
        <v>16.253658536585366</v>
      </c>
      <c r="J7" s="59">
        <f>F7/3.9</f>
        <v>17.087179487179487</v>
      </c>
      <c r="K7" s="60">
        <f>F7/3.6</f>
        <v>18.511111111111109</v>
      </c>
    </row>
    <row r="8" spans="2:11">
      <c r="B8" s="24" t="s">
        <v>83</v>
      </c>
      <c r="C8" s="33" t="s">
        <v>92</v>
      </c>
      <c r="D8" s="57">
        <v>23.31</v>
      </c>
      <c r="E8" s="30">
        <v>5</v>
      </c>
      <c r="F8" s="57">
        <f t="shared" si="4"/>
        <v>116.55</v>
      </c>
      <c r="G8" s="51">
        <f t="shared" ref="G6:G14" si="5">F8/3.33</f>
        <v>35</v>
      </c>
      <c r="H8" s="58">
        <f t="shared" si="0"/>
        <v>25.9</v>
      </c>
      <c r="I8" s="66">
        <f t="shared" si="1"/>
        <v>28.426829268292686</v>
      </c>
      <c r="J8" s="59">
        <f t="shared" si="2"/>
        <v>29.884615384615383</v>
      </c>
      <c r="K8" s="60">
        <f t="shared" si="3"/>
        <v>32.375</v>
      </c>
    </row>
    <row r="9" spans="2:11">
      <c r="B9" s="24" t="s">
        <v>84</v>
      </c>
      <c r="C9" s="33" t="s">
        <v>94</v>
      </c>
      <c r="D9" s="57">
        <v>599.4</v>
      </c>
      <c r="E9" s="30">
        <v>2</v>
      </c>
      <c r="F9" s="57">
        <f t="shared" si="4"/>
        <v>1198.8</v>
      </c>
      <c r="G9" s="51">
        <f t="shared" si="5"/>
        <v>360</v>
      </c>
      <c r="H9" s="58">
        <f t="shared" si="0"/>
        <v>266.39999999999998</v>
      </c>
      <c r="I9" s="66">
        <f t="shared" si="1"/>
        <v>292.39024390243901</v>
      </c>
      <c r="J9" s="59">
        <f t="shared" si="2"/>
        <v>307.38461538461536</v>
      </c>
      <c r="K9" s="60">
        <f t="shared" si="3"/>
        <v>333</v>
      </c>
    </row>
    <row r="10" spans="2:11">
      <c r="B10" s="24" t="s">
        <v>85</v>
      </c>
      <c r="C10" s="33" t="s">
        <v>95</v>
      </c>
      <c r="D10" s="57">
        <v>499.5</v>
      </c>
      <c r="E10" s="30">
        <v>3</v>
      </c>
      <c r="F10" s="57">
        <f t="shared" si="4"/>
        <v>1498.5</v>
      </c>
      <c r="G10" s="51">
        <f t="shared" si="5"/>
        <v>450</v>
      </c>
      <c r="H10" s="58">
        <f t="shared" si="0"/>
        <v>333</v>
      </c>
      <c r="I10" s="66">
        <f t="shared" si="1"/>
        <v>365.48780487804879</v>
      </c>
      <c r="J10" s="59">
        <f t="shared" si="2"/>
        <v>384.23076923076923</v>
      </c>
      <c r="K10" s="60">
        <f t="shared" si="3"/>
        <v>416.25</v>
      </c>
    </row>
    <row r="11" spans="2:11">
      <c r="B11" s="24" t="s">
        <v>86</v>
      </c>
      <c r="C11" s="33" t="s">
        <v>96</v>
      </c>
      <c r="D11" s="57">
        <v>266.39999999999998</v>
      </c>
      <c r="E11" s="30">
        <v>4</v>
      </c>
      <c r="F11" s="57">
        <f t="shared" si="4"/>
        <v>1065.5999999999999</v>
      </c>
      <c r="G11" s="51">
        <f t="shared" si="5"/>
        <v>319.99999999999994</v>
      </c>
      <c r="H11" s="58">
        <f t="shared" si="0"/>
        <v>236.79999999999998</v>
      </c>
      <c r="I11" s="66">
        <f t="shared" si="1"/>
        <v>259.90243902439022</v>
      </c>
      <c r="J11" s="59">
        <f t="shared" si="2"/>
        <v>273.23076923076923</v>
      </c>
      <c r="K11" s="60">
        <f t="shared" si="3"/>
        <v>295.99999999999994</v>
      </c>
    </row>
    <row r="12" spans="2:11">
      <c r="B12" s="24" t="s">
        <v>87</v>
      </c>
      <c r="C12" s="33" t="s">
        <v>97</v>
      </c>
      <c r="D12" s="57">
        <v>249.75</v>
      </c>
      <c r="E12" s="30">
        <v>5</v>
      </c>
      <c r="F12" s="57">
        <f t="shared" si="4"/>
        <v>1248.75</v>
      </c>
      <c r="G12" s="51">
        <f t="shared" si="5"/>
        <v>375</v>
      </c>
      <c r="H12" s="58">
        <f t="shared" si="0"/>
        <v>277.5</v>
      </c>
      <c r="I12" s="66">
        <f t="shared" si="1"/>
        <v>304.57317073170736</v>
      </c>
      <c r="J12" s="59">
        <f t="shared" si="2"/>
        <v>320.19230769230768</v>
      </c>
      <c r="K12" s="60">
        <f t="shared" si="3"/>
        <v>346.875</v>
      </c>
    </row>
    <row r="13" spans="2:11">
      <c r="B13" s="24" t="s">
        <v>88</v>
      </c>
      <c r="C13" s="33" t="s">
        <v>98</v>
      </c>
      <c r="D13" s="57">
        <v>165.5</v>
      </c>
      <c r="E13" s="30">
        <v>2</v>
      </c>
      <c r="F13" s="57">
        <f t="shared" si="4"/>
        <v>331</v>
      </c>
      <c r="G13" s="51">
        <f t="shared" si="5"/>
        <v>99.3993993993994</v>
      </c>
      <c r="H13" s="58">
        <f t="shared" si="0"/>
        <v>73.555555555555557</v>
      </c>
      <c r="I13" s="66">
        <f t="shared" si="1"/>
        <v>80.731707317073173</v>
      </c>
      <c r="J13" s="59">
        <f t="shared" si="2"/>
        <v>84.871794871794876</v>
      </c>
      <c r="K13" s="60">
        <f t="shared" si="3"/>
        <v>91.944444444444443</v>
      </c>
    </row>
    <row r="14" spans="2:11">
      <c r="B14" s="24" t="s">
        <v>89</v>
      </c>
      <c r="C14" s="33" t="s">
        <v>99</v>
      </c>
      <c r="D14" s="57">
        <v>183.15</v>
      </c>
      <c r="E14" s="30">
        <v>3</v>
      </c>
      <c r="F14" s="57">
        <f t="shared" si="4"/>
        <v>549.45000000000005</v>
      </c>
      <c r="G14" s="51">
        <f t="shared" si="5"/>
        <v>165</v>
      </c>
      <c r="H14" s="58">
        <f t="shared" si="0"/>
        <v>122.10000000000001</v>
      </c>
      <c r="I14" s="66">
        <f t="shared" si="1"/>
        <v>134.01219512195124</v>
      </c>
      <c r="J14" s="59">
        <f>F14/3.9</f>
        <v>140.88461538461539</v>
      </c>
      <c r="K14" s="60">
        <f>F14/3.6</f>
        <v>152.625</v>
      </c>
    </row>
    <row r="15" spans="2:11" ht="3.75" customHeight="1">
      <c r="E15" s="31"/>
    </row>
    <row r="16" spans="2:11">
      <c r="D16" s="81" t="s">
        <v>100</v>
      </c>
      <c r="E16" s="81"/>
      <c r="F16" s="81"/>
      <c r="G16" s="81"/>
      <c r="H16" s="81"/>
      <c r="I16" s="81"/>
    </row>
    <row r="17" spans="4:9">
      <c r="D17" s="4" t="s">
        <v>101</v>
      </c>
      <c r="E17" s="29" t="s">
        <v>102</v>
      </c>
      <c r="F17" s="4" t="s">
        <v>103</v>
      </c>
      <c r="G17" s="29" t="s">
        <v>78</v>
      </c>
      <c r="H17" s="62" t="s">
        <v>104</v>
      </c>
      <c r="I17" s="64"/>
    </row>
    <row r="18" spans="4:9">
      <c r="D18" s="51">
        <v>3.33</v>
      </c>
      <c r="E18" s="58">
        <v>4.5</v>
      </c>
      <c r="F18" s="66">
        <v>4.0999999999999996</v>
      </c>
      <c r="G18" s="59">
        <v>3.9</v>
      </c>
      <c r="H18" s="63">
        <v>3.6</v>
      </c>
      <c r="I18" s="65"/>
    </row>
    <row r="20" spans="4:9">
      <c r="D20" s="28"/>
    </row>
    <row r="21" spans="4:9">
      <c r="E21" s="32"/>
    </row>
  </sheetData>
  <mergeCells count="3">
    <mergeCell ref="F2:K2"/>
    <mergeCell ref="F3:K3"/>
    <mergeCell ref="D16:I16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D13"/>
  <sheetViews>
    <sheetView workbookViewId="0">
      <selection activeCell="D4" sqref="D4:D13"/>
    </sheetView>
  </sheetViews>
  <sheetFormatPr baseColWidth="10" defaultRowHeight="16.5"/>
  <cols>
    <col min="1" max="1" width="0.125" customWidth="1"/>
    <col min="2" max="2" width="25.25" customWidth="1"/>
    <col min="3" max="3" width="13" customWidth="1"/>
  </cols>
  <sheetData>
    <row r="1" spans="2:4" ht="3.75" customHeight="1"/>
    <row r="2" spans="2:4" ht="20.25" customHeight="1">
      <c r="B2" s="37" t="s">
        <v>105</v>
      </c>
    </row>
    <row r="3" spans="2:4" ht="36.75" customHeight="1">
      <c r="B3" s="40" t="s">
        <v>2</v>
      </c>
      <c r="C3" s="40" t="s">
        <v>106</v>
      </c>
    </row>
    <row r="4" spans="2:4">
      <c r="B4" s="34" t="s">
        <v>107</v>
      </c>
      <c r="C4" s="36">
        <v>39.96</v>
      </c>
      <c r="D4" s="121">
        <f>C4*15%</f>
        <v>5.9939999999999998</v>
      </c>
    </row>
    <row r="5" spans="2:4">
      <c r="B5" s="35" t="s">
        <v>90</v>
      </c>
      <c r="C5" s="36">
        <v>49.95</v>
      </c>
      <c r="D5" s="121">
        <f t="shared" ref="D5:D13" si="0">C5*15%</f>
        <v>7.4924999999999997</v>
      </c>
    </row>
    <row r="6" spans="2:4">
      <c r="B6" s="35" t="s">
        <v>91</v>
      </c>
      <c r="C6" s="36">
        <v>16.649999999999999</v>
      </c>
      <c r="D6" s="121">
        <f t="shared" si="0"/>
        <v>2.4974999999999996</v>
      </c>
    </row>
    <row r="7" spans="2:4">
      <c r="B7" s="35" t="s">
        <v>92</v>
      </c>
      <c r="C7" s="36">
        <v>23.31</v>
      </c>
      <c r="D7" s="121">
        <f t="shared" si="0"/>
        <v>3.4964999999999997</v>
      </c>
    </row>
    <row r="8" spans="2:4">
      <c r="B8" s="35" t="s">
        <v>94</v>
      </c>
      <c r="C8" s="36">
        <v>599.4</v>
      </c>
      <c r="D8" s="121">
        <f t="shared" si="0"/>
        <v>89.91</v>
      </c>
    </row>
    <row r="9" spans="2:4">
      <c r="B9" s="35" t="s">
        <v>95</v>
      </c>
      <c r="C9" s="36">
        <v>499.5</v>
      </c>
      <c r="D9" s="121">
        <f t="shared" si="0"/>
        <v>74.924999999999997</v>
      </c>
    </row>
    <row r="10" spans="2:4">
      <c r="B10" s="35" t="s">
        <v>108</v>
      </c>
      <c r="C10" s="36">
        <v>266.39999999999998</v>
      </c>
      <c r="D10" s="121">
        <f t="shared" si="0"/>
        <v>39.959999999999994</v>
      </c>
    </row>
    <row r="11" spans="2:4">
      <c r="B11" s="35" t="s">
        <v>109</v>
      </c>
      <c r="C11" s="36">
        <v>249.75</v>
      </c>
      <c r="D11" s="121">
        <f t="shared" si="0"/>
        <v>37.462499999999999</v>
      </c>
    </row>
    <row r="12" spans="2:4">
      <c r="B12" s="35" t="s">
        <v>110</v>
      </c>
      <c r="C12" s="36">
        <v>166.5</v>
      </c>
      <c r="D12" s="121">
        <f t="shared" si="0"/>
        <v>24.974999999999998</v>
      </c>
    </row>
    <row r="13" spans="2:4">
      <c r="B13" s="35" t="s">
        <v>111</v>
      </c>
      <c r="C13" s="36">
        <v>183.15</v>
      </c>
      <c r="D13" s="121">
        <f t="shared" si="0"/>
        <v>27.4725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D13"/>
  <sheetViews>
    <sheetView workbookViewId="0">
      <selection activeCell="C4" sqref="C4:C13"/>
    </sheetView>
  </sheetViews>
  <sheetFormatPr baseColWidth="10" defaultRowHeight="16.5"/>
  <cols>
    <col min="1" max="1" width="0.5" customWidth="1"/>
    <col min="2" max="2" width="24.5" customWidth="1"/>
    <col min="3" max="3" width="21.625" customWidth="1"/>
    <col min="4" max="4" width="22" customWidth="1"/>
  </cols>
  <sheetData>
    <row r="1" spans="2:4" ht="6" customHeight="1"/>
    <row r="2" spans="2:4" ht="20.25" customHeight="1">
      <c r="B2" s="38" t="s">
        <v>112</v>
      </c>
    </row>
    <row r="3" spans="2:4" ht="32.25" customHeight="1">
      <c r="B3" s="39" t="s">
        <v>2</v>
      </c>
      <c r="C3" s="39" t="s">
        <v>106</v>
      </c>
    </row>
    <row r="4" spans="2:4">
      <c r="B4" s="34" t="s">
        <v>107</v>
      </c>
      <c r="C4" s="121"/>
      <c r="D4" s="121"/>
    </row>
    <row r="5" spans="2:4">
      <c r="B5" s="35" t="s">
        <v>90</v>
      </c>
      <c r="C5" s="121"/>
      <c r="D5" s="121"/>
    </row>
    <row r="6" spans="2:4">
      <c r="B6" s="35" t="s">
        <v>91</v>
      </c>
      <c r="C6" s="121"/>
      <c r="D6" s="121"/>
    </row>
    <row r="7" spans="2:4">
      <c r="B7" s="35" t="s">
        <v>92</v>
      </c>
      <c r="C7" s="121"/>
      <c r="D7" s="121"/>
    </row>
    <row r="8" spans="2:4">
      <c r="B8" s="35" t="s">
        <v>94</v>
      </c>
      <c r="C8" s="121"/>
      <c r="D8" s="121"/>
    </row>
    <row r="9" spans="2:4">
      <c r="B9" s="35" t="s">
        <v>95</v>
      </c>
      <c r="C9" s="121"/>
      <c r="D9" s="121"/>
    </row>
    <row r="10" spans="2:4">
      <c r="B10" s="35" t="s">
        <v>108</v>
      </c>
      <c r="C10" s="121"/>
      <c r="D10" s="121"/>
    </row>
    <row r="11" spans="2:4">
      <c r="B11" s="35" t="s">
        <v>109</v>
      </c>
      <c r="C11" s="121"/>
      <c r="D11" s="121"/>
    </row>
    <row r="12" spans="2:4">
      <c r="B12" s="35" t="s">
        <v>110</v>
      </c>
      <c r="C12" s="121"/>
      <c r="D12" s="121"/>
    </row>
    <row r="13" spans="2:4">
      <c r="B13" s="35" t="s">
        <v>111</v>
      </c>
      <c r="C13" s="121"/>
      <c r="D13" s="121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31"/>
  <sheetViews>
    <sheetView topLeftCell="A3" workbookViewId="0">
      <selection activeCell="Q15" sqref="Q15"/>
    </sheetView>
  </sheetViews>
  <sheetFormatPr baseColWidth="10" defaultRowHeight="15"/>
  <cols>
    <col min="2" max="2" width="28.5" customWidth="1"/>
    <col min="3" max="3" width="15.625" customWidth="1"/>
    <col min="4" max="4" width="4.25" customWidth="1"/>
    <col min="5" max="5" width="4" customWidth="1"/>
    <col min="6" max="6" width="3.625" customWidth="1"/>
    <col min="7" max="7" width="6.25" customWidth="1"/>
    <col min="8" max="9" width="5.25" customWidth="1"/>
    <col min="10" max="10" width="4.75" customWidth="1"/>
    <col min="11" max="11" width="9.25" customWidth="1"/>
    <col min="12" max="12" width="5.25" customWidth="1"/>
    <col min="13" max="13" width="5.375" customWidth="1"/>
    <col min="14" max="14" width="4.625" customWidth="1"/>
    <col min="15" max="15" width="3" customWidth="1"/>
    <col min="16" max="16" width="8" customWidth="1"/>
    <col min="17" max="17" width="5.875" customWidth="1"/>
    <col min="18" max="18" width="5.25" customWidth="1"/>
    <col min="19" max="19" width="4.375" customWidth="1"/>
    <col min="20" max="20" width="4.625" customWidth="1"/>
    <col min="21" max="21" width="5.5" customWidth="1"/>
    <col min="22" max="22" width="11.375" bestFit="1" customWidth="1"/>
  </cols>
  <sheetData>
    <row r="1" spans="1:22" ht="28.5">
      <c r="A1" s="84" t="s">
        <v>113</v>
      </c>
      <c r="B1" s="85"/>
    </row>
    <row r="2" spans="1:22" ht="6" customHeight="1"/>
    <row r="3" spans="1:22" ht="16.5">
      <c r="A3" s="86" t="s">
        <v>114</v>
      </c>
      <c r="B3" s="87"/>
      <c r="C3" s="87"/>
      <c r="D3" s="87"/>
      <c r="E3" s="87"/>
      <c r="F3" s="87"/>
      <c r="G3" s="88" t="s">
        <v>115</v>
      </c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</row>
    <row r="4" spans="1:22" ht="15.75" customHeight="1">
      <c r="B4" s="1"/>
      <c r="C4" s="90" t="s">
        <v>117</v>
      </c>
      <c r="D4" s="92" t="s">
        <v>118</v>
      </c>
      <c r="E4" s="94" t="s">
        <v>119</v>
      </c>
      <c r="F4" s="96" t="s">
        <v>120</v>
      </c>
      <c r="G4" s="98" t="s">
        <v>121</v>
      </c>
      <c r="H4" s="98"/>
      <c r="I4" s="98"/>
      <c r="J4" s="98"/>
      <c r="K4" s="98"/>
      <c r="L4" s="99" t="s">
        <v>123</v>
      </c>
      <c r="M4" s="99"/>
      <c r="N4" s="99"/>
      <c r="O4" s="99"/>
      <c r="P4" s="99"/>
      <c r="Q4" s="100" t="s">
        <v>122</v>
      </c>
      <c r="R4" s="100"/>
      <c r="S4" s="100"/>
      <c r="T4" s="100"/>
      <c r="U4" s="101"/>
      <c r="V4" s="82" t="s">
        <v>124</v>
      </c>
    </row>
    <row r="5" spans="1:22" ht="25.5" customHeight="1">
      <c r="A5" s="41" t="s">
        <v>1</v>
      </c>
      <c r="B5" s="42" t="s">
        <v>116</v>
      </c>
      <c r="C5" s="91"/>
      <c r="D5" s="93"/>
      <c r="E5" s="95"/>
      <c r="F5" s="97"/>
      <c r="G5" s="122" t="s">
        <v>125</v>
      </c>
      <c r="H5" s="122" t="s">
        <v>126</v>
      </c>
      <c r="I5" s="122" t="s">
        <v>127</v>
      </c>
      <c r="J5" s="122" t="s">
        <v>128</v>
      </c>
      <c r="K5" s="122" t="s">
        <v>129</v>
      </c>
      <c r="L5" s="122" t="s">
        <v>125</v>
      </c>
      <c r="M5" s="122" t="s">
        <v>126</v>
      </c>
      <c r="N5" s="122" t="s">
        <v>127</v>
      </c>
      <c r="O5" s="122" t="s">
        <v>128</v>
      </c>
      <c r="P5" s="122" t="s">
        <v>129</v>
      </c>
      <c r="Q5" s="122" t="s">
        <v>125</v>
      </c>
      <c r="R5" s="122" t="s">
        <v>126</v>
      </c>
      <c r="S5" s="122" t="s">
        <v>127</v>
      </c>
      <c r="T5" s="122" t="s">
        <v>128</v>
      </c>
      <c r="U5" s="122" t="s">
        <v>129</v>
      </c>
      <c r="V5" s="83"/>
    </row>
    <row r="6" spans="1:22" ht="16.5">
      <c r="A6" s="4" t="s">
        <v>235</v>
      </c>
      <c r="B6" s="1" t="s">
        <v>130</v>
      </c>
      <c r="C6" s="43">
        <v>36842</v>
      </c>
      <c r="D6" s="124">
        <v>12</v>
      </c>
      <c r="E6" s="124" t="s">
        <v>155</v>
      </c>
      <c r="F6" s="124" t="s">
        <v>159</v>
      </c>
      <c r="G6" s="123">
        <v>16</v>
      </c>
      <c r="H6" s="123">
        <v>18</v>
      </c>
      <c r="I6" s="123">
        <v>19</v>
      </c>
      <c r="J6" s="123">
        <v>20</v>
      </c>
      <c r="K6" s="123">
        <f>AVERAGE(G6:J6)</f>
        <v>18.25</v>
      </c>
      <c r="L6" s="123">
        <v>12</v>
      </c>
      <c r="M6" s="123">
        <v>20</v>
      </c>
      <c r="N6" s="123">
        <v>11</v>
      </c>
      <c r="O6" s="123">
        <v>10</v>
      </c>
      <c r="P6" s="123">
        <f>AVERAGE(L6:O6)</f>
        <v>13.25</v>
      </c>
      <c r="Q6" s="123">
        <v>14</v>
      </c>
      <c r="R6" s="123">
        <v>15</v>
      </c>
      <c r="S6" s="123">
        <v>14</v>
      </c>
      <c r="T6" s="123">
        <v>11</v>
      </c>
      <c r="U6" s="1">
        <f>AVERAGE(Q6:T6)</f>
        <v>13.5</v>
      </c>
      <c r="V6" s="1">
        <f>(U6+P6+K6)/3</f>
        <v>15</v>
      </c>
    </row>
    <row r="7" spans="1:22" ht="16.5">
      <c r="A7" s="4" t="s">
        <v>236</v>
      </c>
      <c r="B7" s="1" t="s">
        <v>131</v>
      </c>
      <c r="C7" s="43">
        <v>36843</v>
      </c>
      <c r="D7" s="124">
        <v>12</v>
      </c>
      <c r="E7" s="124" t="s">
        <v>155</v>
      </c>
      <c r="F7" s="124" t="s">
        <v>159</v>
      </c>
      <c r="G7" s="123">
        <v>15</v>
      </c>
      <c r="H7" s="123">
        <v>15</v>
      </c>
      <c r="I7" s="123">
        <v>18</v>
      </c>
      <c r="J7" s="123">
        <v>19</v>
      </c>
      <c r="K7" s="123">
        <f t="shared" ref="K7:K30" si="0">AVERAGE(G7:J7)</f>
        <v>16.75</v>
      </c>
      <c r="L7" s="123">
        <v>10</v>
      </c>
      <c r="M7" s="123">
        <v>14</v>
      </c>
      <c r="N7" s="123">
        <v>14</v>
      </c>
      <c r="O7" s="123">
        <v>14</v>
      </c>
      <c r="P7" s="123">
        <f t="shared" ref="P7:P30" si="1">AVERAGE(L7:O7)</f>
        <v>13</v>
      </c>
      <c r="Q7" s="123">
        <v>14</v>
      </c>
      <c r="R7" s="123">
        <v>15</v>
      </c>
      <c r="S7" s="123">
        <v>18</v>
      </c>
      <c r="T7" s="123">
        <v>19</v>
      </c>
      <c r="U7" s="1">
        <f t="shared" ref="U7:U30" si="2">AVERAGE(Q7:T7)</f>
        <v>16.5</v>
      </c>
      <c r="V7" s="70">
        <f t="shared" ref="V7:V30" si="3">(U7+P7+K7)/3</f>
        <v>15.416666666666666</v>
      </c>
    </row>
    <row r="8" spans="1:22" ht="16.5">
      <c r="A8" s="4" t="s">
        <v>237</v>
      </c>
      <c r="B8" s="1" t="s">
        <v>132</v>
      </c>
      <c r="C8" s="43">
        <v>36844</v>
      </c>
      <c r="D8" s="124">
        <v>15</v>
      </c>
      <c r="E8" s="124" t="s">
        <v>155</v>
      </c>
      <c r="F8" s="124" t="s">
        <v>160</v>
      </c>
      <c r="G8" s="123">
        <v>15</v>
      </c>
      <c r="H8" s="123">
        <v>15</v>
      </c>
      <c r="I8" s="123">
        <v>19</v>
      </c>
      <c r="J8" s="123">
        <v>18</v>
      </c>
      <c r="K8" s="123">
        <f t="shared" si="0"/>
        <v>16.75</v>
      </c>
      <c r="L8" s="123">
        <v>10</v>
      </c>
      <c r="M8" s="123">
        <v>1</v>
      </c>
      <c r="N8" s="123">
        <v>1</v>
      </c>
      <c r="O8" s="123">
        <v>10</v>
      </c>
      <c r="P8" s="123">
        <f t="shared" si="1"/>
        <v>5.5</v>
      </c>
      <c r="Q8" s="123">
        <v>12</v>
      </c>
      <c r="R8" s="123">
        <v>20</v>
      </c>
      <c r="S8" s="123">
        <v>11</v>
      </c>
      <c r="T8" s="123">
        <v>10</v>
      </c>
      <c r="U8" s="1">
        <f t="shared" si="2"/>
        <v>13.25</v>
      </c>
      <c r="V8" s="70">
        <f t="shared" si="3"/>
        <v>11.833333333333334</v>
      </c>
    </row>
    <row r="9" spans="1:22" ht="16.5">
      <c r="A9" s="4" t="s">
        <v>238</v>
      </c>
      <c r="B9" s="1" t="s">
        <v>133</v>
      </c>
      <c r="C9" s="43">
        <v>36845</v>
      </c>
      <c r="D9" s="124">
        <v>14</v>
      </c>
      <c r="E9" s="124" t="s">
        <v>155</v>
      </c>
      <c r="F9" s="124" t="s">
        <v>159</v>
      </c>
      <c r="G9" s="123">
        <v>10</v>
      </c>
      <c r="H9" s="123">
        <v>10</v>
      </c>
      <c r="I9" s="123">
        <v>10</v>
      </c>
      <c r="J9" s="123">
        <v>5</v>
      </c>
      <c r="K9" s="123">
        <f t="shared" si="0"/>
        <v>8.75</v>
      </c>
      <c r="L9" s="123">
        <v>14</v>
      </c>
      <c r="M9" s="123">
        <v>14</v>
      </c>
      <c r="N9" s="123">
        <v>10</v>
      </c>
      <c r="O9" s="123">
        <v>10</v>
      </c>
      <c r="P9" s="123">
        <f t="shared" si="1"/>
        <v>12</v>
      </c>
      <c r="Q9" s="123">
        <v>20</v>
      </c>
      <c r="R9" s="123">
        <v>10</v>
      </c>
      <c r="S9" s="123">
        <v>1</v>
      </c>
      <c r="T9" s="123">
        <v>1</v>
      </c>
      <c r="U9" s="1">
        <f t="shared" si="2"/>
        <v>8</v>
      </c>
      <c r="V9" s="70">
        <f t="shared" si="3"/>
        <v>9.5833333333333339</v>
      </c>
    </row>
    <row r="10" spans="1:22" ht="16.5">
      <c r="A10" s="4" t="s">
        <v>239</v>
      </c>
      <c r="B10" s="1" t="s">
        <v>134</v>
      </c>
      <c r="C10" s="43">
        <v>36846</v>
      </c>
      <c r="D10" s="124">
        <v>14</v>
      </c>
      <c r="E10" s="124" t="s">
        <v>155</v>
      </c>
      <c r="F10" s="124" t="s">
        <v>159</v>
      </c>
      <c r="G10" s="123">
        <v>10</v>
      </c>
      <c r="H10" s="123">
        <v>12</v>
      </c>
      <c r="I10" s="123">
        <v>15</v>
      </c>
      <c r="J10" s="123">
        <v>2</v>
      </c>
      <c r="K10" s="123">
        <f t="shared" si="0"/>
        <v>9.75</v>
      </c>
      <c r="L10" s="123">
        <v>10</v>
      </c>
      <c r="M10" s="123">
        <v>10</v>
      </c>
      <c r="N10" s="123">
        <v>12</v>
      </c>
      <c r="O10" s="123">
        <v>15</v>
      </c>
      <c r="P10" s="123">
        <f t="shared" si="1"/>
        <v>11.75</v>
      </c>
      <c r="Q10" s="123">
        <v>2</v>
      </c>
      <c r="R10" s="123">
        <v>2</v>
      </c>
      <c r="S10" s="123">
        <v>12</v>
      </c>
      <c r="T10" s="123">
        <v>20</v>
      </c>
      <c r="U10" s="1">
        <f t="shared" si="2"/>
        <v>9</v>
      </c>
      <c r="V10" s="70">
        <f t="shared" si="3"/>
        <v>10.166666666666666</v>
      </c>
    </row>
    <row r="11" spans="1:22" ht="16.5">
      <c r="A11" s="4" t="s">
        <v>240</v>
      </c>
      <c r="B11" s="1" t="s">
        <v>135</v>
      </c>
      <c r="C11" s="43">
        <v>36847</v>
      </c>
      <c r="D11" s="124">
        <v>15</v>
      </c>
      <c r="E11" s="124" t="s">
        <v>155</v>
      </c>
      <c r="F11" s="124" t="s">
        <v>159</v>
      </c>
      <c r="G11" s="123">
        <v>10</v>
      </c>
      <c r="H11" s="123">
        <v>10</v>
      </c>
      <c r="I11" s="123">
        <v>10</v>
      </c>
      <c r="J11" s="123">
        <v>12</v>
      </c>
      <c r="K11" s="123">
        <f t="shared" si="0"/>
        <v>10.5</v>
      </c>
      <c r="L11" s="123">
        <v>10</v>
      </c>
      <c r="M11" s="123">
        <v>10</v>
      </c>
      <c r="N11" s="123">
        <v>10</v>
      </c>
      <c r="O11" s="123">
        <v>5</v>
      </c>
      <c r="P11" s="123">
        <f t="shared" si="1"/>
        <v>8.75</v>
      </c>
      <c r="Q11" s="123">
        <v>16</v>
      </c>
      <c r="R11" s="123">
        <v>18</v>
      </c>
      <c r="S11" s="123">
        <v>19</v>
      </c>
      <c r="T11" s="123">
        <v>20</v>
      </c>
      <c r="U11" s="1">
        <f t="shared" si="2"/>
        <v>18.25</v>
      </c>
      <c r="V11" s="70">
        <f t="shared" si="3"/>
        <v>12.5</v>
      </c>
    </row>
    <row r="12" spans="1:22" ht="16.5">
      <c r="A12" s="4" t="s">
        <v>241</v>
      </c>
      <c r="B12" s="1" t="s">
        <v>136</v>
      </c>
      <c r="C12" s="43">
        <v>36848</v>
      </c>
      <c r="D12" s="124">
        <v>17</v>
      </c>
      <c r="E12" s="124" t="s">
        <v>155</v>
      </c>
      <c r="F12" s="124" t="s">
        <v>159</v>
      </c>
      <c r="G12" s="123">
        <v>12</v>
      </c>
      <c r="H12" s="123">
        <v>12</v>
      </c>
      <c r="I12" s="123">
        <v>12</v>
      </c>
      <c r="J12" s="123">
        <v>15</v>
      </c>
      <c r="K12" s="123">
        <f t="shared" si="0"/>
        <v>12.75</v>
      </c>
      <c r="L12" s="123">
        <v>10</v>
      </c>
      <c r="M12" s="123">
        <v>10</v>
      </c>
      <c r="N12" s="123">
        <v>10</v>
      </c>
      <c r="O12" s="123">
        <v>5</v>
      </c>
      <c r="P12" s="123">
        <f t="shared" si="1"/>
        <v>8.75</v>
      </c>
      <c r="Q12" s="123">
        <v>15</v>
      </c>
      <c r="R12" s="123">
        <v>15</v>
      </c>
      <c r="S12" s="123">
        <v>18</v>
      </c>
      <c r="T12" s="123">
        <v>19</v>
      </c>
      <c r="U12" s="1">
        <f t="shared" si="2"/>
        <v>16.75</v>
      </c>
      <c r="V12" s="70">
        <f t="shared" si="3"/>
        <v>12.75</v>
      </c>
    </row>
    <row r="13" spans="1:22" ht="16.5">
      <c r="A13" s="4" t="s">
        <v>242</v>
      </c>
      <c r="B13" s="1" t="s">
        <v>137</v>
      </c>
      <c r="C13" s="43">
        <v>36849</v>
      </c>
      <c r="D13" s="124">
        <v>18</v>
      </c>
      <c r="E13" s="124" t="s">
        <v>155</v>
      </c>
      <c r="F13" s="124" t="s">
        <v>159</v>
      </c>
      <c r="G13" s="123">
        <v>14</v>
      </c>
      <c r="H13" s="123">
        <v>15</v>
      </c>
      <c r="I13" s="123">
        <v>15</v>
      </c>
      <c r="J13" s="123">
        <v>17</v>
      </c>
      <c r="K13" s="123">
        <f t="shared" si="0"/>
        <v>15.25</v>
      </c>
      <c r="L13" s="123">
        <v>10</v>
      </c>
      <c r="M13" s="123">
        <v>12</v>
      </c>
      <c r="N13" s="123">
        <v>15</v>
      </c>
      <c r="O13" s="123">
        <v>2</v>
      </c>
      <c r="P13" s="123">
        <f t="shared" si="1"/>
        <v>9.75</v>
      </c>
      <c r="Q13" s="123">
        <v>15</v>
      </c>
      <c r="R13" s="123">
        <v>15</v>
      </c>
      <c r="S13" s="123">
        <v>19</v>
      </c>
      <c r="T13" s="123">
        <v>18</v>
      </c>
      <c r="U13" s="1">
        <f t="shared" si="2"/>
        <v>16.75</v>
      </c>
      <c r="V13" s="70">
        <f t="shared" si="3"/>
        <v>13.916666666666666</v>
      </c>
    </row>
    <row r="14" spans="1:22" ht="16.5">
      <c r="A14" s="4" t="s">
        <v>243</v>
      </c>
      <c r="B14" s="1" t="s">
        <v>143</v>
      </c>
      <c r="C14" s="43">
        <v>36850</v>
      </c>
      <c r="D14" s="124">
        <v>19</v>
      </c>
      <c r="E14" s="124" t="s">
        <v>156</v>
      </c>
      <c r="F14" s="124" t="s">
        <v>159</v>
      </c>
      <c r="G14" s="123">
        <v>14</v>
      </c>
      <c r="H14" s="123">
        <v>15</v>
      </c>
      <c r="I14" s="123">
        <v>14</v>
      </c>
      <c r="J14" s="123">
        <v>11</v>
      </c>
      <c r="K14" s="123">
        <f t="shared" si="0"/>
        <v>13.5</v>
      </c>
      <c r="L14" s="123">
        <v>10</v>
      </c>
      <c r="M14" s="123">
        <v>10</v>
      </c>
      <c r="N14" s="123">
        <v>10</v>
      </c>
      <c r="O14" s="123">
        <v>12</v>
      </c>
      <c r="P14" s="123">
        <f t="shared" si="1"/>
        <v>10.5</v>
      </c>
      <c r="Q14" s="123">
        <v>10</v>
      </c>
      <c r="R14" s="123">
        <v>10</v>
      </c>
      <c r="S14" s="123">
        <v>10</v>
      </c>
      <c r="T14" s="123">
        <v>5</v>
      </c>
      <c r="U14" s="1">
        <f t="shared" si="2"/>
        <v>8.75</v>
      </c>
      <c r="V14" s="70">
        <f t="shared" si="3"/>
        <v>10.916666666666666</v>
      </c>
    </row>
    <row r="15" spans="1:22" ht="16.5">
      <c r="A15" s="4" t="s">
        <v>244</v>
      </c>
      <c r="B15" s="1" t="s">
        <v>138</v>
      </c>
      <c r="C15" s="43">
        <v>36851</v>
      </c>
      <c r="D15" s="124">
        <v>19</v>
      </c>
      <c r="E15" s="124" t="s">
        <v>155</v>
      </c>
      <c r="F15" s="124" t="s">
        <v>159</v>
      </c>
      <c r="G15" s="123">
        <v>14</v>
      </c>
      <c r="H15" s="123">
        <v>15</v>
      </c>
      <c r="I15" s="123">
        <v>18</v>
      </c>
      <c r="J15" s="123">
        <v>19</v>
      </c>
      <c r="K15" s="123">
        <f t="shared" si="0"/>
        <v>16.5</v>
      </c>
      <c r="L15" s="123">
        <v>12</v>
      </c>
      <c r="M15" s="123">
        <v>12</v>
      </c>
      <c r="N15" s="123">
        <v>12</v>
      </c>
      <c r="O15" s="123">
        <v>15</v>
      </c>
      <c r="P15" s="123">
        <f t="shared" si="1"/>
        <v>12.75</v>
      </c>
      <c r="Q15" s="123">
        <v>10</v>
      </c>
      <c r="R15" s="123">
        <v>12</v>
      </c>
      <c r="S15" s="123">
        <v>15</v>
      </c>
      <c r="T15" s="123">
        <v>2</v>
      </c>
      <c r="U15" s="1">
        <f t="shared" si="2"/>
        <v>9.75</v>
      </c>
      <c r="V15" s="70">
        <f t="shared" si="3"/>
        <v>13</v>
      </c>
    </row>
    <row r="16" spans="1:22" ht="16.5">
      <c r="A16" s="4" t="s">
        <v>245</v>
      </c>
      <c r="B16" s="1" t="s">
        <v>144</v>
      </c>
      <c r="C16" s="43">
        <v>36852</v>
      </c>
      <c r="D16" s="124">
        <v>25</v>
      </c>
      <c r="E16" s="124" t="s">
        <v>157</v>
      </c>
      <c r="F16" s="124" t="s">
        <v>159</v>
      </c>
      <c r="G16" s="123">
        <v>12</v>
      </c>
      <c r="H16" s="123">
        <v>20</v>
      </c>
      <c r="I16" s="123">
        <v>11</v>
      </c>
      <c r="J16" s="123">
        <v>10</v>
      </c>
      <c r="K16" s="123">
        <f t="shared" si="0"/>
        <v>13.25</v>
      </c>
      <c r="L16" s="123">
        <v>14</v>
      </c>
      <c r="M16" s="123">
        <v>15</v>
      </c>
      <c r="N16" s="123">
        <v>15</v>
      </c>
      <c r="O16" s="123">
        <v>17</v>
      </c>
      <c r="P16" s="123">
        <f t="shared" si="1"/>
        <v>15.25</v>
      </c>
      <c r="Q16" s="123">
        <v>12</v>
      </c>
      <c r="R16" s="123">
        <v>12</v>
      </c>
      <c r="S16" s="123">
        <v>12</v>
      </c>
      <c r="T16" s="123">
        <v>15</v>
      </c>
      <c r="U16" s="1">
        <f t="shared" si="2"/>
        <v>12.75</v>
      </c>
      <c r="V16" s="70">
        <f t="shared" si="3"/>
        <v>13.75</v>
      </c>
    </row>
    <row r="17" spans="1:22" ht="16.5">
      <c r="A17" s="4" t="s">
        <v>246</v>
      </c>
      <c r="B17" s="1" t="s">
        <v>145</v>
      </c>
      <c r="C17" s="43">
        <v>36853</v>
      </c>
      <c r="D17" s="124">
        <v>25</v>
      </c>
      <c r="E17" s="124" t="s">
        <v>158</v>
      </c>
      <c r="F17" s="124" t="s">
        <v>159</v>
      </c>
      <c r="G17" s="123">
        <v>10</v>
      </c>
      <c r="H17" s="123">
        <v>14</v>
      </c>
      <c r="I17" s="123">
        <v>14</v>
      </c>
      <c r="J17" s="123">
        <v>14</v>
      </c>
      <c r="K17" s="123">
        <f t="shared" si="0"/>
        <v>13</v>
      </c>
      <c r="L17" s="123">
        <v>12</v>
      </c>
      <c r="M17" s="123">
        <v>11</v>
      </c>
      <c r="N17" s="123">
        <v>10</v>
      </c>
      <c r="O17" s="123">
        <v>10</v>
      </c>
      <c r="P17" s="123">
        <f t="shared" si="1"/>
        <v>10.75</v>
      </c>
      <c r="Q17" s="123">
        <v>14</v>
      </c>
      <c r="R17" s="123">
        <v>15</v>
      </c>
      <c r="S17" s="123">
        <v>15</v>
      </c>
      <c r="T17" s="123">
        <v>17</v>
      </c>
      <c r="U17" s="1">
        <f t="shared" si="2"/>
        <v>15.25</v>
      </c>
      <c r="V17" s="70">
        <f t="shared" si="3"/>
        <v>13</v>
      </c>
    </row>
    <row r="18" spans="1:22" ht="16.5">
      <c r="A18" s="4" t="s">
        <v>247</v>
      </c>
      <c r="B18" s="1" t="s">
        <v>139</v>
      </c>
      <c r="C18" s="43">
        <v>36854</v>
      </c>
      <c r="D18" s="124">
        <v>28</v>
      </c>
      <c r="E18" s="124" t="s">
        <v>156</v>
      </c>
      <c r="F18" s="124" t="s">
        <v>159</v>
      </c>
      <c r="G18" s="123">
        <v>10</v>
      </c>
      <c r="H18" s="123">
        <v>1</v>
      </c>
      <c r="I18" s="123">
        <v>1</v>
      </c>
      <c r="J18" s="123">
        <v>10</v>
      </c>
      <c r="K18" s="123">
        <f t="shared" si="0"/>
        <v>5.5</v>
      </c>
      <c r="L18" s="123">
        <v>14</v>
      </c>
      <c r="M18" s="123">
        <v>15</v>
      </c>
      <c r="N18" s="123">
        <v>14</v>
      </c>
      <c r="O18" s="123">
        <v>11</v>
      </c>
      <c r="P18" s="123">
        <f t="shared" si="1"/>
        <v>13.5</v>
      </c>
      <c r="Q18" s="123">
        <v>14</v>
      </c>
      <c r="R18" s="123">
        <v>15</v>
      </c>
      <c r="S18" s="123">
        <v>14</v>
      </c>
      <c r="T18" s="123">
        <v>1</v>
      </c>
      <c r="U18" s="1">
        <f t="shared" si="2"/>
        <v>11</v>
      </c>
      <c r="V18" s="70">
        <f t="shared" si="3"/>
        <v>10</v>
      </c>
    </row>
    <row r="19" spans="1:22" ht="16.5">
      <c r="A19" s="4" t="s">
        <v>248</v>
      </c>
      <c r="B19" s="1" t="s">
        <v>146</v>
      </c>
      <c r="C19" s="43">
        <v>36842</v>
      </c>
      <c r="D19" s="124">
        <v>27</v>
      </c>
      <c r="E19" s="124" t="s">
        <v>157</v>
      </c>
      <c r="F19" s="124" t="s">
        <v>159</v>
      </c>
      <c r="G19" s="123">
        <v>14</v>
      </c>
      <c r="H19" s="123">
        <v>14</v>
      </c>
      <c r="I19" s="123">
        <v>10</v>
      </c>
      <c r="J19" s="123">
        <v>10</v>
      </c>
      <c r="K19" s="123">
        <f t="shared" si="0"/>
        <v>12</v>
      </c>
      <c r="L19" s="123">
        <v>14</v>
      </c>
      <c r="M19" s="123">
        <v>15</v>
      </c>
      <c r="N19" s="123">
        <v>18</v>
      </c>
      <c r="O19" s="123">
        <v>19</v>
      </c>
      <c r="P19" s="123">
        <f t="shared" si="1"/>
        <v>16.5</v>
      </c>
      <c r="Q19" s="123">
        <v>14</v>
      </c>
      <c r="R19" s="123">
        <v>15</v>
      </c>
      <c r="S19" s="123">
        <v>18</v>
      </c>
      <c r="T19" s="123">
        <v>19</v>
      </c>
      <c r="U19" s="1">
        <f t="shared" si="2"/>
        <v>16.5</v>
      </c>
      <c r="V19" s="70">
        <f t="shared" si="3"/>
        <v>15</v>
      </c>
    </row>
    <row r="20" spans="1:22" ht="16.5">
      <c r="A20" s="4" t="s">
        <v>249</v>
      </c>
      <c r="B20" s="1" t="s">
        <v>140</v>
      </c>
      <c r="C20" s="43">
        <v>36843</v>
      </c>
      <c r="D20" s="124">
        <v>24</v>
      </c>
      <c r="E20" s="124" t="s">
        <v>157</v>
      </c>
      <c r="F20" s="124" t="s">
        <v>159</v>
      </c>
      <c r="G20" s="123">
        <v>10</v>
      </c>
      <c r="H20" s="123">
        <v>10</v>
      </c>
      <c r="I20" s="123">
        <v>12</v>
      </c>
      <c r="J20" s="123">
        <v>15</v>
      </c>
      <c r="K20" s="123">
        <f t="shared" si="0"/>
        <v>11.75</v>
      </c>
      <c r="L20" s="123">
        <v>12</v>
      </c>
      <c r="M20" s="123">
        <v>20</v>
      </c>
      <c r="N20" s="123">
        <v>14</v>
      </c>
      <c r="O20" s="123">
        <v>10</v>
      </c>
      <c r="P20" s="123">
        <f t="shared" si="1"/>
        <v>14</v>
      </c>
      <c r="Q20" s="123">
        <v>12</v>
      </c>
      <c r="R20" s="123">
        <v>20</v>
      </c>
      <c r="S20" s="123">
        <v>11</v>
      </c>
      <c r="T20" s="123">
        <v>10</v>
      </c>
      <c r="U20" s="1">
        <f t="shared" si="2"/>
        <v>13.25</v>
      </c>
      <c r="V20" s="70">
        <f t="shared" si="3"/>
        <v>13</v>
      </c>
    </row>
    <row r="21" spans="1:22" ht="16.5">
      <c r="A21" s="4" t="s">
        <v>250</v>
      </c>
      <c r="B21" s="1" t="s">
        <v>141</v>
      </c>
      <c r="C21" s="43">
        <v>36844</v>
      </c>
      <c r="D21" s="124">
        <v>24</v>
      </c>
      <c r="E21" s="124" t="s">
        <v>155</v>
      </c>
      <c r="F21" s="124" t="s">
        <v>159</v>
      </c>
      <c r="G21" s="123">
        <v>10</v>
      </c>
      <c r="H21" s="123">
        <v>10</v>
      </c>
      <c r="I21" s="123">
        <v>10</v>
      </c>
      <c r="J21" s="123">
        <v>5</v>
      </c>
      <c r="K21" s="123">
        <f t="shared" si="0"/>
        <v>8.75</v>
      </c>
      <c r="L21" s="123">
        <v>10</v>
      </c>
      <c r="M21" s="123">
        <v>14</v>
      </c>
      <c r="N21" s="123">
        <v>11</v>
      </c>
      <c r="O21" s="123">
        <v>14</v>
      </c>
      <c r="P21" s="123">
        <f t="shared" si="1"/>
        <v>12.25</v>
      </c>
      <c r="Q21" s="123">
        <v>10</v>
      </c>
      <c r="R21" s="123">
        <v>14</v>
      </c>
      <c r="S21" s="123">
        <v>14</v>
      </c>
      <c r="T21" s="123">
        <v>14</v>
      </c>
      <c r="U21" s="1">
        <f t="shared" si="2"/>
        <v>13</v>
      </c>
      <c r="V21" s="70">
        <f t="shared" si="3"/>
        <v>11.333333333333334</v>
      </c>
    </row>
    <row r="22" spans="1:22" ht="16.5">
      <c r="A22" s="4" t="s">
        <v>251</v>
      </c>
      <c r="B22" s="1" t="s">
        <v>142</v>
      </c>
      <c r="C22" s="43">
        <v>36845</v>
      </c>
      <c r="D22" s="124">
        <v>25</v>
      </c>
      <c r="E22" s="124" t="s">
        <v>156</v>
      </c>
      <c r="F22" s="124" t="s">
        <v>159</v>
      </c>
      <c r="G22" s="123">
        <v>10</v>
      </c>
      <c r="H22" s="123">
        <v>12</v>
      </c>
      <c r="I22" s="123">
        <v>15</v>
      </c>
      <c r="J22" s="123">
        <v>2</v>
      </c>
      <c r="K22" s="123">
        <f t="shared" si="0"/>
        <v>9.75</v>
      </c>
      <c r="L22" s="123">
        <v>10</v>
      </c>
      <c r="M22" s="123">
        <v>1</v>
      </c>
      <c r="N22" s="123">
        <v>1</v>
      </c>
      <c r="O22" s="123">
        <v>10</v>
      </c>
      <c r="P22" s="123">
        <f t="shared" si="1"/>
        <v>5.5</v>
      </c>
      <c r="Q22" s="123">
        <v>10</v>
      </c>
      <c r="R22" s="123">
        <v>1</v>
      </c>
      <c r="S22" s="123">
        <v>1</v>
      </c>
      <c r="T22" s="123">
        <v>10</v>
      </c>
      <c r="U22" s="1">
        <f t="shared" si="2"/>
        <v>5.5</v>
      </c>
      <c r="V22" s="70">
        <f t="shared" si="3"/>
        <v>6.916666666666667</v>
      </c>
    </row>
    <row r="23" spans="1:22" ht="16.5">
      <c r="A23" s="4" t="s">
        <v>252</v>
      </c>
      <c r="B23" s="1" t="s">
        <v>147</v>
      </c>
      <c r="C23" s="43">
        <v>36846</v>
      </c>
      <c r="D23" s="124">
        <v>24</v>
      </c>
      <c r="E23" s="124" t="s">
        <v>158</v>
      </c>
      <c r="F23" s="124" t="s">
        <v>159</v>
      </c>
      <c r="G23" s="123">
        <v>10</v>
      </c>
      <c r="H23" s="123">
        <v>10</v>
      </c>
      <c r="I23" s="123">
        <v>10</v>
      </c>
      <c r="J23" s="123">
        <v>12</v>
      </c>
      <c r="K23" s="123">
        <f t="shared" si="0"/>
        <v>10.5</v>
      </c>
      <c r="L23" s="123">
        <v>14</v>
      </c>
      <c r="M23" s="123">
        <v>14</v>
      </c>
      <c r="N23" s="123">
        <v>10</v>
      </c>
      <c r="O23" s="123">
        <v>10</v>
      </c>
      <c r="P23" s="123">
        <f t="shared" si="1"/>
        <v>12</v>
      </c>
      <c r="Q23" s="123">
        <v>14</v>
      </c>
      <c r="R23" s="123">
        <v>14</v>
      </c>
      <c r="S23" s="123">
        <v>10</v>
      </c>
      <c r="T23" s="123">
        <v>10</v>
      </c>
      <c r="U23" s="1">
        <f t="shared" si="2"/>
        <v>12</v>
      </c>
      <c r="V23" s="70">
        <f t="shared" si="3"/>
        <v>11.5</v>
      </c>
    </row>
    <row r="24" spans="1:22" ht="16.5">
      <c r="A24" s="4" t="s">
        <v>253</v>
      </c>
      <c r="B24" s="1" t="s">
        <v>148</v>
      </c>
      <c r="C24" s="43">
        <v>36847</v>
      </c>
      <c r="D24" s="124">
        <v>28</v>
      </c>
      <c r="E24" s="124" t="s">
        <v>157</v>
      </c>
      <c r="F24" s="124" t="s">
        <v>159</v>
      </c>
      <c r="G24" s="123">
        <v>12</v>
      </c>
      <c r="H24" s="123">
        <v>12</v>
      </c>
      <c r="I24" s="123">
        <v>12</v>
      </c>
      <c r="J24" s="123">
        <v>15</v>
      </c>
      <c r="K24" s="123">
        <f t="shared" si="0"/>
        <v>12.75</v>
      </c>
      <c r="L24" s="123">
        <v>10</v>
      </c>
      <c r="M24" s="123">
        <v>10</v>
      </c>
      <c r="N24" s="123">
        <v>12</v>
      </c>
      <c r="O24" s="123">
        <v>15</v>
      </c>
      <c r="P24" s="123">
        <f t="shared" si="1"/>
        <v>11.75</v>
      </c>
      <c r="Q24" s="123">
        <v>10</v>
      </c>
      <c r="R24" s="123">
        <v>10</v>
      </c>
      <c r="S24" s="123">
        <v>12</v>
      </c>
      <c r="T24" s="123">
        <v>15</v>
      </c>
      <c r="U24" s="1">
        <f t="shared" si="2"/>
        <v>11.75</v>
      </c>
      <c r="V24" s="70">
        <f t="shared" si="3"/>
        <v>12.083333333333334</v>
      </c>
    </row>
    <row r="25" spans="1:22" ht="16.5">
      <c r="A25" s="4" t="s">
        <v>254</v>
      </c>
      <c r="B25" s="1" t="s">
        <v>149</v>
      </c>
      <c r="C25" s="43">
        <v>36848</v>
      </c>
      <c r="D25" s="124">
        <v>24</v>
      </c>
      <c r="E25" s="124" t="s">
        <v>157</v>
      </c>
      <c r="F25" s="124" t="s">
        <v>159</v>
      </c>
      <c r="G25" s="123">
        <v>14</v>
      </c>
      <c r="H25" s="123">
        <v>15</v>
      </c>
      <c r="I25" s="123">
        <v>15</v>
      </c>
      <c r="J25" s="123">
        <v>17</v>
      </c>
      <c r="K25" s="123">
        <f t="shared" si="0"/>
        <v>15.25</v>
      </c>
      <c r="L25" s="123">
        <v>10</v>
      </c>
      <c r="M25" s="123">
        <v>10</v>
      </c>
      <c r="N25" s="123">
        <v>10</v>
      </c>
      <c r="O25" s="123">
        <v>12</v>
      </c>
      <c r="P25" s="123">
        <f t="shared" si="1"/>
        <v>10.5</v>
      </c>
      <c r="Q25" s="123">
        <v>10</v>
      </c>
      <c r="R25" s="123">
        <v>10</v>
      </c>
      <c r="S25" s="123">
        <v>10</v>
      </c>
      <c r="T25" s="123">
        <v>5</v>
      </c>
      <c r="U25" s="1">
        <f t="shared" si="2"/>
        <v>8.75</v>
      </c>
      <c r="V25" s="70">
        <f t="shared" si="3"/>
        <v>11.5</v>
      </c>
    </row>
    <row r="26" spans="1:22" ht="16.5">
      <c r="A26" s="4" t="s">
        <v>255</v>
      </c>
      <c r="B26" s="1" t="s">
        <v>150</v>
      </c>
      <c r="C26" s="43">
        <v>36849</v>
      </c>
      <c r="D26" s="124">
        <v>24</v>
      </c>
      <c r="E26" s="124" t="s">
        <v>155</v>
      </c>
      <c r="F26" s="124" t="s">
        <v>159</v>
      </c>
      <c r="G26" s="123">
        <v>14</v>
      </c>
      <c r="H26" s="123">
        <v>15</v>
      </c>
      <c r="I26" s="123">
        <v>14</v>
      </c>
      <c r="J26" s="123">
        <v>11</v>
      </c>
      <c r="K26" s="123">
        <f t="shared" si="0"/>
        <v>13.5</v>
      </c>
      <c r="L26" s="123">
        <v>12</v>
      </c>
      <c r="M26" s="123">
        <v>12</v>
      </c>
      <c r="N26" s="123">
        <v>12</v>
      </c>
      <c r="O26" s="123">
        <v>15</v>
      </c>
      <c r="P26" s="123">
        <f t="shared" si="1"/>
        <v>12.75</v>
      </c>
      <c r="Q26" s="123">
        <v>10</v>
      </c>
      <c r="R26" s="123">
        <v>12</v>
      </c>
      <c r="S26" s="123">
        <v>15</v>
      </c>
      <c r="T26" s="123">
        <v>2</v>
      </c>
      <c r="U26" s="1">
        <f t="shared" si="2"/>
        <v>9.75</v>
      </c>
      <c r="V26" s="70">
        <f t="shared" si="3"/>
        <v>12</v>
      </c>
    </row>
    <row r="27" spans="1:22" ht="16.5">
      <c r="A27" s="4" t="s">
        <v>256</v>
      </c>
      <c r="B27" s="1" t="s">
        <v>151</v>
      </c>
      <c r="C27" s="43">
        <v>36850</v>
      </c>
      <c r="D27" s="124">
        <v>24</v>
      </c>
      <c r="E27" s="124" t="s">
        <v>156</v>
      </c>
      <c r="F27" s="124" t="s">
        <v>159</v>
      </c>
      <c r="G27" s="123">
        <v>14</v>
      </c>
      <c r="H27" s="123">
        <v>15</v>
      </c>
      <c r="I27" s="123">
        <v>18</v>
      </c>
      <c r="J27" s="123">
        <v>19</v>
      </c>
      <c r="K27" s="123">
        <f t="shared" si="0"/>
        <v>16.5</v>
      </c>
      <c r="L27" s="123">
        <v>14</v>
      </c>
      <c r="M27" s="123">
        <v>15</v>
      </c>
      <c r="N27" s="123">
        <v>15</v>
      </c>
      <c r="O27" s="123">
        <v>17</v>
      </c>
      <c r="P27" s="123">
        <f t="shared" si="1"/>
        <v>15.25</v>
      </c>
      <c r="Q27" s="123">
        <v>10</v>
      </c>
      <c r="R27" s="123">
        <v>10</v>
      </c>
      <c r="S27" s="123">
        <v>10</v>
      </c>
      <c r="T27" s="123">
        <v>12</v>
      </c>
      <c r="U27" s="1">
        <f t="shared" si="2"/>
        <v>10.5</v>
      </c>
      <c r="V27" s="70">
        <f t="shared" si="3"/>
        <v>14.083333333333334</v>
      </c>
    </row>
    <row r="28" spans="1:22" ht="16.5">
      <c r="A28" s="4" t="s">
        <v>257</v>
      </c>
      <c r="B28" s="1" t="s">
        <v>152</v>
      </c>
      <c r="C28" s="44">
        <v>36864</v>
      </c>
      <c r="D28" s="124">
        <v>25</v>
      </c>
      <c r="E28" s="124" t="s">
        <v>155</v>
      </c>
      <c r="F28" s="124" t="s">
        <v>159</v>
      </c>
      <c r="G28" s="123">
        <v>12</v>
      </c>
      <c r="H28" s="123">
        <v>20</v>
      </c>
      <c r="I28" s="123">
        <v>11</v>
      </c>
      <c r="J28" s="123">
        <v>10</v>
      </c>
      <c r="K28" s="123">
        <f t="shared" si="0"/>
        <v>13.25</v>
      </c>
      <c r="L28" s="123">
        <v>14</v>
      </c>
      <c r="M28" s="123">
        <v>15</v>
      </c>
      <c r="N28" s="123">
        <v>14</v>
      </c>
      <c r="O28" s="123">
        <v>11</v>
      </c>
      <c r="P28" s="123">
        <f t="shared" si="1"/>
        <v>13.5</v>
      </c>
      <c r="Q28" s="123">
        <v>12</v>
      </c>
      <c r="R28" s="123">
        <v>12</v>
      </c>
      <c r="S28" s="123">
        <v>12</v>
      </c>
      <c r="T28" s="123">
        <v>1</v>
      </c>
      <c r="U28" s="1">
        <f t="shared" si="2"/>
        <v>9.25</v>
      </c>
      <c r="V28" s="70">
        <f t="shared" si="3"/>
        <v>12</v>
      </c>
    </row>
    <row r="29" spans="1:22" ht="16.5">
      <c r="A29" s="4" t="s">
        <v>258</v>
      </c>
      <c r="B29" s="1" t="s">
        <v>153</v>
      </c>
      <c r="C29" s="43">
        <v>36865</v>
      </c>
      <c r="D29" s="124">
        <v>20</v>
      </c>
      <c r="E29" s="124" t="s">
        <v>156</v>
      </c>
      <c r="F29" s="124" t="s">
        <v>159</v>
      </c>
      <c r="G29" s="123">
        <v>10</v>
      </c>
      <c r="H29" s="123">
        <v>12</v>
      </c>
      <c r="I29" s="123">
        <v>15</v>
      </c>
      <c r="J29" s="123">
        <v>2</v>
      </c>
      <c r="K29" s="123">
        <f t="shared" si="0"/>
        <v>9.75</v>
      </c>
      <c r="L29" s="123">
        <v>14</v>
      </c>
      <c r="M29" s="123">
        <v>15</v>
      </c>
      <c r="N29" s="123">
        <v>18</v>
      </c>
      <c r="O29" s="123">
        <v>19</v>
      </c>
      <c r="P29" s="123">
        <f t="shared" si="1"/>
        <v>16.5</v>
      </c>
      <c r="Q29" s="123">
        <v>14</v>
      </c>
      <c r="R29" s="123">
        <v>15</v>
      </c>
      <c r="S29" s="123">
        <v>15</v>
      </c>
      <c r="T29" s="123">
        <v>17</v>
      </c>
      <c r="U29" s="1">
        <f t="shared" si="2"/>
        <v>15.25</v>
      </c>
      <c r="V29" s="70">
        <f t="shared" si="3"/>
        <v>13.833333333333334</v>
      </c>
    </row>
    <row r="30" spans="1:22" ht="16.5">
      <c r="A30" s="4" t="s">
        <v>259</v>
      </c>
      <c r="B30" s="1" t="s">
        <v>154</v>
      </c>
      <c r="C30" s="43">
        <v>36865</v>
      </c>
      <c r="D30" s="124">
        <v>45</v>
      </c>
      <c r="E30" s="124" t="s">
        <v>157</v>
      </c>
      <c r="F30" s="124" t="s">
        <v>159</v>
      </c>
      <c r="G30" s="123">
        <v>14</v>
      </c>
      <c r="H30" s="123">
        <v>15</v>
      </c>
      <c r="I30" s="123">
        <v>15</v>
      </c>
      <c r="J30" s="123">
        <v>17</v>
      </c>
      <c r="K30" s="123">
        <f t="shared" si="0"/>
        <v>15.25</v>
      </c>
      <c r="L30" s="123">
        <v>12</v>
      </c>
      <c r="M30" s="123">
        <v>20</v>
      </c>
      <c r="N30" s="123">
        <v>11</v>
      </c>
      <c r="O30" s="123">
        <v>10</v>
      </c>
      <c r="P30" s="123">
        <f t="shared" si="1"/>
        <v>13.25</v>
      </c>
      <c r="Q30" s="123">
        <v>12</v>
      </c>
      <c r="R30" s="123">
        <v>11</v>
      </c>
      <c r="S30" s="123">
        <v>10</v>
      </c>
      <c r="T30" s="123">
        <v>10</v>
      </c>
      <c r="U30" s="1">
        <f t="shared" si="2"/>
        <v>10.75</v>
      </c>
      <c r="V30" s="70">
        <f t="shared" si="3"/>
        <v>13.083333333333334</v>
      </c>
    </row>
    <row r="31" spans="1:22" ht="16.5"/>
  </sheetData>
  <mergeCells count="11">
    <mergeCell ref="V4:V5"/>
    <mergeCell ref="A1:B1"/>
    <mergeCell ref="A3:F3"/>
    <mergeCell ref="G3:V3"/>
    <mergeCell ref="C4:C5"/>
    <mergeCell ref="D4:D5"/>
    <mergeCell ref="E4:E5"/>
    <mergeCell ref="F4:F5"/>
    <mergeCell ref="G4:K4"/>
    <mergeCell ref="L4:P4"/>
    <mergeCell ref="Q4:U4"/>
  </mergeCells>
  <phoneticPr fontId="23" type="noConversion"/>
  <conditionalFormatting sqref="F6:F30 A6:D30">
    <cfRule type="cellIs" dxfId="20" priority="11" operator="equal">
      <formula>"s"</formula>
    </cfRule>
    <cfRule type="cellIs" dxfId="19" priority="12" operator="equal">
      <formula>"v"</formula>
    </cfRule>
    <cfRule type="cellIs" dxfId="18" priority="13" operator="equal">
      <formula>"d"</formula>
    </cfRule>
    <cfRule type="cellIs" dxfId="17" priority="14" operator="equal">
      <formula>"c"</formula>
    </cfRule>
  </conditionalFormatting>
  <conditionalFormatting sqref="V6:V30">
    <cfRule type="cellIs" dxfId="0" priority="7" operator="lessThan">
      <formula>11.16666667</formula>
    </cfRule>
    <cfRule type="cellIs" dxfId="1" priority="6" operator="greaterThan">
      <formula>11.16666667</formula>
    </cfRule>
    <cfRule type="cellIs" dxfId="2" priority="2" operator="greaterThan">
      <formula>11.16666667</formula>
    </cfRule>
    <cfRule type="cellIs" dxfId="3" priority="1" operator="greaterThan">
      <formula>11.16666667</formula>
    </cfRule>
  </conditionalFormatting>
  <conditionalFormatting sqref="K6:K30">
    <cfRule type="cellIs" dxfId="16" priority="5" operator="lessThan">
      <formula>11.875</formula>
    </cfRule>
  </conditionalFormatting>
  <conditionalFormatting sqref="P6:P30">
    <cfRule type="cellIs" dxfId="15" priority="4" operator="lessThan">
      <formula>11</formula>
    </cfRule>
  </conditionalFormatting>
  <conditionalFormatting sqref="U6:U30">
    <cfRule type="cellIs" dxfId="14" priority="3" operator="lessThan">
      <formula>11.875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6"/>
  <sheetViews>
    <sheetView tabSelected="1" workbookViewId="0">
      <selection activeCell="E6" sqref="E6"/>
    </sheetView>
  </sheetViews>
  <sheetFormatPr baseColWidth="10" defaultRowHeight="16.5"/>
  <cols>
    <col min="1" max="1" width="23.5" customWidth="1"/>
    <col min="2" max="2" width="8.625" customWidth="1"/>
    <col min="3" max="3" width="2.5" customWidth="1"/>
    <col min="4" max="4" width="23.375" customWidth="1"/>
    <col min="5" max="5" width="8.75" customWidth="1"/>
    <col min="6" max="6" width="3.375" customWidth="1"/>
    <col min="7" max="7" width="21.875" customWidth="1"/>
    <col min="8" max="8" width="6.5" customWidth="1"/>
  </cols>
  <sheetData>
    <row r="1" spans="1:8">
      <c r="A1" s="102" t="s">
        <v>161</v>
      </c>
      <c r="B1" s="102"/>
      <c r="C1" s="102"/>
      <c r="D1" s="102"/>
      <c r="E1" s="102"/>
      <c r="F1" s="102"/>
    </row>
    <row r="2" spans="1:8" ht="3" customHeight="1"/>
    <row r="3" spans="1:8">
      <c r="A3" t="s">
        <v>162</v>
      </c>
    </row>
    <row r="4" spans="1:8">
      <c r="A4" s="46" t="s">
        <v>163</v>
      </c>
      <c r="B4" s="21"/>
    </row>
    <row r="5" spans="1:8">
      <c r="A5" s="45" t="s">
        <v>164</v>
      </c>
      <c r="B5" s="21"/>
      <c r="D5" s="12" t="s">
        <v>174</v>
      </c>
      <c r="E5" s="52"/>
    </row>
    <row r="6" spans="1:8">
      <c r="A6" s="45" t="s">
        <v>166</v>
      </c>
      <c r="B6" s="21"/>
      <c r="D6" s="12" t="s">
        <v>176</v>
      </c>
      <c r="E6" s="52"/>
    </row>
    <row r="7" spans="1:8">
      <c r="A7" s="45" t="s">
        <v>167</v>
      </c>
      <c r="B7" s="21"/>
      <c r="D7" s="12" t="s">
        <v>177</v>
      </c>
      <c r="E7" s="52"/>
    </row>
    <row r="8" spans="1:8">
      <c r="A8" s="45" t="s">
        <v>168</v>
      </c>
      <c r="B8" s="21"/>
      <c r="D8" s="12" t="s">
        <v>178</v>
      </c>
      <c r="E8" s="52"/>
    </row>
    <row r="9" spans="1:8">
      <c r="A9" s="45" t="s">
        <v>169</v>
      </c>
      <c r="B9" s="21"/>
      <c r="D9" s="12" t="s">
        <v>179</v>
      </c>
      <c r="E9" s="52"/>
    </row>
    <row r="10" spans="1:8">
      <c r="A10" s="45" t="s">
        <v>170</v>
      </c>
      <c r="B10" s="21"/>
      <c r="D10" s="12" t="s">
        <v>180</v>
      </c>
      <c r="E10" s="52"/>
    </row>
    <row r="11" spans="1:8">
      <c r="A11" s="45" t="s">
        <v>165</v>
      </c>
      <c r="B11" s="21"/>
      <c r="D11" s="12" t="s">
        <v>175</v>
      </c>
      <c r="E11" s="52"/>
    </row>
    <row r="12" spans="1:8">
      <c r="A12" s="45" t="s">
        <v>171</v>
      </c>
      <c r="B12" s="21"/>
      <c r="D12" s="12" t="s">
        <v>181</v>
      </c>
      <c r="E12" s="52"/>
    </row>
    <row r="13" spans="1:8" ht="17.25">
      <c r="A13" s="103" t="s">
        <v>172</v>
      </c>
      <c r="B13" s="104"/>
    </row>
    <row r="14" spans="1:8" ht="5.25" customHeight="1"/>
    <row r="15" spans="1:8">
      <c r="A15" s="28" t="s">
        <v>182</v>
      </c>
      <c r="D15" s="47" t="s">
        <v>231</v>
      </c>
      <c r="G15" t="s">
        <v>183</v>
      </c>
    </row>
    <row r="16" spans="1:8">
      <c r="A16" s="45" t="s">
        <v>184</v>
      </c>
      <c r="B16" s="21"/>
      <c r="D16" s="45" t="s">
        <v>185</v>
      </c>
      <c r="E16" s="21"/>
      <c r="G16" s="45" t="s">
        <v>185</v>
      </c>
      <c r="H16" s="21"/>
    </row>
    <row r="17" spans="1:8">
      <c r="A17" s="45" t="s">
        <v>186</v>
      </c>
      <c r="B17" s="21"/>
      <c r="D17" s="45" t="s">
        <v>195</v>
      </c>
      <c r="E17" s="21"/>
      <c r="G17" s="45" t="s">
        <v>195</v>
      </c>
      <c r="H17" s="21"/>
    </row>
    <row r="18" spans="1:8">
      <c r="A18" s="45" t="s">
        <v>187</v>
      </c>
      <c r="B18" s="21"/>
      <c r="D18" s="45" t="s">
        <v>187</v>
      </c>
      <c r="E18" s="21"/>
      <c r="G18" s="45" t="s">
        <v>187</v>
      </c>
      <c r="H18" s="21"/>
    </row>
    <row r="19" spans="1:8">
      <c r="A19" s="45" t="s">
        <v>188</v>
      </c>
      <c r="B19" s="21"/>
      <c r="D19" s="45" t="s">
        <v>196</v>
      </c>
      <c r="E19" s="21"/>
      <c r="G19" s="45" t="s">
        <v>196</v>
      </c>
      <c r="H19" s="21"/>
    </row>
    <row r="20" spans="1:8">
      <c r="A20" s="45" t="s">
        <v>189</v>
      </c>
      <c r="B20" s="53"/>
      <c r="D20" s="45" t="s">
        <v>199</v>
      </c>
      <c r="E20" s="53"/>
      <c r="G20" s="45" t="s">
        <v>190</v>
      </c>
      <c r="H20" s="56"/>
    </row>
    <row r="21" spans="1:8">
      <c r="A21" s="45" t="s">
        <v>190</v>
      </c>
      <c r="B21" s="53"/>
      <c r="D21" s="45" t="s">
        <v>190</v>
      </c>
      <c r="E21" s="53"/>
      <c r="G21" s="45" t="s">
        <v>190</v>
      </c>
      <c r="H21" s="56"/>
    </row>
    <row r="22" spans="1:8">
      <c r="A22" s="45" t="s">
        <v>191</v>
      </c>
      <c r="B22" s="21"/>
      <c r="D22" s="45" t="s">
        <v>228</v>
      </c>
      <c r="E22" s="21"/>
      <c r="G22" s="45" t="s">
        <v>228</v>
      </c>
      <c r="H22" s="21"/>
    </row>
    <row r="23" spans="1:8">
      <c r="A23" s="45" t="s">
        <v>227</v>
      </c>
      <c r="B23" s="21"/>
      <c r="D23" s="45" t="s">
        <v>197</v>
      </c>
      <c r="E23" s="21"/>
      <c r="G23" s="45" t="s">
        <v>197</v>
      </c>
      <c r="H23" s="21"/>
    </row>
    <row r="24" spans="1:8">
      <c r="A24" s="45" t="s">
        <v>192</v>
      </c>
      <c r="B24" s="21"/>
      <c r="D24" s="45" t="s">
        <v>192</v>
      </c>
      <c r="E24" s="21"/>
      <c r="G24" s="45" t="s">
        <v>229</v>
      </c>
      <c r="H24" s="21"/>
    </row>
    <row r="25" spans="1:8">
      <c r="A25" s="45" t="s">
        <v>193</v>
      </c>
      <c r="B25" s="21"/>
      <c r="D25" s="45" t="s">
        <v>198</v>
      </c>
      <c r="E25" s="21"/>
      <c r="G25" s="45" t="s">
        <v>193</v>
      </c>
      <c r="H25" s="21"/>
    </row>
    <row r="26" spans="1:8">
      <c r="A26" s="45" t="s">
        <v>194</v>
      </c>
      <c r="B26" s="1"/>
      <c r="D26" s="45" t="s">
        <v>194</v>
      </c>
      <c r="E26" s="1"/>
      <c r="G26" s="45" t="s">
        <v>194</v>
      </c>
      <c r="H26" s="1"/>
    </row>
  </sheetData>
  <mergeCells count="2">
    <mergeCell ref="A1:F1"/>
    <mergeCell ref="A13:B1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N32"/>
  <sheetViews>
    <sheetView workbookViewId="0">
      <selection activeCell="K11" sqref="K11"/>
    </sheetView>
  </sheetViews>
  <sheetFormatPr baseColWidth="10" defaultRowHeight="15"/>
  <cols>
    <col min="1" max="1" width="2.375" customWidth="1"/>
    <col min="2" max="2" width="10.375" customWidth="1"/>
    <col min="3" max="3" width="16" customWidth="1"/>
    <col min="4" max="4" width="14.25" customWidth="1"/>
    <col min="8" max="8" width="1.625" customWidth="1"/>
    <col min="9" max="9" width="1.25" customWidth="1"/>
    <col min="10" max="10" width="14.75" customWidth="1"/>
    <col min="11" max="11" width="14" customWidth="1"/>
    <col min="12" max="12" width="11.875" customWidth="1"/>
  </cols>
  <sheetData>
    <row r="1" spans="2:14" ht="42" customHeight="1">
      <c r="B1" s="106" t="s">
        <v>234</v>
      </c>
      <c r="C1" s="107"/>
      <c r="D1" s="107"/>
      <c r="E1" s="107"/>
      <c r="F1" s="107"/>
      <c r="G1" s="107"/>
      <c r="H1" s="107"/>
      <c r="I1" s="107"/>
      <c r="J1" s="107"/>
      <c r="K1" s="107"/>
    </row>
    <row r="2" spans="2:14" ht="24.75" customHeight="1">
      <c r="B2" s="49" t="s">
        <v>200</v>
      </c>
      <c r="C2" s="49" t="s">
        <v>201</v>
      </c>
      <c r="D2" s="49" t="s">
        <v>202</v>
      </c>
      <c r="E2" s="49" t="s">
        <v>203</v>
      </c>
      <c r="F2" s="49" t="s">
        <v>4</v>
      </c>
      <c r="G2" s="50" t="s">
        <v>204</v>
      </c>
      <c r="J2" s="108" t="s">
        <v>233</v>
      </c>
      <c r="K2" s="109"/>
      <c r="L2" s="109"/>
      <c r="M2" s="109"/>
      <c r="N2" s="109"/>
    </row>
    <row r="3" spans="2:14" ht="16.5">
      <c r="B3" s="43">
        <v>38494</v>
      </c>
      <c r="C3" s="1" t="s">
        <v>205</v>
      </c>
      <c r="D3" s="1" t="s">
        <v>207</v>
      </c>
      <c r="E3" s="1" t="s">
        <v>211</v>
      </c>
      <c r="F3" s="68">
        <v>75</v>
      </c>
      <c r="G3" s="54">
        <v>943</v>
      </c>
    </row>
    <row r="4" spans="2:14" ht="16.5">
      <c r="B4" s="43">
        <v>38501</v>
      </c>
      <c r="C4" s="1" t="s">
        <v>205</v>
      </c>
      <c r="D4" s="1" t="s">
        <v>207</v>
      </c>
      <c r="E4" s="1" t="s">
        <v>212</v>
      </c>
      <c r="F4" s="68">
        <v>85</v>
      </c>
      <c r="G4" s="54">
        <v>748</v>
      </c>
      <c r="J4" s="48" t="s">
        <v>2</v>
      </c>
      <c r="K4" s="48" t="s">
        <v>4</v>
      </c>
      <c r="L4" s="48" t="s">
        <v>204</v>
      </c>
    </row>
    <row r="5" spans="2:14" ht="16.5">
      <c r="B5" s="43">
        <v>38533</v>
      </c>
      <c r="C5" s="1" t="s">
        <v>205</v>
      </c>
      <c r="D5" s="1" t="s">
        <v>208</v>
      </c>
      <c r="E5" s="1" t="s">
        <v>213</v>
      </c>
      <c r="F5" s="69">
        <v>46</v>
      </c>
      <c r="G5" s="54">
        <v>231</v>
      </c>
      <c r="J5" s="1" t="s">
        <v>205</v>
      </c>
      <c r="K5" s="1"/>
      <c r="L5" s="1"/>
    </row>
    <row r="6" spans="2:14" ht="16.5">
      <c r="B6" s="43">
        <v>38379</v>
      </c>
      <c r="C6" s="1" t="s">
        <v>205</v>
      </c>
      <c r="D6" s="1" t="s">
        <v>209</v>
      </c>
      <c r="E6" s="1" t="s">
        <v>212</v>
      </c>
      <c r="F6" s="69">
        <v>70</v>
      </c>
      <c r="G6" s="54">
        <v>35</v>
      </c>
      <c r="J6" s="1" t="s">
        <v>215</v>
      </c>
      <c r="K6" s="1"/>
      <c r="L6" s="1"/>
    </row>
    <row r="7" spans="2:14" ht="16.5">
      <c r="B7" s="43">
        <v>38358</v>
      </c>
      <c r="C7" s="1" t="s">
        <v>205</v>
      </c>
      <c r="D7" s="1" t="s">
        <v>207</v>
      </c>
      <c r="E7" s="1" t="s">
        <v>211</v>
      </c>
      <c r="F7" s="69">
        <v>88</v>
      </c>
      <c r="G7" s="54">
        <v>246</v>
      </c>
      <c r="J7" s="48" t="s">
        <v>8</v>
      </c>
      <c r="K7" s="67"/>
      <c r="L7" s="67"/>
    </row>
    <row r="8" spans="2:14" ht="16.5">
      <c r="B8" s="43">
        <v>38525</v>
      </c>
      <c r="C8" s="1" t="s">
        <v>206</v>
      </c>
      <c r="D8" s="1" t="s">
        <v>210</v>
      </c>
      <c r="E8" s="1" t="s">
        <v>212</v>
      </c>
      <c r="F8" s="69">
        <v>82</v>
      </c>
      <c r="G8" s="54">
        <v>33</v>
      </c>
    </row>
    <row r="9" spans="2:14" ht="16.5">
      <c r="B9" s="43">
        <v>38518</v>
      </c>
      <c r="C9" s="1" t="s">
        <v>230</v>
      </c>
      <c r="D9" s="1" t="s">
        <v>209</v>
      </c>
      <c r="E9" s="1" t="s">
        <v>211</v>
      </c>
      <c r="F9" s="69">
        <v>82</v>
      </c>
      <c r="G9" s="55">
        <v>201</v>
      </c>
    </row>
    <row r="10" spans="2:14" ht="16.5">
      <c r="B10" s="43">
        <v>38454</v>
      </c>
      <c r="C10" s="1" t="s">
        <v>206</v>
      </c>
      <c r="D10" s="1" t="s">
        <v>208</v>
      </c>
      <c r="E10" s="1" t="s">
        <v>211</v>
      </c>
      <c r="F10" s="69">
        <v>0</v>
      </c>
      <c r="G10" s="54">
        <v>770</v>
      </c>
      <c r="J10" s="48" t="s">
        <v>202</v>
      </c>
      <c r="K10" s="48" t="s">
        <v>4</v>
      </c>
      <c r="L10" s="48" t="s">
        <v>204</v>
      </c>
    </row>
    <row r="11" spans="2:14" ht="16.5">
      <c r="B11" s="43">
        <v>38383</v>
      </c>
      <c r="C11" s="1" t="s">
        <v>206</v>
      </c>
      <c r="D11" s="1" t="s">
        <v>207</v>
      </c>
      <c r="E11" s="1" t="s">
        <v>212</v>
      </c>
      <c r="F11" s="69">
        <v>51</v>
      </c>
      <c r="G11" s="54">
        <v>938</v>
      </c>
      <c r="J11" s="1" t="s">
        <v>207</v>
      </c>
      <c r="K11" s="1"/>
      <c r="L11" s="1"/>
    </row>
    <row r="12" spans="2:14" ht="16.5">
      <c r="B12" s="43">
        <v>38430</v>
      </c>
      <c r="C12" s="1" t="s">
        <v>205</v>
      </c>
      <c r="D12" s="1" t="s">
        <v>207</v>
      </c>
      <c r="E12" s="1" t="s">
        <v>211</v>
      </c>
      <c r="F12" s="69">
        <v>73</v>
      </c>
      <c r="G12" s="54">
        <v>209</v>
      </c>
      <c r="J12" s="1" t="s">
        <v>216</v>
      </c>
      <c r="K12" s="1"/>
      <c r="L12" s="1"/>
    </row>
    <row r="13" spans="2:14" ht="16.5">
      <c r="B13" s="43">
        <v>38373</v>
      </c>
      <c r="C13" s="1" t="s">
        <v>206</v>
      </c>
      <c r="D13" s="1" t="s">
        <v>208</v>
      </c>
      <c r="E13" s="1" t="s">
        <v>211</v>
      </c>
      <c r="F13" s="69">
        <v>48</v>
      </c>
      <c r="G13" s="54">
        <v>524</v>
      </c>
      <c r="J13" s="1" t="s">
        <v>209</v>
      </c>
      <c r="K13" s="1"/>
      <c r="L13" s="1"/>
    </row>
    <row r="14" spans="2:14" ht="16.5">
      <c r="B14" s="43">
        <v>38501</v>
      </c>
      <c r="C14" s="1" t="s">
        <v>205</v>
      </c>
      <c r="D14" s="1" t="s">
        <v>208</v>
      </c>
      <c r="E14" s="1" t="s">
        <v>212</v>
      </c>
      <c r="F14" s="69">
        <v>37</v>
      </c>
      <c r="G14" s="54">
        <v>432</v>
      </c>
      <c r="J14" s="48" t="s">
        <v>8</v>
      </c>
      <c r="K14" s="67"/>
      <c r="L14" s="67"/>
    </row>
    <row r="15" spans="2:14" ht="16.5">
      <c r="B15" s="43">
        <v>38431</v>
      </c>
      <c r="C15" s="1" t="s">
        <v>205</v>
      </c>
      <c r="D15" s="1" t="s">
        <v>209</v>
      </c>
      <c r="E15" s="1" t="s">
        <v>214</v>
      </c>
      <c r="F15" s="69">
        <v>41</v>
      </c>
      <c r="G15" s="54">
        <v>792</v>
      </c>
    </row>
    <row r="16" spans="2:14" ht="16.5">
      <c r="B16" s="43">
        <v>38478</v>
      </c>
      <c r="C16" s="1" t="s">
        <v>205</v>
      </c>
      <c r="D16" s="1" t="s">
        <v>209</v>
      </c>
      <c r="E16" s="1" t="s">
        <v>213</v>
      </c>
      <c r="F16" s="69">
        <v>37</v>
      </c>
      <c r="G16" s="54">
        <v>858</v>
      </c>
      <c r="J16" s="48" t="s">
        <v>2</v>
      </c>
      <c r="K16" s="48" t="s">
        <v>202</v>
      </c>
      <c r="L16" s="48" t="s">
        <v>203</v>
      </c>
      <c r="M16" s="48" t="s">
        <v>4</v>
      </c>
      <c r="N16" s="48" t="s">
        <v>204</v>
      </c>
    </row>
    <row r="17" spans="2:14" ht="16.5">
      <c r="B17" s="43">
        <v>38380</v>
      </c>
      <c r="C17" s="1" t="s">
        <v>205</v>
      </c>
      <c r="D17" s="1" t="s">
        <v>209</v>
      </c>
      <c r="E17" s="1" t="s">
        <v>211</v>
      </c>
      <c r="F17" s="69">
        <v>35</v>
      </c>
      <c r="G17" s="54">
        <v>332</v>
      </c>
      <c r="J17" s="1" t="s">
        <v>205</v>
      </c>
      <c r="K17" s="1" t="s">
        <v>207</v>
      </c>
      <c r="L17" s="1" t="s">
        <v>211</v>
      </c>
      <c r="M17" s="1"/>
      <c r="N17" s="67"/>
    </row>
    <row r="18" spans="2:14" ht="16.5">
      <c r="B18" s="43">
        <v>38446</v>
      </c>
      <c r="C18" s="1" t="s">
        <v>205</v>
      </c>
      <c r="D18" s="1" t="s">
        <v>209</v>
      </c>
      <c r="E18" s="1" t="s">
        <v>211</v>
      </c>
      <c r="F18" s="69">
        <v>42</v>
      </c>
      <c r="G18" s="54">
        <v>742</v>
      </c>
      <c r="J18" s="1" t="s">
        <v>206</v>
      </c>
      <c r="K18" s="1" t="s">
        <v>208</v>
      </c>
      <c r="L18" s="1" t="s">
        <v>212</v>
      </c>
      <c r="M18" s="1"/>
      <c r="N18" s="67"/>
    </row>
    <row r="19" spans="2:14" ht="16.5">
      <c r="B19" s="43">
        <v>38357</v>
      </c>
      <c r="C19" s="1" t="s">
        <v>205</v>
      </c>
      <c r="D19" s="1" t="s">
        <v>208</v>
      </c>
      <c r="E19" s="1" t="s">
        <v>212</v>
      </c>
      <c r="F19" s="69">
        <v>53</v>
      </c>
      <c r="G19" s="54">
        <v>980</v>
      </c>
      <c r="J19" s="104" t="s">
        <v>217</v>
      </c>
      <c r="K19" s="104"/>
      <c r="L19" s="104"/>
      <c r="M19" s="104"/>
      <c r="N19" s="104"/>
    </row>
    <row r="20" spans="2:14" ht="16.5">
      <c r="B20" s="43">
        <v>38477</v>
      </c>
      <c r="C20" s="1" t="s">
        <v>205</v>
      </c>
      <c r="D20" s="1" t="s">
        <v>209</v>
      </c>
      <c r="E20" s="1" t="s">
        <v>211</v>
      </c>
      <c r="F20" s="69">
        <v>52</v>
      </c>
      <c r="G20" s="54">
        <v>358</v>
      </c>
      <c r="J20" s="75" t="s">
        <v>218</v>
      </c>
      <c r="K20" s="75"/>
      <c r="L20" s="75"/>
      <c r="M20" s="75"/>
    </row>
    <row r="21" spans="2:14" ht="16.5">
      <c r="B21" s="43">
        <v>38517</v>
      </c>
      <c r="C21" s="1" t="s">
        <v>205</v>
      </c>
      <c r="D21" s="1" t="s">
        <v>208</v>
      </c>
      <c r="E21" s="1" t="s">
        <v>211</v>
      </c>
      <c r="F21" s="69">
        <v>56</v>
      </c>
      <c r="G21" s="54">
        <v>875</v>
      </c>
      <c r="J21" s="75" t="s">
        <v>219</v>
      </c>
      <c r="K21" s="75"/>
      <c r="L21" s="75"/>
      <c r="M21" s="75"/>
    </row>
    <row r="22" spans="2:14" ht="16.5">
      <c r="J22" s="75" t="s">
        <v>220</v>
      </c>
      <c r="K22" s="75"/>
      <c r="L22" s="75"/>
      <c r="M22" s="75"/>
    </row>
    <row r="23" spans="2:14" ht="16.5">
      <c r="B23" s="110" t="s">
        <v>221</v>
      </c>
      <c r="C23" s="110"/>
      <c r="D23" s="110"/>
      <c r="E23" s="31"/>
      <c r="F23" s="110" t="s">
        <v>223</v>
      </c>
      <c r="G23" s="110"/>
    </row>
    <row r="24" spans="2:14" ht="3.75" customHeight="1"/>
    <row r="25" spans="2:14" ht="16.5">
      <c r="B25" s="48" t="s">
        <v>2</v>
      </c>
      <c r="C25" s="48" t="s">
        <v>4</v>
      </c>
      <c r="D25" s="48" t="s">
        <v>204</v>
      </c>
      <c r="F25" s="111" t="s">
        <v>224</v>
      </c>
      <c r="G25" s="112"/>
    </row>
    <row r="26" spans="2:14" ht="16.5">
      <c r="B26" s="1" t="s">
        <v>205</v>
      </c>
      <c r="C26" s="1"/>
      <c r="D26" s="67"/>
      <c r="F26" s="1"/>
      <c r="G26" s="70"/>
      <c r="J26" s="75" t="s">
        <v>225</v>
      </c>
      <c r="K26" s="75"/>
    </row>
    <row r="27" spans="2:14" ht="16.5">
      <c r="B27" s="1" t="s">
        <v>206</v>
      </c>
      <c r="C27" s="1"/>
      <c r="D27" s="67"/>
      <c r="F27" s="1"/>
      <c r="G27" s="70"/>
      <c r="J27" s="75"/>
      <c r="K27" s="75"/>
    </row>
    <row r="28" spans="2:14" ht="16.5">
      <c r="B28" s="1" t="s">
        <v>222</v>
      </c>
      <c r="C28" s="1"/>
      <c r="D28" s="67"/>
      <c r="F28" s="1"/>
      <c r="G28" s="70"/>
      <c r="J28" s="75"/>
      <c r="K28" s="75"/>
    </row>
    <row r="29" spans="2:14" ht="16.5">
      <c r="J29" s="105" t="s">
        <v>226</v>
      </c>
      <c r="K29" s="105"/>
      <c r="L29" s="105"/>
      <c r="M29" s="105"/>
      <c r="N29" s="105"/>
    </row>
    <row r="30" spans="2:14" ht="16.5">
      <c r="B30" s="48" t="s">
        <v>2</v>
      </c>
      <c r="C30" s="48" t="s">
        <v>202</v>
      </c>
      <c r="D30" s="48" t="s">
        <v>203</v>
      </c>
      <c r="E30" s="48" t="s">
        <v>204</v>
      </c>
      <c r="F30" s="48" t="s">
        <v>4</v>
      </c>
      <c r="J30" s="48" t="s">
        <v>2</v>
      </c>
      <c r="K30" s="48" t="s">
        <v>202</v>
      </c>
      <c r="L30" s="48" t="s">
        <v>203</v>
      </c>
      <c r="M30" s="48" t="s">
        <v>4</v>
      </c>
      <c r="N30" s="48" t="s">
        <v>173</v>
      </c>
    </row>
    <row r="31" spans="2:14" ht="16.5">
      <c r="B31" s="1" t="s">
        <v>205</v>
      </c>
      <c r="C31" s="1" t="s">
        <v>207</v>
      </c>
      <c r="D31" s="1" t="s">
        <v>211</v>
      </c>
      <c r="E31" s="1"/>
      <c r="F31" s="1"/>
      <c r="J31" s="1" t="s">
        <v>205</v>
      </c>
      <c r="K31" s="1" t="s">
        <v>207</v>
      </c>
      <c r="L31" s="1" t="s">
        <v>211</v>
      </c>
      <c r="M31" s="1"/>
      <c r="N31" s="71"/>
    </row>
    <row r="32" spans="2:14" ht="16.5">
      <c r="B32" s="1" t="s">
        <v>206</v>
      </c>
      <c r="C32" s="1" t="s">
        <v>208</v>
      </c>
      <c r="D32" s="1" t="s">
        <v>211</v>
      </c>
      <c r="E32" s="1"/>
      <c r="F32" s="1"/>
      <c r="J32" s="1" t="s">
        <v>206</v>
      </c>
      <c r="K32" s="1" t="s">
        <v>208</v>
      </c>
      <c r="L32" s="1" t="s">
        <v>211</v>
      </c>
      <c r="M32" s="1"/>
      <c r="N32" s="71"/>
    </row>
  </sheetData>
  <mergeCells count="11">
    <mergeCell ref="J29:N29"/>
    <mergeCell ref="B1:K1"/>
    <mergeCell ref="J2:N2"/>
    <mergeCell ref="J19:N19"/>
    <mergeCell ref="J20:M20"/>
    <mergeCell ref="J21:M21"/>
    <mergeCell ref="J22:M22"/>
    <mergeCell ref="B23:D23"/>
    <mergeCell ref="F23:G23"/>
    <mergeCell ref="F25:G25"/>
    <mergeCell ref="J26:K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compra</vt:lpstr>
      <vt:lpstr>planillas</vt:lpstr>
      <vt:lpstr>productos</vt:lpstr>
      <vt:lpstr>Costo</vt:lpstr>
      <vt:lpstr>compras</vt:lpstr>
      <vt:lpstr>ventas</vt:lpstr>
      <vt:lpstr>Evaluaciones</vt:lpstr>
      <vt:lpstr>Estadística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dsi</cp:lastModifiedBy>
  <dcterms:created xsi:type="dcterms:W3CDTF">2018-01-23T17:27:17Z</dcterms:created>
  <dcterms:modified xsi:type="dcterms:W3CDTF">2025-09-30T15:00:13Z</dcterms:modified>
</cp:coreProperties>
</file>