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sdfried\Dropbox (ASU)\Research\David\IGC_energy\replication_package\data\programs\"/>
    </mc:Choice>
  </mc:AlternateContent>
  <xr:revisionPtr revIDLastSave="0" documentId="13_ncr:1_{B02F71D8-755A-41CD-90E8-E7C064B4C60B}" xr6:coauthVersionLast="36" xr6:coauthVersionMax="36" xr10:uidLastSave="{00000000-0000-0000-0000-000000000000}"/>
  <bookViews>
    <workbookView xWindow="0" yWindow="0" windowWidth="27045" windowHeight="10395" xr2:uid="{00000000-000D-0000-FFFF-FFFF00000000}"/>
  </bookViews>
  <sheets>
    <sheet name="AC, PS" sheetId="1" r:id="rId1"/>
    <sheet name="generator co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C17" i="2" l="1"/>
  <c r="B16" i="2"/>
  <c r="B19" i="1"/>
  <c r="D9" i="1" s="1"/>
  <c r="B27" i="1"/>
  <c r="C27" i="1" s="1"/>
  <c r="D27" i="1" s="1"/>
  <c r="B17" i="2"/>
  <c r="B5" i="2" s="1"/>
  <c r="I8" i="2"/>
  <c r="D4" i="1"/>
  <c r="C3" i="2"/>
  <c r="C4" i="2"/>
  <c r="C2" i="2"/>
  <c r="I16" i="2"/>
  <c r="I18" i="2"/>
  <c r="I21" i="2"/>
  <c r="I17" i="2"/>
  <c r="I3" i="2"/>
  <c r="I4" i="2"/>
  <c r="I5" i="2"/>
  <c r="I6" i="2"/>
  <c r="I7" i="2"/>
  <c r="I9" i="2"/>
  <c r="I10" i="2"/>
  <c r="I11" i="2"/>
  <c r="I12" i="2"/>
  <c r="I13" i="2"/>
  <c r="I14" i="2"/>
  <c r="I15" i="2"/>
  <c r="I19" i="2"/>
  <c r="I20" i="2"/>
  <c r="D10" i="1" l="1"/>
  <c r="E10" i="1" s="1"/>
  <c r="H10" i="1" s="1"/>
  <c r="D2" i="1"/>
  <c r="E2" i="1" s="1"/>
  <c r="D5" i="1"/>
  <c r="E5" i="1" s="1"/>
  <c r="D8" i="1"/>
  <c r="E8" i="1" s="1"/>
  <c r="D7" i="1"/>
  <c r="E7" i="1" s="1"/>
  <c r="D6" i="1"/>
  <c r="E6" i="1" s="1"/>
  <c r="C5" i="2"/>
  <c r="B6" i="2"/>
  <c r="C6" i="2" s="1"/>
  <c r="D11" i="1"/>
  <c r="E11" i="1" s="1"/>
  <c r="H11" i="1" s="1"/>
  <c r="D3" i="1"/>
  <c r="E3" i="1" s="1"/>
  <c r="H3" i="1" s="1"/>
  <c r="E9" i="1"/>
  <c r="H9" i="1" s="1"/>
  <c r="E4" i="1"/>
  <c r="H4" i="1" s="1"/>
  <c r="F6" i="1" l="1"/>
  <c r="G6" i="1" s="1"/>
  <c r="H6" i="1"/>
  <c r="F7" i="1"/>
  <c r="G7" i="1" s="1"/>
  <c r="H7" i="1"/>
  <c r="F8" i="1"/>
  <c r="G8" i="1" s="1"/>
  <c r="H8" i="1"/>
  <c r="H12" i="1"/>
  <c r="F2" i="1"/>
  <c r="G2" i="1" s="1"/>
  <c r="H2" i="1"/>
  <c r="F5" i="1"/>
  <c r="G5" i="1" s="1"/>
  <c r="H5" i="1"/>
  <c r="F3" i="1"/>
  <c r="G3" i="1" s="1"/>
  <c r="F9" i="1"/>
  <c r="G9" i="1" s="1"/>
  <c r="F10" i="1"/>
  <c r="G10" i="1" s="1"/>
  <c r="F4" i="1"/>
  <c r="G4" i="1" s="1"/>
  <c r="F11" i="1"/>
  <c r="G11" i="1" s="1"/>
  <c r="G12" i="1" l="1"/>
</calcChain>
</file>

<file path=xl/sharedStrings.xml><?xml version="1.0" encoding="utf-8"?>
<sst xmlns="http://schemas.openxmlformats.org/spreadsheetml/2006/main" count="55" uniqueCount="52">
  <si>
    <t>Country</t>
  </si>
  <si>
    <t>Ethiopia</t>
  </si>
  <si>
    <t>Ghana</t>
  </si>
  <si>
    <t>Kenya</t>
  </si>
  <si>
    <t>Mozambique</t>
  </si>
  <si>
    <t>Nigeria</t>
  </si>
  <si>
    <t>Tanzania</t>
  </si>
  <si>
    <t>Uganda</t>
  </si>
  <si>
    <t>Diesel price ($/litre)</t>
  </si>
  <si>
    <t>Conversion factors</t>
  </si>
  <si>
    <t>gallons</t>
  </si>
  <si>
    <t>1 gallon diesel</t>
  </si>
  <si>
    <t>BTUs</t>
  </si>
  <si>
    <t>1 litre</t>
  </si>
  <si>
    <t>https://www.eia.gov/energyexplained/index.php?page=about_btu</t>
  </si>
  <si>
    <t xml:space="preserve">1 kwh </t>
  </si>
  <si>
    <t>Diesel price ($/gallon)</t>
  </si>
  <si>
    <t>Gallons of diesel</t>
  </si>
  <si>
    <t>KWH</t>
  </si>
  <si>
    <t>Sources</t>
  </si>
  <si>
    <t>100 kw diesel</t>
  </si>
  <si>
    <t xml:space="preserve">r </t>
  </si>
  <si>
    <t>hours in one year</t>
  </si>
  <si>
    <t>Capacity factor</t>
  </si>
  <si>
    <t>generator lifetime</t>
  </si>
  <si>
    <t>total lifetime energy production (kwh)</t>
  </si>
  <si>
    <t>https://www.nrel.gov/analysis/tech-lcoe-documentation.html</t>
  </si>
  <si>
    <t>Fixed O&amp;M cost: $/kwh</t>
  </si>
  <si>
    <t>Variable O&amp;M cost: $/kwh</t>
  </si>
  <si>
    <t>Capital cost of generator: $/kw</t>
  </si>
  <si>
    <t>2005 $</t>
  </si>
  <si>
    <t>2014 $</t>
  </si>
  <si>
    <t>Capital recovery factor</t>
  </si>
  <si>
    <t>https://www.energycommunity.org/Help/Expressions/AnnualizedCost.htm</t>
  </si>
  <si>
    <t>capital recovery factor and annualized capital cost</t>
  </si>
  <si>
    <t>Annual capital cost per kwh: $/kwh</t>
  </si>
  <si>
    <t>annual cap + variable + fixed: $/kwh</t>
  </si>
  <si>
    <t>AC: $/kwh</t>
  </si>
  <si>
    <t>Power generated (kwh)</t>
  </si>
  <si>
    <t>Madagascar</t>
  </si>
  <si>
    <t>Cote D'Ivoire</t>
  </si>
  <si>
    <t>Niger</t>
  </si>
  <si>
    <t>Pg</t>
  </si>
  <si>
    <t>AC/Pg</t>
  </si>
  <si>
    <t>Ps/Pg</t>
  </si>
  <si>
    <t>Source: ./data/raw/GDPDEF.xlsx</t>
  </si>
  <si>
    <t>US GDP Deflator</t>
  </si>
  <si>
    <t>Trimble et al. (2016), Figure 6</t>
  </si>
  <si>
    <t>/data/raw/pump_price_diesel.xlsx</t>
  </si>
  <si>
    <t>Generator efficiency (World bank 2007, Table A13.1)</t>
  </si>
  <si>
    <t>Source for conversion factors</t>
  </si>
  <si>
    <t>Variable cost  $/kwh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</si>
</sst>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00"/>
    <numFmt numFmtId="166" formatCode="0.000000"/>
    <numFmt numFmtId="167" formatCode="0.0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64" fontId="1" fillId="0" borderId="0" xfId="1" applyNumberFormat="1"/>
    <xf numFmtId="165" fontId="1" fillId="0" borderId="0" xfId="1" applyNumberFormat="1"/>
    <xf numFmtId="0" fontId="2" fillId="0" borderId="0" xfId="2"/>
    <xf numFmtId="165" fontId="0" fillId="0" borderId="0" xfId="0" applyNumberFormat="1"/>
    <xf numFmtId="2" fontId="0" fillId="0" borderId="0" xfId="0" applyNumberFormat="1"/>
    <xf numFmtId="0" fontId="0" fillId="0" borderId="0" xfId="0"/>
    <xf numFmtId="166" fontId="0" fillId="0" borderId="0" xfId="0" applyNumberFormat="1"/>
    <xf numFmtId="167" fontId="3" fillId="0" borderId="0" xfId="0" applyNumberFormat="1" applyFont="1"/>
    <xf numFmtId="165" fontId="3" fillId="0" borderId="0" xfId="0" applyNumberFormat="1" applyFont="1"/>
    <xf numFmtId="0" fontId="0" fillId="0" borderId="0" xfId="0" applyAlignment="1">
      <alignment wrapText="1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energyexplained/index.php?page=about_btu" TargetMode="External"/><Relationship Id="rId1" Type="http://schemas.openxmlformats.org/officeDocument/2006/relationships/hyperlink" Target="https://www.nrel.gov/analysis/tech-lcoe-documentation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nergycommunity.org/Help/Expressions/AnnualizedCost.htm" TargetMode="External"/><Relationship Id="rId1" Type="http://schemas.openxmlformats.org/officeDocument/2006/relationships/hyperlink" Target="https://www.nrel.gov/analysis/tech-lcoe-document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RowHeight="15" x14ac:dyDescent="0.25"/>
  <cols>
    <col min="1" max="1" width="18.5703125" customWidth="1"/>
    <col min="2" max="2" width="15.85546875" customWidth="1"/>
    <col min="3" max="3" width="20.85546875" customWidth="1"/>
    <col min="4" max="4" width="32.42578125" bestFit="1" customWidth="1"/>
    <col min="5" max="5" width="19.140625" bestFit="1" customWidth="1"/>
    <col min="6" max="6" width="16.28515625" customWidth="1"/>
    <col min="7" max="7" width="15.140625" customWidth="1"/>
    <col min="8" max="8" width="12.5703125" bestFit="1" customWidth="1"/>
  </cols>
  <sheetData>
    <row r="1" spans="1:10" x14ac:dyDescent="0.25">
      <c r="A1" t="s">
        <v>0</v>
      </c>
      <c r="B1" s="6" t="s">
        <v>42</v>
      </c>
      <c r="C1" t="s">
        <v>8</v>
      </c>
      <c r="D1" t="s">
        <v>16</v>
      </c>
      <c r="E1" t="s">
        <v>51</v>
      </c>
      <c r="F1" t="s">
        <v>37</v>
      </c>
      <c r="G1" t="s">
        <v>43</v>
      </c>
      <c r="H1" t="s">
        <v>44</v>
      </c>
    </row>
    <row r="2" spans="1:10" x14ac:dyDescent="0.25">
      <c r="A2" t="s">
        <v>40</v>
      </c>
      <c r="B2" s="6">
        <v>0.10920000000000001</v>
      </c>
      <c r="C2" s="6">
        <v>1.17</v>
      </c>
      <c r="D2" s="5">
        <f t="shared" ref="D2:D11" si="0">C2*1/$B$19</f>
        <v>4.4318181818181817</v>
      </c>
      <c r="E2" s="5">
        <f t="shared" ref="E2:E11" si="1">D2/$D$27</f>
        <v>0.36689604424589611</v>
      </c>
      <c r="F2" s="5">
        <f>E2+'generator cost'!$C$6</f>
        <v>0.43891822918839885</v>
      </c>
      <c r="G2" s="5">
        <f t="shared" ref="G2:G11" si="2">F2/B2</f>
        <v>4.0193977031904655</v>
      </c>
      <c r="H2" s="5">
        <f t="shared" ref="H2:H11" si="3">E2/B2</f>
        <v>3.3598538850356787</v>
      </c>
      <c r="I2" s="5"/>
      <c r="J2" s="6"/>
    </row>
    <row r="3" spans="1:10" x14ac:dyDescent="0.25">
      <c r="A3" t="s">
        <v>1</v>
      </c>
      <c r="B3" s="6">
        <v>4.0800000000000003E-2</v>
      </c>
      <c r="C3" s="5">
        <v>0.89</v>
      </c>
      <c r="D3" s="5">
        <f t="shared" si="0"/>
        <v>3.3712121212121211</v>
      </c>
      <c r="E3" s="5">
        <f t="shared" si="1"/>
        <v>0.27909186271696368</v>
      </c>
      <c r="F3" s="5">
        <f>E3+'generator cost'!$C$6</f>
        <v>0.35111404765946641</v>
      </c>
      <c r="G3" s="5">
        <f t="shared" si="2"/>
        <v>8.6057364622418238</v>
      </c>
      <c r="H3" s="5">
        <f t="shared" si="3"/>
        <v>6.8404868312981293</v>
      </c>
      <c r="I3" s="5"/>
      <c r="J3" s="6"/>
    </row>
    <row r="4" spans="1:10" x14ac:dyDescent="0.25">
      <c r="A4" t="s">
        <v>2</v>
      </c>
      <c r="B4" s="6">
        <v>0.10780000000000001</v>
      </c>
      <c r="C4" s="5">
        <v>1.03</v>
      </c>
      <c r="D4" s="5">
        <f t="shared" si="0"/>
        <v>3.9015151515151514</v>
      </c>
      <c r="E4" s="5">
        <f t="shared" si="1"/>
        <v>0.3229939534814299</v>
      </c>
      <c r="F4" s="5">
        <f>E4+'generator cost'!$C$6</f>
        <v>0.39501613842393263</v>
      </c>
      <c r="G4" s="5">
        <f t="shared" si="2"/>
        <v>3.6643426569938091</v>
      </c>
      <c r="H4" s="5">
        <f t="shared" si="3"/>
        <v>2.9962333347071417</v>
      </c>
      <c r="I4" s="5"/>
      <c r="J4" s="6"/>
    </row>
    <row r="5" spans="1:10" x14ac:dyDescent="0.25">
      <c r="A5" t="s">
        <v>3</v>
      </c>
      <c r="B5" s="6">
        <v>0.14960000000000001</v>
      </c>
      <c r="C5" s="5">
        <v>1.07</v>
      </c>
      <c r="D5" s="5">
        <f t="shared" si="0"/>
        <v>4.0530303030303028</v>
      </c>
      <c r="E5" s="5">
        <f t="shared" si="1"/>
        <v>0.33553740798556309</v>
      </c>
      <c r="F5" s="5">
        <f>E5+'generator cost'!$C$6</f>
        <v>0.40755959292806582</v>
      </c>
      <c r="G5" s="5">
        <f t="shared" si="2"/>
        <v>2.7243288297330599</v>
      </c>
      <c r="H5" s="5">
        <f t="shared" si="3"/>
        <v>2.2428971122029617</v>
      </c>
      <c r="I5" s="5"/>
      <c r="J5" s="6"/>
    </row>
    <row r="6" spans="1:10" x14ac:dyDescent="0.25">
      <c r="A6" t="s">
        <v>39</v>
      </c>
      <c r="B6" s="6">
        <v>8.9600000000000013E-2</v>
      </c>
      <c r="C6" s="6">
        <v>1.0900000000000001</v>
      </c>
      <c r="D6" s="5">
        <f t="shared" si="0"/>
        <v>4.1287878787878789</v>
      </c>
      <c r="E6" s="5">
        <f t="shared" si="1"/>
        <v>0.34180913523762974</v>
      </c>
      <c r="F6" s="5">
        <f>E6+'generator cost'!$C$6</f>
        <v>0.41383132018013247</v>
      </c>
      <c r="G6" s="5">
        <f t="shared" si="2"/>
        <v>4.6186531270104068</v>
      </c>
      <c r="H6" s="5">
        <f t="shared" si="3"/>
        <v>3.8148340986342597</v>
      </c>
      <c r="I6" s="5"/>
      <c r="J6" s="6"/>
    </row>
    <row r="7" spans="1:10" s="6" customFormat="1" x14ac:dyDescent="0.25">
      <c r="A7" s="6" t="s">
        <v>4</v>
      </c>
      <c r="B7" s="6">
        <v>8.0399999999999999E-2</v>
      </c>
      <c r="C7" s="6">
        <v>1.2</v>
      </c>
      <c r="D7" s="5">
        <f t="shared" si="0"/>
        <v>4.545454545454545</v>
      </c>
      <c r="E7" s="5">
        <f t="shared" si="1"/>
        <v>0.37630363512399595</v>
      </c>
      <c r="F7" s="5">
        <f>E7+'generator cost'!$C$6</f>
        <v>0.44832582006649868</v>
      </c>
      <c r="G7" s="5">
        <f t="shared" si="2"/>
        <v>5.5761917918718744</v>
      </c>
      <c r="H7" s="5">
        <f t="shared" si="3"/>
        <v>4.6803934716914917</v>
      </c>
      <c r="I7" s="5"/>
    </row>
    <row r="8" spans="1:10" s="6" customFormat="1" x14ac:dyDescent="0.25">
      <c r="A8" s="6" t="s">
        <v>41</v>
      </c>
      <c r="B8" s="6">
        <v>0.1406</v>
      </c>
      <c r="C8" s="6">
        <v>1.03</v>
      </c>
      <c r="D8" s="5">
        <f t="shared" si="0"/>
        <v>3.9015151515151514</v>
      </c>
      <c r="E8" s="5">
        <f t="shared" si="1"/>
        <v>0.3229939534814299</v>
      </c>
      <c r="F8" s="5">
        <f>E8+'generator cost'!$C$6</f>
        <v>0.39501613842393263</v>
      </c>
      <c r="G8" s="5">
        <f t="shared" si="2"/>
        <v>2.8095031182356518</v>
      </c>
      <c r="H8" s="5">
        <f t="shared" si="3"/>
        <v>2.2972542921865569</v>
      </c>
      <c r="I8" s="5"/>
    </row>
    <row r="9" spans="1:10" s="6" customFormat="1" x14ac:dyDescent="0.25">
      <c r="A9" s="6" t="s">
        <v>5</v>
      </c>
      <c r="B9" s="6">
        <v>6.0899999999999996E-2</v>
      </c>
      <c r="C9" s="5">
        <v>0.84</v>
      </c>
      <c r="D9" s="5">
        <f t="shared" si="0"/>
        <v>3.1818181818181817</v>
      </c>
      <c r="E9" s="5">
        <f t="shared" si="1"/>
        <v>0.26341254458679719</v>
      </c>
      <c r="F9" s="5">
        <f>E9+'generator cost'!$C$6</f>
        <v>0.33543472952929992</v>
      </c>
      <c r="G9" s="5">
        <f t="shared" si="2"/>
        <v>5.5079594339786526</v>
      </c>
      <c r="H9" s="5">
        <f t="shared" si="3"/>
        <v>4.3253291393562758</v>
      </c>
      <c r="I9" s="5"/>
    </row>
    <row r="10" spans="1:10" s="6" customFormat="1" x14ac:dyDescent="0.25">
      <c r="A10" s="6" t="s">
        <v>6</v>
      </c>
      <c r="B10" s="6">
        <v>0.1394</v>
      </c>
      <c r="C10" s="5">
        <v>1.2</v>
      </c>
      <c r="D10" s="5">
        <f t="shared" si="0"/>
        <v>4.545454545454545</v>
      </c>
      <c r="E10" s="5">
        <f t="shared" si="1"/>
        <v>0.37630363512399595</v>
      </c>
      <c r="F10" s="5">
        <f>E10+'generator cost'!$C$6</f>
        <v>0.44832582006649868</v>
      </c>
      <c r="G10" s="5">
        <f t="shared" si="2"/>
        <v>3.2161106174067338</v>
      </c>
      <c r="H10" s="5">
        <f t="shared" si="3"/>
        <v>2.6994521888378475</v>
      </c>
      <c r="I10" s="5"/>
    </row>
    <row r="11" spans="1:10" s="6" customFormat="1" x14ac:dyDescent="0.25">
      <c r="A11" s="6" t="s">
        <v>7</v>
      </c>
      <c r="B11" s="6">
        <v>0.1696</v>
      </c>
      <c r="C11" s="5">
        <v>1.1057523813417549</v>
      </c>
      <c r="D11" s="5">
        <f t="shared" si="0"/>
        <v>4.1884559899308895</v>
      </c>
      <c r="E11" s="5">
        <f t="shared" si="1"/>
        <v>0.3467488672049312</v>
      </c>
      <c r="F11" s="5">
        <f>E11+'generator cost'!$C$6</f>
        <v>0.41877105214743393</v>
      </c>
      <c r="G11" s="5">
        <f t="shared" si="2"/>
        <v>2.469168939548549</v>
      </c>
      <c r="H11" s="5">
        <f t="shared" si="3"/>
        <v>2.0445098302177547</v>
      </c>
      <c r="I11" s="5"/>
    </row>
    <row r="12" spans="1:10" s="6" customFormat="1" x14ac:dyDescent="0.25">
      <c r="E12" s="5"/>
      <c r="F12" s="5"/>
      <c r="G12" s="5">
        <f>AVERAGE(G2:G11)</f>
        <v>4.3211392680211036</v>
      </c>
      <c r="H12" s="5">
        <f>AVERAGE(H2:H11)</f>
        <v>3.5301244184168099</v>
      </c>
      <c r="I12" s="5"/>
    </row>
    <row r="13" spans="1:10" s="6" customFormat="1" ht="36" customHeight="1" x14ac:dyDescent="0.25">
      <c r="A13" s="6" t="s">
        <v>19</v>
      </c>
      <c r="B13" s="10" t="s">
        <v>47</v>
      </c>
      <c r="C13" s="10"/>
      <c r="D13" s="5" t="s">
        <v>48</v>
      </c>
      <c r="F13" s="5"/>
      <c r="G13" s="5"/>
      <c r="H13" s="5"/>
      <c r="I13" s="5"/>
      <c r="J13" s="5"/>
    </row>
    <row r="14" spans="1:10" s="6" customFormat="1" x14ac:dyDescent="0.25">
      <c r="E14" s="5"/>
      <c r="F14" s="5"/>
      <c r="G14" s="5"/>
      <c r="H14" s="5"/>
      <c r="I14" s="5"/>
    </row>
    <row r="15" spans="1:10" s="6" customFormat="1" x14ac:dyDescent="0.25">
      <c r="E15" s="5"/>
      <c r="F15" s="5"/>
      <c r="G15" s="5"/>
      <c r="H15" s="5"/>
      <c r="I15" s="5"/>
    </row>
    <row r="18" spans="1:8" x14ac:dyDescent="0.25">
      <c r="A18" t="s">
        <v>9</v>
      </c>
    </row>
    <row r="19" spans="1:8" x14ac:dyDescent="0.25">
      <c r="A19" t="s">
        <v>13</v>
      </c>
      <c r="B19">
        <f>0.264</f>
        <v>0.26400000000000001</v>
      </c>
      <c r="C19" t="s">
        <v>10</v>
      </c>
      <c r="F19" s="6"/>
    </row>
    <row r="20" spans="1:8" x14ac:dyDescent="0.25">
      <c r="A20" t="s">
        <v>11</v>
      </c>
      <c r="B20">
        <v>137381</v>
      </c>
      <c r="C20" t="s">
        <v>12</v>
      </c>
      <c r="F20" s="6"/>
    </row>
    <row r="21" spans="1:8" x14ac:dyDescent="0.25">
      <c r="A21" t="s">
        <v>15</v>
      </c>
      <c r="B21">
        <v>3412</v>
      </c>
      <c r="C21" t="s">
        <v>12</v>
      </c>
      <c r="F21" s="6"/>
    </row>
    <row r="22" spans="1:8" x14ac:dyDescent="0.25">
      <c r="F22" s="6"/>
    </row>
    <row r="23" spans="1:8" x14ac:dyDescent="0.25">
      <c r="F23" s="6"/>
      <c r="H23" s="7"/>
    </row>
    <row r="24" spans="1:8" ht="60" x14ac:dyDescent="0.25">
      <c r="A24" s="10" t="s">
        <v>49</v>
      </c>
      <c r="B24">
        <v>0.3</v>
      </c>
      <c r="F24" s="6"/>
    </row>
    <row r="26" spans="1:8" x14ac:dyDescent="0.25">
      <c r="A26" t="s">
        <v>17</v>
      </c>
      <c r="B26" t="s">
        <v>12</v>
      </c>
      <c r="C26" t="s">
        <v>18</v>
      </c>
      <c r="D26" t="s">
        <v>38</v>
      </c>
    </row>
    <row r="27" spans="1:8" x14ac:dyDescent="0.25">
      <c r="A27">
        <v>1</v>
      </c>
      <c r="B27">
        <f>A27*B20</f>
        <v>137381</v>
      </c>
      <c r="C27">
        <f>B27/B21</f>
        <v>40.264067995310668</v>
      </c>
      <c r="D27">
        <f>C27*B24</f>
        <v>12.079220398593201</v>
      </c>
    </row>
    <row r="32" spans="1:8" s="6" customFormat="1" x14ac:dyDescent="0.25">
      <c r="A32" s="6" t="s">
        <v>50</v>
      </c>
    </row>
    <row r="33" spans="1:1" s="6" customFormat="1" x14ac:dyDescent="0.25">
      <c r="A33" s="3" t="s">
        <v>14</v>
      </c>
    </row>
    <row r="34" spans="1:1" s="6" customFormat="1" x14ac:dyDescent="0.25"/>
    <row r="35" spans="1:1" s="6" customFormat="1" x14ac:dyDescent="0.25">
      <c r="A35" s="3" t="s">
        <v>26</v>
      </c>
    </row>
  </sheetData>
  <sortState ref="A2:H12">
    <sortCondition ref="A2:A12"/>
  </sortState>
  <hyperlinks>
    <hyperlink ref="A35" r:id="rId1" xr:uid="{E2152BC0-10F3-4BFB-BD5D-90E3FF14A4D6}"/>
    <hyperlink ref="A33" r:id="rId2" xr:uid="{056B7CE3-BA1E-44B3-837F-E5B60E41B3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workbookViewId="0">
      <selection activeCell="C7" sqref="C7"/>
    </sheetView>
  </sheetViews>
  <sheetFormatPr defaultRowHeight="15" x14ac:dyDescent="0.25"/>
  <cols>
    <col min="1" max="1" width="32.28515625" customWidth="1"/>
    <col min="2" max="2" width="11.85546875" customWidth="1"/>
    <col min="3" max="3" width="10.5703125" bestFit="1" customWidth="1"/>
    <col min="4" max="4" width="17" customWidth="1"/>
    <col min="7" max="7" width="14" customWidth="1"/>
    <col min="8" max="8" width="12" customWidth="1"/>
  </cols>
  <sheetData>
    <row r="1" spans="1:9" x14ac:dyDescent="0.25">
      <c r="B1" t="s">
        <v>30</v>
      </c>
      <c r="C1" t="s">
        <v>31</v>
      </c>
      <c r="H1" t="s">
        <v>46</v>
      </c>
    </row>
    <row r="2" spans="1:9" x14ac:dyDescent="0.25">
      <c r="A2" t="s">
        <v>29</v>
      </c>
      <c r="B2">
        <v>640</v>
      </c>
      <c r="C2">
        <f>B2*$I$8</f>
        <v>759.04077973110952</v>
      </c>
    </row>
    <row r="3" spans="1:9" x14ac:dyDescent="0.25">
      <c r="A3" t="s">
        <v>27</v>
      </c>
      <c r="B3">
        <v>0.02</v>
      </c>
      <c r="C3">
        <f>B3*$I$8</f>
        <v>2.3720024366597176E-2</v>
      </c>
      <c r="G3" s="1">
        <v>36526</v>
      </c>
      <c r="H3" s="2">
        <v>78.073250000000002</v>
      </c>
      <c r="I3">
        <f t="shared" ref="I3:I21" si="0">$H$17/H3</f>
        <v>1.3279068054679419</v>
      </c>
    </row>
    <row r="4" spans="1:9" x14ac:dyDescent="0.25">
      <c r="A4" t="s">
        <v>28</v>
      </c>
      <c r="B4">
        <v>0.03</v>
      </c>
      <c r="C4">
        <f>B4*$I$8</f>
        <v>3.5580036549895763E-2</v>
      </c>
      <c r="D4" s="8">
        <f>C3+C4</f>
        <v>5.9300060916492939E-2</v>
      </c>
      <c r="G4" s="1">
        <v>36892</v>
      </c>
      <c r="H4" s="2">
        <v>79.789749999999998</v>
      </c>
      <c r="I4">
        <f t="shared" si="0"/>
        <v>1.2993398274841068</v>
      </c>
    </row>
    <row r="5" spans="1:9" x14ac:dyDescent="0.25">
      <c r="A5" t="s">
        <v>35</v>
      </c>
      <c r="B5" s="4">
        <f>B17*B2/(B14*B13)</f>
        <v>1.0726906371921988E-2</v>
      </c>
      <c r="C5" s="9">
        <f>B5*$I$8</f>
        <v>1.2722124026009802E-2</v>
      </c>
      <c r="G5" s="1">
        <v>37257</v>
      </c>
      <c r="H5" s="2">
        <v>81.0505</v>
      </c>
      <c r="I5">
        <f t="shared" si="0"/>
        <v>1.2791284446116928</v>
      </c>
    </row>
    <row r="6" spans="1:9" x14ac:dyDescent="0.25">
      <c r="A6" t="s">
        <v>36</v>
      </c>
      <c r="B6" s="4">
        <f>SUM(B3:B5)</f>
        <v>6.072690637192199E-2</v>
      </c>
      <c r="C6" s="4">
        <f>B6*$I$8</f>
        <v>7.2022184942502745E-2</v>
      </c>
      <c r="G6" s="1">
        <v>37622</v>
      </c>
      <c r="H6" s="2">
        <v>82.551000000000002</v>
      </c>
      <c r="I6">
        <f t="shared" si="0"/>
        <v>1.2558781843951012</v>
      </c>
    </row>
    <row r="7" spans="1:9" x14ac:dyDescent="0.25">
      <c r="G7" s="1">
        <v>37987</v>
      </c>
      <c r="H7" s="2">
        <v>84.772999999999996</v>
      </c>
      <c r="I7">
        <f t="shared" si="0"/>
        <v>1.2229601406108077</v>
      </c>
    </row>
    <row r="8" spans="1:9" x14ac:dyDescent="0.25">
      <c r="G8" s="1">
        <v>38353</v>
      </c>
      <c r="H8" s="2">
        <v>87.414749999999998</v>
      </c>
      <c r="I8">
        <f t="shared" si="0"/>
        <v>1.1860012183298587</v>
      </c>
    </row>
    <row r="9" spans="1:9" x14ac:dyDescent="0.25">
      <c r="G9" s="1">
        <v>38718</v>
      </c>
      <c r="H9" s="2">
        <v>90.063749999999999</v>
      </c>
      <c r="I9">
        <f t="shared" si="0"/>
        <v>1.1511179581130033</v>
      </c>
    </row>
    <row r="10" spans="1:9" x14ac:dyDescent="0.25">
      <c r="G10" s="1">
        <v>39083</v>
      </c>
      <c r="H10" s="2">
        <v>92.482500000000002</v>
      </c>
      <c r="I10">
        <f t="shared" si="0"/>
        <v>1.1210120833671235</v>
      </c>
    </row>
    <row r="11" spans="1:9" x14ac:dyDescent="0.25">
      <c r="A11" t="s">
        <v>20</v>
      </c>
      <c r="G11" s="1">
        <v>39448</v>
      </c>
      <c r="H11" s="2">
        <v>94.288749999999993</v>
      </c>
      <c r="I11">
        <f t="shared" si="0"/>
        <v>1.0995373255027776</v>
      </c>
    </row>
    <row r="12" spans="1:9" x14ac:dyDescent="0.25">
      <c r="A12" t="s">
        <v>21</v>
      </c>
      <c r="B12">
        <v>0.1</v>
      </c>
      <c r="G12" s="1">
        <v>39814</v>
      </c>
      <c r="H12" s="2">
        <v>95.002750000000006</v>
      </c>
      <c r="I12">
        <f t="shared" si="0"/>
        <v>1.0912736736568152</v>
      </c>
    </row>
    <row r="13" spans="1:9" x14ac:dyDescent="0.25">
      <c r="A13" t="s">
        <v>22</v>
      </c>
      <c r="B13">
        <v>8760</v>
      </c>
      <c r="G13" s="1">
        <v>40179</v>
      </c>
      <c r="H13" s="2">
        <v>96.106750000000005</v>
      </c>
      <c r="I13">
        <f t="shared" si="0"/>
        <v>1.0787379658556762</v>
      </c>
    </row>
    <row r="14" spans="1:9" x14ac:dyDescent="0.25">
      <c r="A14" t="s">
        <v>23</v>
      </c>
      <c r="B14">
        <v>0.8</v>
      </c>
      <c r="G14" s="1">
        <v>40544</v>
      </c>
      <c r="H14" s="2">
        <v>98.115250000000003</v>
      </c>
      <c r="I14">
        <f t="shared" si="0"/>
        <v>1.0566553109735746</v>
      </c>
    </row>
    <row r="15" spans="1:9" x14ac:dyDescent="0.25">
      <c r="A15" t="s">
        <v>24</v>
      </c>
      <c r="B15">
        <v>20</v>
      </c>
      <c r="G15" s="1">
        <v>40909</v>
      </c>
      <c r="H15" s="2">
        <v>99.998750000000001</v>
      </c>
      <c r="I15">
        <f t="shared" si="0"/>
        <v>1.0367529594119926</v>
      </c>
    </row>
    <row r="16" spans="1:9" x14ac:dyDescent="0.25">
      <c r="A16" t="s">
        <v>25</v>
      </c>
      <c r="B16">
        <f>1*B13*20*B14</f>
        <v>140160</v>
      </c>
      <c r="G16" s="1">
        <v>41275</v>
      </c>
      <c r="H16" s="2">
        <v>101.75125</v>
      </c>
      <c r="I16">
        <f t="shared" si="0"/>
        <v>1.0188965737521654</v>
      </c>
    </row>
    <row r="17" spans="1:9" x14ac:dyDescent="0.25">
      <c r="A17" t="s">
        <v>32</v>
      </c>
      <c r="B17">
        <f>(B12*(1+B12)^B15)/( (1+B12)^B15-1)</f>
        <v>0.11745962477254576</v>
      </c>
      <c r="C17">
        <f>B12/(1-(1+B12)^(-B15))</f>
        <v>0.11745962477254576</v>
      </c>
      <c r="G17" s="1">
        <v>41640</v>
      </c>
      <c r="H17" s="2">
        <v>103.67400000000001</v>
      </c>
      <c r="I17">
        <f t="shared" si="0"/>
        <v>1</v>
      </c>
    </row>
    <row r="18" spans="1:9" x14ac:dyDescent="0.25">
      <c r="G18" s="1">
        <v>42005</v>
      </c>
      <c r="H18" s="2">
        <v>104.78700000000001</v>
      </c>
      <c r="I18">
        <f t="shared" si="0"/>
        <v>0.98937845343410924</v>
      </c>
    </row>
    <row r="19" spans="1:9" x14ac:dyDescent="0.25">
      <c r="G19" s="1">
        <v>42370</v>
      </c>
      <c r="H19" s="2">
        <v>105.93125000000001</v>
      </c>
      <c r="I19">
        <f t="shared" si="0"/>
        <v>0.97869136822231406</v>
      </c>
    </row>
    <row r="20" spans="1:9" x14ac:dyDescent="0.25">
      <c r="A20" t="s">
        <v>34</v>
      </c>
      <c r="G20" s="1">
        <v>42736</v>
      </c>
      <c r="H20" s="2">
        <v>107.944</v>
      </c>
      <c r="I20">
        <f t="shared" si="0"/>
        <v>0.96044245164159192</v>
      </c>
    </row>
    <row r="21" spans="1:9" x14ac:dyDescent="0.25">
      <c r="A21" s="3" t="s">
        <v>26</v>
      </c>
      <c r="G21" s="1">
        <v>43101</v>
      </c>
      <c r="H21" s="2">
        <v>110.37649999999999</v>
      </c>
      <c r="I21">
        <f t="shared" si="0"/>
        <v>0.93927602342890026</v>
      </c>
    </row>
    <row r="22" spans="1:9" x14ac:dyDescent="0.25">
      <c r="A22" s="3" t="s">
        <v>33</v>
      </c>
    </row>
    <row r="23" spans="1:9" x14ac:dyDescent="0.25">
      <c r="G23" s="6" t="s">
        <v>45</v>
      </c>
    </row>
  </sheetData>
  <hyperlinks>
    <hyperlink ref="A21" r:id="rId1" xr:uid="{00000000-0004-0000-0100-000000000000}"/>
    <hyperlink ref="A22" r:id="rId2" xr:uid="{00000000-0004-0000-0100-000001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AC, PS</vt:lpstr>
      <vt:lpstr>generator cost</vt:lpstr>
    </vt:vector>
  </TitlesOfParts>
  <Company>Arizona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Stephie Fried</dc:creator>
  <cp:lastModifiedBy>Stephie Fried</cp:lastModifiedBy>
  <dcterms:created xsi:type="dcterms:W3CDTF">2019-05-23T15:30:55Z</dcterms:created>
  <dcterms:modified xsi:type="dcterms:W3CDTF">2022-01-28T15:12:23Z</dcterms:modified>
</cp:coreProperties>
</file>