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xooka\Downloads\"/>
    </mc:Choice>
  </mc:AlternateContent>
  <xr:revisionPtr revIDLastSave="0" documentId="13_ncr:1_{6AD15F52-E2F8-4FDF-A2EC-E49B9A52F471}" xr6:coauthVersionLast="47" xr6:coauthVersionMax="47" xr10:uidLastSave="{00000000-0000-0000-0000-000000000000}"/>
  <bookViews>
    <workbookView xWindow="19290" yWindow="345" windowWidth="12150" windowHeight="11970" tabRatio="778"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s>
  <definedNames>
    <definedName name="_xlnm._FilterDatabase" localSheetId="3" hidden="1">'3'!$B$4:$E$10</definedName>
    <definedName name="_xlnm._FilterDatabase" localSheetId="0" hidden="1">Data!$C$11:$G$11</definedName>
    <definedName name="_xlchart.v1.0" hidden="1">'6'!$N$5:$N$304</definedName>
    <definedName name="_xlchart.v1.1" hidden="1">'6'!$L$5:$L$304</definedName>
    <definedName name="_xlchart.v1.2" hidden="1">'6'!$N$5:$N$304</definedName>
    <definedName name="_xlchart.v1.3" hidden="1">'6'!$L$5:$L$304</definedName>
    <definedName name="_xlchart.v1.4" hidden="1">'6'!$N$5:$N$304</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39" r:id="rId12"/>
    <pivotCache cacheId="101" r:id="rId13"/>
    <pivotCache cacheId="102" r:id="rId14"/>
    <pivotCache cacheId="146" r:id="rId15"/>
  </pivotCaches>
  <extLst>
    <ext xmlns:x14="http://schemas.microsoft.com/office/spreadsheetml/2009/9/main" uri="{876F7934-8845-4945-9796-88D515C7AA90}">
      <x14:pivotCaches>
        <pivotCache cacheId="74" r:id="rId16"/>
        <pivotCache cacheId="110"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0" l="1"/>
  <c r="I10" i="10"/>
  <c r="I11" i="10"/>
  <c r="I12" i="10"/>
  <c r="I13" i="10"/>
  <c r="I14" i="10"/>
  <c r="I15" i="10"/>
  <c r="I16" i="10"/>
  <c r="I17" i="10"/>
  <c r="I8" i="10"/>
  <c r="H17" i="10"/>
  <c r="H16" i="10"/>
  <c r="H15" i="10"/>
  <c r="H14" i="10"/>
  <c r="H13" i="10"/>
  <c r="H12" i="10"/>
  <c r="H11" i="10"/>
  <c r="H10" i="10"/>
  <c r="H9" i="10"/>
  <c r="H8" i="10"/>
  <c r="G17" i="10"/>
  <c r="G16" i="10"/>
  <c r="G15" i="10"/>
  <c r="G14" i="10"/>
  <c r="G13" i="10"/>
  <c r="G12" i="10"/>
  <c r="G11" i="10"/>
  <c r="G10" i="10"/>
  <c r="G9" i="10"/>
  <c r="G8" i="10"/>
  <c r="F8" i="10" a="1"/>
  <c r="F8" i="10" s="1"/>
  <c r="D13" i="10" l="1"/>
  <c r="D11" i="10"/>
  <c r="C13" i="10"/>
  <c r="C11" i="10"/>
  <c r="D10" i="10"/>
  <c r="D12" i="10" s="1"/>
  <c r="C10" i="10"/>
  <c r="C12" i="10" s="1"/>
  <c r="C7" i="10"/>
  <c r="P3" i="10" a="1"/>
  <c r="P3" i="10"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5" i="4" a="1"/>
  <c r="B5" i="4" s="1"/>
  <c r="E14" i="2"/>
  <c r="E12" i="2"/>
  <c r="D12" i="2"/>
  <c r="D11" i="2"/>
  <c r="E11" i="2"/>
  <c r="E8" i="2"/>
  <c r="E9" i="2" s="1"/>
  <c r="D8" i="2"/>
  <c r="D9" i="2" s="1"/>
  <c r="E7" i="2"/>
  <c r="D7" i="2"/>
  <c r="E6" i="2"/>
  <c r="D6" i="2"/>
  <c r="E5" i="2"/>
  <c r="D5" i="2"/>
  <c r="E10" i="4" l="1"/>
  <c r="C6" i="4"/>
  <c r="D6" i="4" s="1"/>
  <c r="C10" i="4"/>
  <c r="D10" i="4" s="1"/>
  <c r="E9" i="4"/>
  <c r="C9" i="4"/>
  <c r="D9" i="4" s="1"/>
  <c r="E8" i="4"/>
  <c r="C8" i="4"/>
  <c r="D8" i="4" s="1"/>
  <c r="E7" i="4"/>
  <c r="C7" i="4"/>
  <c r="D7" i="4" s="1"/>
  <c r="E6" i="4"/>
  <c r="E5" i="4"/>
  <c r="C5" i="4"/>
  <c r="D5"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F70F59-469C-4F06-B05D-4869A848C9F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3F905AD-2986-45D2-B4AF-6285A6C69F38}"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<sst xmlns="http://schemas.openxmlformats.org/spreadsheetml/2006/main" count="2875" uniqueCount="85">
  <si>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</si>
  <si>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</si>
  <si>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</si>
  <si>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</si>
  <si>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</si>
  <si>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</si>
  <si>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</si>
  <si>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</si>
  <si>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</si>
  <si>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</si>
  <si>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</si>
  <si>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</si>
  <si>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</si>
  <si>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</si>
  <si>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</si>
  <si>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</si>
  <si>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</si>
  <si>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</si>
  <si>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</si>
  <si>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</si>
  <si>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</si>
  <si>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</si>
  <si>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</si>
  <si>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</si>
  <si>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</si>
  <si>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</si>
  <si>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</si>
  <si>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</si>
  <si>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</si>
  <si>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</si>
  <si>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</si>
  <si>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</si>
  <si>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</si>
  <si>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</si>
  <si>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</si>
  <si>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</si>
  <si>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</si>
  <si>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</si>
  <si>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</si>
  <si>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</si>
  <si>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</si>
  <si>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</si>
  <si>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</si>
  <si>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</si>
  <si>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</si>
  <si>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</si>
  <si>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</si>
  <si>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</si>
  <si>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</si>
  <si>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</si>
  <si>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</si>
  <si>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</si>
  <si>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</si>
  <si>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</si>
  <si>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</si>
  <si>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</si>
  <si>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</si>
  <si>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</si>
  <si>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Amounts</t>
  </si>
  <si>
    <t>Median</t>
  </si>
  <si>
    <t>Min</t>
  </si>
  <si>
    <t>Max</t>
  </si>
  <si>
    <t>Range</t>
  </si>
  <si>
    <t>First Q</t>
  </si>
  <si>
    <t>Third Q</t>
  </si>
  <si>
    <t>Distint Count</t>
  </si>
  <si>
    <t>Sales by country (with formulas</t>
  </si>
  <si>
    <t>Country</t>
  </si>
  <si>
    <t>Row Labels</t>
  </si>
  <si>
    <t>Grand Total</t>
  </si>
  <si>
    <t>Sum of Amount</t>
  </si>
  <si>
    <t>Sum of Units</t>
  </si>
  <si>
    <t xml:space="preserve"> </t>
  </si>
  <si>
    <t>Sales per unit</t>
  </si>
  <si>
    <t>Cost</t>
  </si>
  <si>
    <t>Total Profit</t>
  </si>
  <si>
    <t>Pick a country:</t>
  </si>
  <si>
    <t>Quick Summary</t>
  </si>
  <si>
    <t>Sales</t>
  </si>
  <si>
    <t>Profit</t>
  </si>
  <si>
    <t>Quantity</t>
  </si>
  <si>
    <t>Transactions</t>
  </si>
  <si>
    <t>Total</t>
  </si>
  <si>
    <t>By Sales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</si>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</sst>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7" formatCode="&quot;$&quot;#,##0.00"/>
    <numFmt numFmtId="168" formatCode="\$#,##0.00;\(\$#,##0.00\);\$#,##0.00"/>
    <numFmt numFmtId="169" formatCode="\$#,##0;\(\$#,##0\);\$#,##0"/>
    <numFmt numFmtId="171" formatCode="_(&quot;$&quot;* #,##0_);_(&quot;$&quot;* \(#,##0\);_(&quot;$&quot;* &quot;-&quot;??_);_(@_)"/>
    <numFmt numFmtId="172" formatCode="0.0%;\-0.0%;0.0%"/>
  </numFmts>
  <fonts count="6"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5"/>
      <color theme="3"/>
      <name val="Calibri"/>
      <family val="2"/>
      <scheme val="minor"/>
    </font>
    <font>
      <sz val="11"/>
      <color theme="3" tint="0.3999755851924192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0" fontId="4" fillId="0" borderId="2" applyNumberFormat="0" applyFill="0" applyAlignment="0" applyProtection="0"/>
  </cellStyleXfs>
  <cellXfs count="3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2" fillId="4" borderId="0" xfId="0" applyFont="1" applyFill="1"/>
    <xf numFmtId="0" fontId="0" fillId="0" borderId="3" xfId="0" applyBorder="1"/>
    <xf numFmtId="0" fontId="5" fillId="0" borderId="0" xfId="0" applyFont="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169" fontId="0" fillId="0" borderId="0" xfId="0" applyNumberFormat="1"/>
    <xf numFmtId="0" fontId="0" fillId="5" borderId="0" xfId="0" applyFill="1"/>
    <xf numFmtId="0" fontId="2" fillId="5" borderId="0" xfId="0" applyFont="1" applyFill="1"/>
    <xf numFmtId="0" fontId="0" fillId="0" borderId="4" xfId="0" applyBorder="1"/>
    <xf numFmtId="171" fontId="0" fillId="0" borderId="0" xfId="1" applyNumberFormat="1" applyFont="1"/>
    <xf numFmtId="0" fontId="2" fillId="5" borderId="3" xfId="0" applyFont="1" applyFill="1" applyBorder="1"/>
    <xf numFmtId="0" fontId="0" fillId="5" borderId="3" xfId="0" applyFill="1" applyBorder="1"/>
    <xf numFmtId="0" fontId="0" fillId="0" borderId="0" xfId="0" applyAlignment="1">
      <alignment horizontal="center"/>
    </xf>
    <xf numFmtId="172" fontId="0" fillId="0" borderId="0" xfId="0" applyNumberFormat="1"/>
    <xf numFmtId="0" fontId="4" fillId="0" borderId="2" xfId="2"/>
    <xf numFmtId="0" fontId="2" fillId="0" borderId="3" xfId="0" applyFont="1" applyBorder="1"/>
  </cellXfs>
  <cellStyles count="3">
    <cellStyle name="Currency" xfId="1" builtinId="4"/>
    <cellStyle name="Heading 1" xfId="2" builtinId="16"/>
    <cellStyle name="Normal" xfId="0" builtinId="0"/>
  </cellStyles>
  <dxfs count="12">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'6'!$N$5:$N$304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'6'!$O$5:$O$304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938C-4E05-9974-DD4D9C2CC74C}"/>
            </c:ext>
          </c:extLst>
        </c:ser>
        <c:dLbls>
          <c:showLegendKey val="0"/>
          <c:showVal val="0"/>
          <c:showCatName val="0"/>
          <c:showSerName val="0"/>
          <c:showPercent val="0"/>
          <c:showBubbleSize val="0"/>
        </c:dLbls>
        <c:axId val="1726292415"/>
        <c:axId val="1726293247"/>
      </c:scatterChart>
      <c:valAx>
        <c:axId val="17262924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293247"/>
        <c:crosses val="autoZero"/>
        <c:crossBetween val="midCat"/>
      </c:valAx>
      <c:valAx>
        <c:axId val="1726293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2924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ABF88C4F-F263-4116-9F12-1BEC82554AE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FA45D503-436C-4B5D-9EC8-BA4283FD9F3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600074</xdr:colOff>
      <xdr:row>2</xdr:row>
      <xdr:rowOff>152401</xdr:rowOff>
    </xdr:from>
    <xdr:to>
      <xdr:col>9</xdr:col>
      <xdr:colOff>485775</xdr:colOff>
      <xdr:row>12</xdr:row>
      <xdr:rowOff>19051</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4CEC8772-23FD-8AAC-63BA-A903C7CC6BAB}"/>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791074" y="609601"/>
              <a:ext cx="2324101"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295275</xdr:colOff>
      <xdr:row>2</xdr:row>
      <xdr:rowOff>104775</xdr:rowOff>
    </xdr:from>
    <xdr:to>
      <xdr:col>7</xdr:col>
      <xdr:colOff>600075</xdr:colOff>
      <xdr:row>16</xdr:row>
      <xdr:rowOff>180975</xdr:rowOff>
    </xdr:to>
    <xdr:graphicFrame macro="">
      <xdr:nvGraphicFramePr>
        <xdr:cNvPr id="2" name="Chart 1">
          <a:extLst>
            <a:ext uri="{FF2B5EF4-FFF2-40B4-BE49-F238E27FC236}">
              <a16:creationId xmlns:a16="http://schemas.microsoft.com/office/drawing/2014/main" id="{26E1BADA-7A6C-6169-197C-24B4FCB9A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304800</xdr:colOff>
      <xdr:row>19</xdr:row>
      <xdr:rowOff>9525</xdr:rowOff>
    </xdr:from>
    <xdr:to>
      <xdr:col>8</xdr:col>
      <xdr:colOff>0</xdr:colOff>
      <xdr:row>33</xdr:row>
      <xdr:rowOff>85725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A3E69C0-7045-DD9F-4044-00265F2DB3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4800" y="3629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352425</xdr:colOff>
      <xdr:row>34</xdr:row>
      <xdr:rowOff>161925</xdr:rowOff>
    </xdr:from>
    <xdr:to>
      <xdr:col>8</xdr:col>
      <xdr:colOff>47625</xdr:colOff>
      <xdr:row>49</xdr:row>
      <xdr:rowOff>47625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784F794-DA11-B94C-4045-681190E3E6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52425" y="66389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9525</xdr:colOff>
      <xdr:row>3</xdr:row>
      <xdr:rowOff>0</xdr:rowOff>
    </xdr:from>
    <xdr:to>
      <xdr:col>6</xdr:col>
      <xdr:colOff>504825</xdr:colOff>
      <xdr:row>16</xdr:row>
      <xdr:rowOff>47625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990707AA-D8D4-64DB-C92F-8B482F1A424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524250" y="647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9525</xdr:colOff>
      <xdr:row>4</xdr:row>
      <xdr:rowOff>9525</xdr:rowOff>
    </xdr:from>
    <xdr:to>
      <xdr:col>10</xdr:col>
      <xdr:colOff>9525</xdr:colOff>
      <xdr:row>17</xdr:row>
      <xdr:rowOff>57150</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073B8D09-0BD7-F429-34FD-921F7033623F}"/>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753100" y="847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eiver vega" refreshedDate="44968.519319444444" createdVersion="8" refreshedVersion="8" minRefreshableVersion="3" recordCount="300" xr:uid="{57553B3F-9E91-41DC-8B19-CDA78D9704CE}">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4750624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eiver vega" refreshedDate="44968.539864699072" backgroundQuery="1" createdVersion="8" refreshedVersion="8" minRefreshableVersion="3" recordCount="0" supportSubquery="1" supportAdvancedDrill="1" xr:uid="{6F59E284-D3E5-44A9-8498-83EB10BEB3D2}">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eiver vega" refreshedDate="44968.53883391204" backgroundQuery="1" createdVersion="8" refreshedVersion="8" minRefreshableVersion="3" recordCount="0" supportSubquery="1" supportAdvancedDrill="1" xr:uid="{1FD4EA2B-45DB-48C5-B80F-C67CB54957FC}">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eiver vega" refreshedDate="44968.562257754631" backgroundQuery="1" createdVersion="8" refreshedVersion="8" minRefreshableVersion="3" recordCount="0" supportSubquery="1" supportAdvancedDrill="1" xr:uid="{67ACAF84-DBE0-47A3-8159-6A65FF4A40FB}">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eiver vega" refreshedDate="44968.539860648147" backgroundQuery="1" createdVersion="3" refreshedVersion="8" minRefreshableVersion="3" recordCount="0" supportSubquery="1" supportAdvancedDrill="1" xr:uid="{4415E36F-CD62-49A9-81B8-6C505CAB565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6475857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eiver vega" refreshedDate="44968.561046064817" backgroundQuery="1" createdVersion="3" refreshedVersion="8" minRefreshableVersion="3" recordCount="0" supportSubquery="1" supportAdvancedDrill="1" xr:uid="{2F2C1091-8516-4104-B5B9-C7ECB248C026}">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3137970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1F668F-C463-4F2E-A3FB-C0EF5B6A76E9}" name="PivotTable1" cacheId="3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E11"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F881D8-9BB6-4AC4-AD47-5BFC2B6A2F54}" name="PivotTable2"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C5EA53-A475-4212-B8E0-96076DB65332}" name="PivotTable3"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A00EB1-0C27-43E2-80B6-AA2F6E8E884B}" name="PivotTable4"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27" firstHeaderRow="1" firstDataRow="1" firstDataCol="1"/>
  <pivotFields count="2">
    <pivotField axis="axisRow" allDrilled="1" subtotalTop="0" showAll="0"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2379FC-AB83-4E2C-9882-47FD2868B4E3}" name="PivotTable5" cacheId="1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F28"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22552BF-B43B-49B1-B4D7-DBBAD2891369}" sourceName="Sales Person">
  <pivotTables>
    <pivotTable tabId="5" name="PivotTable1"/>
  </pivotTables>
  <data>
    <tabular pivotCacheId="475062465">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F190C8B-744A-4F48-8420-C9B25CEBB6DC}" sourceName="[data].[Geography]">
  <pivotTables>
    <pivotTable tabId="9" name="PivotTable4"/>
  </pivotTables>
  <data>
    <olap pivotCacheId="196475857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E75BBFAA-18E3-45E2-A69C-C7A7162528F2}" sourceName="[data].[Geography]">
  <pivotTables>
    <pivotTable tabId="11" name="PivotTable5"/>
  </pivotTables>
  <data>
    <olap pivotCacheId="193137970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10F800B-7B96-41A7-9764-2276B24EC554}"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BB0392B-500C-45AE-A4C1-B6EE5CFF97C3}"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98044D6-2DF6-4590-AD9C-F2322FA966C8}"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D5A132-B0D6-4B07-B103-E3FD0CED0ECD}" name="data" displayName="data" ref="C11:I311" totalsRowShown="0" headerRowDxfId="8">
  <tableColumns count="7">
    <tableColumn id="1" xr3:uid="{DC5A6E18-C368-4B80-97F9-B6D36F0F3FE8}" name="Sales Person"/>
    <tableColumn id="2" xr3:uid="{CC9D7BD5-D0AC-4FBD-A353-4252A2A2840F}" name="Geography"/>
    <tableColumn id="3" xr3:uid="{3DC96C37-AB49-4E43-9439-C826E314465F}" name="Product"/>
    <tableColumn id="4" xr3:uid="{5DEB4F9F-D911-4493-9403-BEA1A3B1EF44}" name="Amount" dataDxfId="10"/>
    <tableColumn id="5" xr3:uid="{A4DECCAB-E026-4802-987F-F3B44301BE87}" name="Units" dataDxfId="9"/>
    <tableColumn id="6" xr3:uid="{83C20073-7C3E-4226-9073-F1945A5E7BF5}" name="Cost per unit" dataDxfId="1">
      <calculatedColumnFormula>_xlfn.XLOOKUP(data[[#This Row],[Product]],products[Product],products[Cost per unit])</calculatedColumnFormula>
    </tableColumn>
    <tableColumn id="7" xr3:uid="{DDA1782E-ED68-4673-9F3E-84331FE00BF1}" name="Cost" dataDxfId="0">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818BA-C53A-4D69-A7B1-11D716737825}" name="data4" displayName="data4" ref="C4:G304" totalsRowShown="0" headerRowDxfId="7">
  <autoFilter ref="C4:G304" xr:uid="{4A5818BA-C53A-4D69-A7B1-11D716737825}"/>
  <sortState xmlns:xlrd2="http://schemas.microsoft.com/office/spreadsheetml/2017/richdata2" ref="C5:G304">
    <sortCondition descending="1" ref="G4:G304"/>
  </sortState>
  <tableColumns count="5">
    <tableColumn id="1" xr3:uid="{C8294CE9-8E8A-4A0D-9009-4DF547489446}" name="Sales Person"/>
    <tableColumn id="2" xr3:uid="{179E632F-B2FC-4719-B42C-DEB5358381C5}" name="Geography"/>
    <tableColumn id="3" xr3:uid="{E3D7A765-E120-4AF2-B6E9-F0FA982BE126}" name="Product"/>
    <tableColumn id="4" xr3:uid="{08B4CE99-E97C-4994-8443-BFF244EE816D}" name="Amount" dataDxfId="6"/>
    <tableColumn id="5" xr3:uid="{3D98D023-919D-4AD1-8044-351FD068C6A7}" name="Units"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E5FF98-8909-495D-90FA-E93A4CCF966B}" name="data5" displayName="data5" ref="K4:O304" totalsRowShown="0" headerRowDxfId="4">
  <autoFilter ref="K4:O304" xr:uid="{18E5FF98-8909-495D-90FA-E93A4CCF966B}"/>
  <tableColumns count="5">
    <tableColumn id="1" xr3:uid="{61E79B39-8503-415C-9FA2-C15A3E41DF11}" name="Sales Person"/>
    <tableColumn id="2" xr3:uid="{01AB697B-B401-4593-9D31-0703A8CF5002}" name="Geography"/>
    <tableColumn id="3" xr3:uid="{67811232-B201-4062-9AEB-929DBB5C09C6}" name="Product"/>
    <tableColumn id="4" xr3:uid="{8D135FB3-8051-4D46-A5ED-59ED28D5FAE3}" name="Amount" dataDxfId="3"/>
    <tableColumn id="5" xr3:uid="{FC5AEF9C-59BB-4934-A09D-5FA0343DF99C}" name="Uni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abSelected="1" zoomScale="115" zoomScaleNormal="115" workbookViewId="0">
      <selection activeCell="I6" sqref="I6"/>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5.28515625" customWidth="1"/>
    <col min="9" max="9" width="10.570312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6" t="s">
        <v>51</v>
      </c>
      <c r="I11" s="6" t="s">
        <v>74</v>
      </c>
      <c r="J11" s="9" t="s">
        <v>43</v>
      </c>
      <c r="K11" s="2"/>
      <c r="Y11" t="s">
        <v>0</v>
      </c>
      <c r="Z11" t="s">
        <v>51</v>
      </c>
    </row>
    <row r="12" spans="1:26"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25">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25">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25">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25">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25">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25">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25">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25">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25">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25">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25">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25">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25">
      <c r="C34" t="s">
        <v>10</v>
      </c>
      <c r="D34" t="s">
        <v>38</v>
      </c>
      <c r="E34" t="s">
        <v>22</v>
      </c>
      <c r="F34" s="4">
        <v>2205</v>
      </c>
      <c r="G34" s="5">
        <v>141</v>
      </c>
      <c r="H34">
        <f>_xlfn.XLOOKUP(data[[#This Row],[Product]],products[Product],products[Cost per unit])</f>
        <v>9.77</v>
      </c>
      <c r="I34">
        <f>data[[#This Row],[Cost per unit]]*data[[#This Row],[Units]]</f>
        <v>1377.57</v>
      </c>
    </row>
    <row r="35" spans="3:26" x14ac:dyDescent="0.25">
      <c r="C35" t="s">
        <v>8</v>
      </c>
      <c r="D35" t="s">
        <v>37</v>
      </c>
      <c r="E35" t="s">
        <v>19</v>
      </c>
      <c r="F35" s="4">
        <v>1771</v>
      </c>
      <c r="G35" s="5">
        <v>204</v>
      </c>
      <c r="H35">
        <f>_xlfn.XLOOKUP(data[[#This Row],[Product]],products[Product],products[Cost per unit])</f>
        <v>7.64</v>
      </c>
      <c r="I35">
        <f>data[[#This Row],[Cost per unit]]*data[[#This Row],[Units]]</f>
        <v>1558.56</v>
      </c>
    </row>
    <row r="36" spans="3:26"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25">
      <c r="C37" t="s">
        <v>41</v>
      </c>
      <c r="D37" t="s">
        <v>36</v>
      </c>
      <c r="E37" t="s">
        <v>13</v>
      </c>
      <c r="F37" s="4">
        <v>10311</v>
      </c>
      <c r="G37" s="5">
        <v>231</v>
      </c>
      <c r="H37">
        <f>_xlfn.XLOOKUP(data[[#This Row],[Product]],products[Product],products[Cost per unit])</f>
        <v>9.33</v>
      </c>
      <c r="I37">
        <f>data[[#This Row],[Cost per unit]]*data[[#This Row],[Units]]</f>
        <v>2155.23</v>
      </c>
    </row>
    <row r="38" spans="3:26"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25">
      <c r="C42" t="s">
        <v>41</v>
      </c>
      <c r="D42" t="s">
        <v>37</v>
      </c>
      <c r="E42" t="s">
        <v>24</v>
      </c>
      <c r="F42" s="4">
        <v>6398</v>
      </c>
      <c r="G42" s="5">
        <v>102</v>
      </c>
      <c r="H42">
        <f>_xlfn.XLOOKUP(data[[#This Row],[Product]],products[Product],products[Cost per unit])</f>
        <v>4.97</v>
      </c>
      <c r="I42">
        <f>data[[#This Row],[Cost per unit]]*data[[#This Row],[Units]]</f>
        <v>506.94</v>
      </c>
    </row>
    <row r="43" spans="3:26" x14ac:dyDescent="0.25">
      <c r="C43" t="s">
        <v>2</v>
      </c>
      <c r="D43" t="s">
        <v>35</v>
      </c>
      <c r="E43" t="s">
        <v>19</v>
      </c>
      <c r="F43" s="4">
        <v>553</v>
      </c>
      <c r="G43" s="5">
        <v>15</v>
      </c>
      <c r="H43">
        <f>_xlfn.XLOOKUP(data[[#This Row],[Product]],products[Product],products[Cost per unit])</f>
        <v>7.64</v>
      </c>
      <c r="I43">
        <f>data[[#This Row],[Cost per unit]]*data[[#This Row],[Units]]</f>
        <v>114.6</v>
      </c>
    </row>
    <row r="44" spans="3:26" x14ac:dyDescent="0.25">
      <c r="C44" t="s">
        <v>8</v>
      </c>
      <c r="D44" t="s">
        <v>39</v>
      </c>
      <c r="E44" t="s">
        <v>30</v>
      </c>
      <c r="F44" s="4">
        <v>7021</v>
      </c>
      <c r="G44" s="5">
        <v>183</v>
      </c>
      <c r="H44">
        <f>_xlfn.XLOOKUP(data[[#This Row],[Product]],products[Product],products[Cost per unit])</f>
        <v>14.49</v>
      </c>
      <c r="I44">
        <f>data[[#This Row],[Cost per unit]]*data[[#This Row],[Units]]</f>
        <v>2651.67</v>
      </c>
    </row>
    <row r="45" spans="3:26" x14ac:dyDescent="0.25">
      <c r="C45" t="s">
        <v>40</v>
      </c>
      <c r="D45" t="s">
        <v>39</v>
      </c>
      <c r="E45" t="s">
        <v>22</v>
      </c>
      <c r="F45" s="4">
        <v>5817</v>
      </c>
      <c r="G45" s="5">
        <v>12</v>
      </c>
      <c r="H45">
        <f>_xlfn.XLOOKUP(data[[#This Row],[Product]],products[Product],products[Cost per unit])</f>
        <v>9.77</v>
      </c>
      <c r="I45">
        <f>data[[#This Row],[Cost per unit]]*data[[#This Row],[Units]]</f>
        <v>117.24</v>
      </c>
    </row>
    <row r="46" spans="3:26" x14ac:dyDescent="0.25">
      <c r="C46" t="s">
        <v>41</v>
      </c>
      <c r="D46" t="s">
        <v>39</v>
      </c>
      <c r="E46" t="s">
        <v>14</v>
      </c>
      <c r="F46" s="4">
        <v>3976</v>
      </c>
      <c r="G46" s="5">
        <v>72</v>
      </c>
      <c r="H46">
        <f>_xlfn.XLOOKUP(data[[#This Row],[Product]],products[Product],products[Cost per unit])</f>
        <v>11.7</v>
      </c>
      <c r="I46">
        <f>data[[#This Row],[Cost per unit]]*data[[#This Row],[Units]]</f>
        <v>842.4</v>
      </c>
    </row>
    <row r="47" spans="3:26"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D0DE0-19E8-49DF-9CAB-A41D5CCC7B49}">
  <dimension ref="A1:E14"/>
  <sheetViews>
    <sheetView workbookViewId="0">
      <selection activeCell="F12" sqref="F12"/>
    </sheetView>
  </sheetViews>
  <sheetFormatPr defaultRowHeight="15" x14ac:dyDescent="0.25"/>
  <cols>
    <col min="3" max="3" width="13.42578125" customWidth="1"/>
  </cols>
  <sheetData>
    <row r="1" spans="1:5" ht="20.25" thickBot="1" x14ac:dyDescent="0.35">
      <c r="A1" s="30" t="s">
        <v>56</v>
      </c>
    </row>
    <row r="2" spans="1:5" ht="15.75" thickTop="1" x14ac:dyDescent="0.25"/>
    <row r="4" spans="1:5" x14ac:dyDescent="0.25">
      <c r="C4" s="31"/>
      <c r="D4" s="31" t="s">
        <v>58</v>
      </c>
      <c r="E4" s="31" t="s">
        <v>50</v>
      </c>
    </row>
    <row r="5" spans="1:5" x14ac:dyDescent="0.25">
      <c r="C5" t="s">
        <v>57</v>
      </c>
      <c r="D5">
        <f>AVERAGE(data[Amount])</f>
        <v>4136.2299999999996</v>
      </c>
      <c r="E5">
        <f>AVERAGE(data[Units])</f>
        <v>152.19999999999999</v>
      </c>
    </row>
    <row r="6" spans="1:5" x14ac:dyDescent="0.25">
      <c r="C6" t="s">
        <v>59</v>
      </c>
      <c r="D6">
        <f>MEDIAN(data[Amount])</f>
        <v>3437</v>
      </c>
      <c r="E6">
        <f>MEDIAN(data[Units])</f>
        <v>124.5</v>
      </c>
    </row>
    <row r="7" spans="1:5" x14ac:dyDescent="0.25">
      <c r="C7" t="s">
        <v>60</v>
      </c>
      <c r="D7">
        <f>MIN(data[Amount])</f>
        <v>0</v>
      </c>
      <c r="E7">
        <f>MIN(data[Units])</f>
        <v>0</v>
      </c>
    </row>
    <row r="8" spans="1:5" x14ac:dyDescent="0.25">
      <c r="C8" t="s">
        <v>61</v>
      </c>
      <c r="D8">
        <f>MAX(data[Amount])</f>
        <v>16184</v>
      </c>
      <c r="E8">
        <f>MAX(data[Units])</f>
        <v>525</v>
      </c>
    </row>
    <row r="9" spans="1:5" x14ac:dyDescent="0.25">
      <c r="C9" t="s">
        <v>62</v>
      </c>
      <c r="D9">
        <f>D8-D7</f>
        <v>16184</v>
      </c>
      <c r="E9">
        <f>E8-E7</f>
        <v>525</v>
      </c>
    </row>
    <row r="11" spans="1:5" x14ac:dyDescent="0.25">
      <c r="C11" t="s">
        <v>63</v>
      </c>
      <c r="D11">
        <f>_xlfn.PERCENTILE.EXC(data[Amount],0.25)</f>
        <v>1652</v>
      </c>
      <c r="E11">
        <f>_xlfn.PERCENTILE.EXC(data[Units],0.25)</f>
        <v>54</v>
      </c>
    </row>
    <row r="12" spans="1:5" x14ac:dyDescent="0.25">
      <c r="C12" t="s">
        <v>64</v>
      </c>
      <c r="D12">
        <f>_xlfn.PERCENTILE.EXC(data[Amount],0.75)</f>
        <v>6245.75</v>
      </c>
      <c r="E12">
        <f>_xlfn.PERCENTILE.EXC(data[Units],0.75)</f>
        <v>223.5</v>
      </c>
    </row>
    <row r="14" spans="1:5" x14ac:dyDescent="0.25">
      <c r="C14" t="s">
        <v>65</v>
      </c>
      <c r="E14">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EF6F-BC6D-45B9-8CB3-C53477295E3F}">
  <dimension ref="A1:G304"/>
  <sheetViews>
    <sheetView workbookViewId="0">
      <selection activeCell="L5" sqref="L5"/>
    </sheetView>
  </sheetViews>
  <sheetFormatPr defaultRowHeight="15" x14ac:dyDescent="0.25"/>
  <cols>
    <col min="3" max="3" width="17.42578125" customWidth="1"/>
    <col min="4" max="4" width="17.7109375" customWidth="1"/>
    <col min="5" max="5" width="26.28515625" customWidth="1"/>
  </cols>
  <sheetData>
    <row r="1" spans="1:7" ht="20.25" thickBot="1" x14ac:dyDescent="0.35">
      <c r="A1" s="30" t="s">
        <v>53</v>
      </c>
    </row>
    <row r="2" spans="1:7" ht="15.75" thickTop="1" x14ac:dyDescent="0.25"/>
    <row r="4" spans="1:7" x14ac:dyDescent="0.25">
      <c r="C4" s="6" t="s">
        <v>11</v>
      </c>
      <c r="D4" s="6" t="s">
        <v>12</v>
      </c>
      <c r="E4" s="6" t="s">
        <v>0</v>
      </c>
      <c r="F4" s="10" t="s">
        <v>1</v>
      </c>
      <c r="G4" s="10" t="s">
        <v>50</v>
      </c>
    </row>
    <row r="5" spans="1:7" x14ac:dyDescent="0.25">
      <c r="C5" t="s">
        <v>10</v>
      </c>
      <c r="D5" t="s">
        <v>38</v>
      </c>
      <c r="E5" t="s">
        <v>14</v>
      </c>
      <c r="F5" s="4">
        <v>5586</v>
      </c>
      <c r="G5" s="5">
        <v>525</v>
      </c>
    </row>
    <row r="6" spans="1:7" x14ac:dyDescent="0.25">
      <c r="C6" t="s">
        <v>2</v>
      </c>
      <c r="D6" t="s">
        <v>36</v>
      </c>
      <c r="E6" t="s">
        <v>27</v>
      </c>
      <c r="F6" s="4">
        <v>798</v>
      </c>
      <c r="G6" s="5">
        <v>519</v>
      </c>
    </row>
    <row r="7" spans="1:7" x14ac:dyDescent="0.25">
      <c r="C7" t="s">
        <v>8</v>
      </c>
      <c r="D7" t="s">
        <v>38</v>
      </c>
      <c r="E7" t="s">
        <v>13</v>
      </c>
      <c r="F7" s="4">
        <v>819</v>
      </c>
      <c r="G7" s="5">
        <v>510</v>
      </c>
    </row>
    <row r="8" spans="1:7" x14ac:dyDescent="0.25">
      <c r="C8" t="s">
        <v>3</v>
      </c>
      <c r="D8" t="s">
        <v>34</v>
      </c>
      <c r="E8" t="s">
        <v>32</v>
      </c>
      <c r="F8" s="4">
        <v>7777</v>
      </c>
      <c r="G8" s="5">
        <v>504</v>
      </c>
    </row>
    <row r="9" spans="1:7" x14ac:dyDescent="0.25">
      <c r="C9" t="s">
        <v>9</v>
      </c>
      <c r="D9" t="s">
        <v>34</v>
      </c>
      <c r="E9" t="s">
        <v>20</v>
      </c>
      <c r="F9" s="4">
        <v>8463</v>
      </c>
      <c r="G9" s="5">
        <v>492</v>
      </c>
    </row>
    <row r="10" spans="1:7" x14ac:dyDescent="0.25">
      <c r="C10" t="s">
        <v>2</v>
      </c>
      <c r="D10" t="s">
        <v>39</v>
      </c>
      <c r="E10" t="s">
        <v>25</v>
      </c>
      <c r="F10" s="4">
        <v>1785</v>
      </c>
      <c r="G10" s="5">
        <v>462</v>
      </c>
    </row>
    <row r="11" spans="1:7" x14ac:dyDescent="0.25">
      <c r="C11" t="s">
        <v>8</v>
      </c>
      <c r="D11" t="s">
        <v>35</v>
      </c>
      <c r="E11" t="s">
        <v>32</v>
      </c>
      <c r="F11" s="4">
        <v>6706</v>
      </c>
      <c r="G11" s="5">
        <v>459</v>
      </c>
    </row>
    <row r="12" spans="1:7" x14ac:dyDescent="0.25">
      <c r="C12" t="s">
        <v>6</v>
      </c>
      <c r="D12" t="s">
        <v>37</v>
      </c>
      <c r="E12" t="s">
        <v>28</v>
      </c>
      <c r="F12" s="4">
        <v>3556</v>
      </c>
      <c r="G12" s="5">
        <v>459</v>
      </c>
    </row>
    <row r="13" spans="1:7" x14ac:dyDescent="0.25">
      <c r="C13" t="s">
        <v>6</v>
      </c>
      <c r="D13" t="s">
        <v>34</v>
      </c>
      <c r="E13" t="s">
        <v>26</v>
      </c>
      <c r="F13" s="4">
        <v>8008</v>
      </c>
      <c r="G13" s="5">
        <v>456</v>
      </c>
    </row>
    <row r="14" spans="1:7" x14ac:dyDescent="0.25">
      <c r="C14" t="s">
        <v>40</v>
      </c>
      <c r="D14" t="s">
        <v>35</v>
      </c>
      <c r="E14" t="s">
        <v>30</v>
      </c>
      <c r="F14" s="4">
        <v>2275</v>
      </c>
      <c r="G14" s="5">
        <v>447</v>
      </c>
    </row>
    <row r="15" spans="1:7" x14ac:dyDescent="0.25">
      <c r="C15" t="s">
        <v>40</v>
      </c>
      <c r="D15" t="s">
        <v>35</v>
      </c>
      <c r="E15" t="s">
        <v>33</v>
      </c>
      <c r="F15" s="4">
        <v>8869</v>
      </c>
      <c r="G15" s="5">
        <v>432</v>
      </c>
    </row>
    <row r="16" spans="1:7" x14ac:dyDescent="0.25">
      <c r="C16" t="s">
        <v>6</v>
      </c>
      <c r="D16" t="s">
        <v>39</v>
      </c>
      <c r="E16" t="s">
        <v>25</v>
      </c>
      <c r="F16" s="4">
        <v>2100</v>
      </c>
      <c r="G16" s="5">
        <v>414</v>
      </c>
    </row>
    <row r="17" spans="3:7" x14ac:dyDescent="0.25">
      <c r="C17" t="s">
        <v>6</v>
      </c>
      <c r="D17" t="s">
        <v>37</v>
      </c>
      <c r="E17" t="s">
        <v>16</v>
      </c>
      <c r="F17" s="4">
        <v>1904</v>
      </c>
      <c r="G17" s="5">
        <v>405</v>
      </c>
    </row>
    <row r="18" spans="3:7" x14ac:dyDescent="0.25">
      <c r="C18" t="s">
        <v>6</v>
      </c>
      <c r="D18" t="s">
        <v>35</v>
      </c>
      <c r="E18" t="s">
        <v>4</v>
      </c>
      <c r="F18" s="4">
        <v>1302</v>
      </c>
      <c r="G18" s="5">
        <v>402</v>
      </c>
    </row>
    <row r="19" spans="3:7" x14ac:dyDescent="0.25">
      <c r="C19" t="s">
        <v>6</v>
      </c>
      <c r="D19" t="s">
        <v>39</v>
      </c>
      <c r="E19" t="s">
        <v>29</v>
      </c>
      <c r="F19" s="4">
        <v>3052</v>
      </c>
      <c r="G19" s="5">
        <v>378</v>
      </c>
    </row>
    <row r="20" spans="3:7" x14ac:dyDescent="0.25">
      <c r="C20" t="s">
        <v>40</v>
      </c>
      <c r="D20" t="s">
        <v>35</v>
      </c>
      <c r="E20" t="s">
        <v>22</v>
      </c>
      <c r="F20" s="4">
        <v>6853</v>
      </c>
      <c r="G20" s="5">
        <v>372</v>
      </c>
    </row>
    <row r="21" spans="3:7" x14ac:dyDescent="0.25">
      <c r="C21" t="s">
        <v>7</v>
      </c>
      <c r="D21" t="s">
        <v>34</v>
      </c>
      <c r="E21" t="s">
        <v>14</v>
      </c>
      <c r="F21" s="4">
        <v>1932</v>
      </c>
      <c r="G21" s="5">
        <v>369</v>
      </c>
    </row>
    <row r="22" spans="3:7" x14ac:dyDescent="0.25">
      <c r="C22" t="s">
        <v>6</v>
      </c>
      <c r="D22" t="s">
        <v>34</v>
      </c>
      <c r="E22" t="s">
        <v>30</v>
      </c>
      <c r="F22" s="4">
        <v>3402</v>
      </c>
      <c r="G22" s="5">
        <v>366</v>
      </c>
    </row>
    <row r="23" spans="3:7" x14ac:dyDescent="0.25">
      <c r="C23" t="s">
        <v>3</v>
      </c>
      <c r="D23" t="s">
        <v>37</v>
      </c>
      <c r="E23" t="s">
        <v>4</v>
      </c>
      <c r="F23" s="4">
        <v>938</v>
      </c>
      <c r="G23" s="5">
        <v>366</v>
      </c>
    </row>
    <row r="24" spans="3:7" x14ac:dyDescent="0.25">
      <c r="C24" t="s">
        <v>8</v>
      </c>
      <c r="D24" t="s">
        <v>35</v>
      </c>
      <c r="E24" t="s">
        <v>20</v>
      </c>
      <c r="F24" s="4">
        <v>2702</v>
      </c>
      <c r="G24" s="5">
        <v>363</v>
      </c>
    </row>
    <row r="25" spans="3:7" x14ac:dyDescent="0.25">
      <c r="C25" t="s">
        <v>5</v>
      </c>
      <c r="D25" t="s">
        <v>35</v>
      </c>
      <c r="E25" t="s">
        <v>29</v>
      </c>
      <c r="F25" s="4">
        <v>4480</v>
      </c>
      <c r="G25" s="5">
        <v>357</v>
      </c>
    </row>
    <row r="26" spans="3:7" x14ac:dyDescent="0.25">
      <c r="C26" t="s">
        <v>2</v>
      </c>
      <c r="D26" t="s">
        <v>38</v>
      </c>
      <c r="E26" t="s">
        <v>31</v>
      </c>
      <c r="F26" s="4">
        <v>4326</v>
      </c>
      <c r="G26" s="5">
        <v>348</v>
      </c>
    </row>
    <row r="27" spans="3:7" x14ac:dyDescent="0.25">
      <c r="C27" t="s">
        <v>5</v>
      </c>
      <c r="D27" t="s">
        <v>36</v>
      </c>
      <c r="E27" t="s">
        <v>17</v>
      </c>
      <c r="F27" s="4">
        <v>3339</v>
      </c>
      <c r="G27" s="5">
        <v>348</v>
      </c>
    </row>
    <row r="28" spans="3:7" x14ac:dyDescent="0.25">
      <c r="C28" t="s">
        <v>10</v>
      </c>
      <c r="D28" t="s">
        <v>36</v>
      </c>
      <c r="E28" t="s">
        <v>29</v>
      </c>
      <c r="F28" s="4">
        <v>2471</v>
      </c>
      <c r="G28" s="5">
        <v>342</v>
      </c>
    </row>
    <row r="29" spans="3:7" x14ac:dyDescent="0.25">
      <c r="C29" t="s">
        <v>5</v>
      </c>
      <c r="D29" t="s">
        <v>34</v>
      </c>
      <c r="E29" t="s">
        <v>20</v>
      </c>
      <c r="F29" s="4">
        <v>15610</v>
      </c>
      <c r="G29" s="5">
        <v>339</v>
      </c>
    </row>
    <row r="30" spans="3:7" x14ac:dyDescent="0.25">
      <c r="C30" t="s">
        <v>7</v>
      </c>
      <c r="D30" t="s">
        <v>37</v>
      </c>
      <c r="E30" t="s">
        <v>16</v>
      </c>
      <c r="F30" s="4">
        <v>4487</v>
      </c>
      <c r="G30" s="5">
        <v>333</v>
      </c>
    </row>
    <row r="31" spans="3:7" x14ac:dyDescent="0.25">
      <c r="C31" t="s">
        <v>3</v>
      </c>
      <c r="D31" t="s">
        <v>37</v>
      </c>
      <c r="E31" t="s">
        <v>28</v>
      </c>
      <c r="F31" s="4">
        <v>7308</v>
      </c>
      <c r="G31" s="5">
        <v>327</v>
      </c>
    </row>
    <row r="32" spans="3:7" x14ac:dyDescent="0.25">
      <c r="C32" t="s">
        <v>3</v>
      </c>
      <c r="D32" t="s">
        <v>37</v>
      </c>
      <c r="E32" t="s">
        <v>29</v>
      </c>
      <c r="F32" s="4">
        <v>4592</v>
      </c>
      <c r="G32" s="5">
        <v>324</v>
      </c>
    </row>
    <row r="33" spans="3:7" x14ac:dyDescent="0.25">
      <c r="C33" t="s">
        <v>7</v>
      </c>
      <c r="D33" t="s">
        <v>38</v>
      </c>
      <c r="E33" t="s">
        <v>30</v>
      </c>
      <c r="F33" s="4">
        <v>10129</v>
      </c>
      <c r="G33" s="5">
        <v>312</v>
      </c>
    </row>
    <row r="34" spans="3:7" x14ac:dyDescent="0.25">
      <c r="C34" t="s">
        <v>3</v>
      </c>
      <c r="D34" t="s">
        <v>34</v>
      </c>
      <c r="E34" t="s">
        <v>28</v>
      </c>
      <c r="F34" s="4">
        <v>3689</v>
      </c>
      <c r="G34" s="5">
        <v>312</v>
      </c>
    </row>
    <row r="35" spans="3:7" x14ac:dyDescent="0.25">
      <c r="C35" t="s">
        <v>41</v>
      </c>
      <c r="D35" t="s">
        <v>36</v>
      </c>
      <c r="E35" t="s">
        <v>28</v>
      </c>
      <c r="F35" s="4">
        <v>854</v>
      </c>
      <c r="G35" s="5">
        <v>309</v>
      </c>
    </row>
    <row r="36" spans="3:7" x14ac:dyDescent="0.25">
      <c r="C36" t="s">
        <v>9</v>
      </c>
      <c r="D36" t="s">
        <v>39</v>
      </c>
      <c r="E36" t="s">
        <v>24</v>
      </c>
      <c r="F36" s="4">
        <v>3920</v>
      </c>
      <c r="G36" s="5">
        <v>306</v>
      </c>
    </row>
    <row r="37" spans="3:7" x14ac:dyDescent="0.25">
      <c r="C37" t="s">
        <v>40</v>
      </c>
      <c r="D37" t="s">
        <v>36</v>
      </c>
      <c r="E37" t="s">
        <v>27</v>
      </c>
      <c r="F37" s="4">
        <v>3164</v>
      </c>
      <c r="G37" s="5">
        <v>306</v>
      </c>
    </row>
    <row r="38" spans="3:7" x14ac:dyDescent="0.25">
      <c r="C38" t="s">
        <v>3</v>
      </c>
      <c r="D38" t="s">
        <v>35</v>
      </c>
      <c r="E38" t="s">
        <v>33</v>
      </c>
      <c r="F38" s="4">
        <v>819</v>
      </c>
      <c r="G38" s="5">
        <v>306</v>
      </c>
    </row>
    <row r="39" spans="3:7" x14ac:dyDescent="0.25">
      <c r="C39" t="s">
        <v>3</v>
      </c>
      <c r="D39" t="s">
        <v>38</v>
      </c>
      <c r="E39" t="s">
        <v>26</v>
      </c>
      <c r="F39" s="4">
        <v>8841</v>
      </c>
      <c r="G39" s="5">
        <v>303</v>
      </c>
    </row>
    <row r="40" spans="3:7" x14ac:dyDescent="0.25">
      <c r="C40" t="s">
        <v>10</v>
      </c>
      <c r="D40" t="s">
        <v>36</v>
      </c>
      <c r="E40" t="s">
        <v>32</v>
      </c>
      <c r="F40" s="4">
        <v>6657</v>
      </c>
      <c r="G40" s="5">
        <v>303</v>
      </c>
    </row>
    <row r="41" spans="3:7" x14ac:dyDescent="0.25">
      <c r="C41" t="s">
        <v>2</v>
      </c>
      <c r="D41" t="s">
        <v>35</v>
      </c>
      <c r="E41" t="s">
        <v>17</v>
      </c>
      <c r="F41" s="4">
        <v>1589</v>
      </c>
      <c r="G41" s="5">
        <v>303</v>
      </c>
    </row>
    <row r="42" spans="3:7" x14ac:dyDescent="0.25">
      <c r="C42" t="s">
        <v>8</v>
      </c>
      <c r="D42" t="s">
        <v>35</v>
      </c>
      <c r="E42" t="s">
        <v>27</v>
      </c>
      <c r="F42" s="4">
        <v>4753</v>
      </c>
      <c r="G42" s="5">
        <v>300</v>
      </c>
    </row>
    <row r="43" spans="3:7" x14ac:dyDescent="0.25">
      <c r="C43" t="s">
        <v>7</v>
      </c>
      <c r="D43" t="s">
        <v>36</v>
      </c>
      <c r="E43" t="s">
        <v>19</v>
      </c>
      <c r="F43" s="4">
        <v>2870</v>
      </c>
      <c r="G43" s="5">
        <v>300</v>
      </c>
    </row>
    <row r="44" spans="3:7" x14ac:dyDescent="0.25">
      <c r="C44" t="s">
        <v>40</v>
      </c>
      <c r="D44" t="s">
        <v>38</v>
      </c>
      <c r="E44" t="s">
        <v>13</v>
      </c>
      <c r="F44" s="4">
        <v>5670</v>
      </c>
      <c r="G44" s="5">
        <v>297</v>
      </c>
    </row>
    <row r="45" spans="3:7" x14ac:dyDescent="0.25">
      <c r="C45" t="s">
        <v>41</v>
      </c>
      <c r="D45" t="s">
        <v>36</v>
      </c>
      <c r="E45" t="s">
        <v>18</v>
      </c>
      <c r="F45" s="4">
        <v>9632</v>
      </c>
      <c r="G45" s="5">
        <v>288</v>
      </c>
    </row>
    <row r="46" spans="3:7" x14ac:dyDescent="0.25">
      <c r="C46" t="s">
        <v>7</v>
      </c>
      <c r="D46" t="s">
        <v>35</v>
      </c>
      <c r="E46" t="s">
        <v>28</v>
      </c>
      <c r="F46" s="4">
        <v>5194</v>
      </c>
      <c r="G46" s="5">
        <v>288</v>
      </c>
    </row>
    <row r="47" spans="3:7" x14ac:dyDescent="0.25">
      <c r="C47" t="s">
        <v>8</v>
      </c>
      <c r="D47" t="s">
        <v>34</v>
      </c>
      <c r="E47" t="s">
        <v>31</v>
      </c>
      <c r="F47" s="4">
        <v>3507</v>
      </c>
      <c r="G47" s="5">
        <v>288</v>
      </c>
    </row>
    <row r="48" spans="3:7" x14ac:dyDescent="0.25">
      <c r="C48" t="s">
        <v>10</v>
      </c>
      <c r="D48" t="s">
        <v>37</v>
      </c>
      <c r="E48" t="s">
        <v>21</v>
      </c>
      <c r="F48" s="4">
        <v>245</v>
      </c>
      <c r="G48" s="5">
        <v>288</v>
      </c>
    </row>
    <row r="49" spans="3:7" x14ac:dyDescent="0.25">
      <c r="C49" t="s">
        <v>6</v>
      </c>
      <c r="D49" t="s">
        <v>38</v>
      </c>
      <c r="E49" t="s">
        <v>27</v>
      </c>
      <c r="F49" s="4">
        <v>1134</v>
      </c>
      <c r="G49" s="5">
        <v>282</v>
      </c>
    </row>
    <row r="50" spans="3:7" x14ac:dyDescent="0.25">
      <c r="C50" t="s">
        <v>10</v>
      </c>
      <c r="D50" t="s">
        <v>39</v>
      </c>
      <c r="E50" t="s">
        <v>21</v>
      </c>
      <c r="F50" s="4">
        <v>4858</v>
      </c>
      <c r="G50" s="5">
        <v>279</v>
      </c>
    </row>
    <row r="51" spans="3:7" x14ac:dyDescent="0.25">
      <c r="C51" t="s">
        <v>10</v>
      </c>
      <c r="D51" t="s">
        <v>35</v>
      </c>
      <c r="E51" t="s">
        <v>18</v>
      </c>
      <c r="F51" s="4">
        <v>3808</v>
      </c>
      <c r="G51" s="5">
        <v>279</v>
      </c>
    </row>
    <row r="52" spans="3:7" x14ac:dyDescent="0.25">
      <c r="C52" t="s">
        <v>3</v>
      </c>
      <c r="D52" t="s">
        <v>34</v>
      </c>
      <c r="E52" t="s">
        <v>14</v>
      </c>
      <c r="F52" s="4">
        <v>7259</v>
      </c>
      <c r="G52" s="5">
        <v>276</v>
      </c>
    </row>
    <row r="53" spans="3:7" x14ac:dyDescent="0.25">
      <c r="C53" t="s">
        <v>3</v>
      </c>
      <c r="D53" t="s">
        <v>35</v>
      </c>
      <c r="E53" t="s">
        <v>15</v>
      </c>
      <c r="F53" s="4">
        <v>6657</v>
      </c>
      <c r="G53" s="5">
        <v>276</v>
      </c>
    </row>
    <row r="54" spans="3:7" x14ac:dyDescent="0.25">
      <c r="C54" t="s">
        <v>9</v>
      </c>
      <c r="D54" t="s">
        <v>37</v>
      </c>
      <c r="E54" t="s">
        <v>29</v>
      </c>
      <c r="F54" s="4">
        <v>1085</v>
      </c>
      <c r="G54" s="5">
        <v>273</v>
      </c>
    </row>
    <row r="55" spans="3:7" x14ac:dyDescent="0.25">
      <c r="C55" t="s">
        <v>7</v>
      </c>
      <c r="D55" t="s">
        <v>38</v>
      </c>
      <c r="E55" t="s">
        <v>18</v>
      </c>
      <c r="F55" s="4">
        <v>1778</v>
      </c>
      <c r="G55" s="5">
        <v>270</v>
      </c>
    </row>
    <row r="56" spans="3:7" x14ac:dyDescent="0.25">
      <c r="C56" t="s">
        <v>6</v>
      </c>
      <c r="D56" t="s">
        <v>35</v>
      </c>
      <c r="E56" t="s">
        <v>20</v>
      </c>
      <c r="F56" s="4">
        <v>1071</v>
      </c>
      <c r="G56" s="5">
        <v>270</v>
      </c>
    </row>
    <row r="57" spans="3:7" x14ac:dyDescent="0.25">
      <c r="C57" t="s">
        <v>10</v>
      </c>
      <c r="D57" t="s">
        <v>36</v>
      </c>
      <c r="E57" t="s">
        <v>23</v>
      </c>
      <c r="F57" s="4">
        <v>2317</v>
      </c>
      <c r="G57" s="5">
        <v>261</v>
      </c>
    </row>
    <row r="58" spans="3:7" x14ac:dyDescent="0.25">
      <c r="C58" t="s">
        <v>7</v>
      </c>
      <c r="D58" t="s">
        <v>38</v>
      </c>
      <c r="E58" t="s">
        <v>28</v>
      </c>
      <c r="F58" s="4">
        <v>5677</v>
      </c>
      <c r="G58" s="5">
        <v>258</v>
      </c>
    </row>
    <row r="59" spans="3:7" x14ac:dyDescent="0.25">
      <c r="C59" t="s">
        <v>3</v>
      </c>
      <c r="D59" t="s">
        <v>35</v>
      </c>
      <c r="E59" t="s">
        <v>14</v>
      </c>
      <c r="F59" s="4">
        <v>2415</v>
      </c>
      <c r="G59" s="5">
        <v>255</v>
      </c>
    </row>
    <row r="60" spans="3:7" x14ac:dyDescent="0.25">
      <c r="C60" t="s">
        <v>7</v>
      </c>
      <c r="D60" t="s">
        <v>35</v>
      </c>
      <c r="E60" t="s">
        <v>30</v>
      </c>
      <c r="F60" s="4">
        <v>6755</v>
      </c>
      <c r="G60" s="5">
        <v>252</v>
      </c>
    </row>
    <row r="61" spans="3:7" x14ac:dyDescent="0.25">
      <c r="C61" t="s">
        <v>7</v>
      </c>
      <c r="D61" t="s">
        <v>36</v>
      </c>
      <c r="E61" t="s">
        <v>29</v>
      </c>
      <c r="F61" s="4">
        <v>5551</v>
      </c>
      <c r="G61" s="5">
        <v>252</v>
      </c>
    </row>
    <row r="62" spans="3:7" x14ac:dyDescent="0.25">
      <c r="C62" t="s">
        <v>5</v>
      </c>
      <c r="D62" t="s">
        <v>39</v>
      </c>
      <c r="E62" t="s">
        <v>18</v>
      </c>
      <c r="F62" s="4">
        <v>385</v>
      </c>
      <c r="G62" s="5">
        <v>249</v>
      </c>
    </row>
    <row r="63" spans="3:7" x14ac:dyDescent="0.25">
      <c r="C63" t="s">
        <v>5</v>
      </c>
      <c r="D63" t="s">
        <v>35</v>
      </c>
      <c r="E63" t="s">
        <v>31</v>
      </c>
      <c r="F63" s="4">
        <v>4753</v>
      </c>
      <c r="G63" s="5">
        <v>246</v>
      </c>
    </row>
    <row r="64" spans="3:7" x14ac:dyDescent="0.25">
      <c r="C64" t="s">
        <v>7</v>
      </c>
      <c r="D64" t="s">
        <v>39</v>
      </c>
      <c r="E64" t="s">
        <v>17</v>
      </c>
      <c r="F64" s="4">
        <v>4438</v>
      </c>
      <c r="G64" s="5">
        <v>246</v>
      </c>
    </row>
    <row r="65" spans="3:7" x14ac:dyDescent="0.25">
      <c r="C65" t="s">
        <v>2</v>
      </c>
      <c r="D65" t="s">
        <v>36</v>
      </c>
      <c r="E65" t="s">
        <v>31</v>
      </c>
      <c r="F65" s="4">
        <v>3094</v>
      </c>
      <c r="G65" s="5">
        <v>246</v>
      </c>
    </row>
    <row r="66" spans="3:7" x14ac:dyDescent="0.25">
      <c r="C66" t="s">
        <v>9</v>
      </c>
      <c r="D66" t="s">
        <v>37</v>
      </c>
      <c r="E66" t="s">
        <v>26</v>
      </c>
      <c r="F66" s="4">
        <v>2856</v>
      </c>
      <c r="G66" s="5">
        <v>246</v>
      </c>
    </row>
    <row r="67" spans="3:7" x14ac:dyDescent="0.25">
      <c r="C67" t="s">
        <v>9</v>
      </c>
      <c r="D67" t="s">
        <v>35</v>
      </c>
      <c r="E67" t="s">
        <v>15</v>
      </c>
      <c r="F67" s="4">
        <v>7833</v>
      </c>
      <c r="G67" s="5">
        <v>243</v>
      </c>
    </row>
    <row r="68" spans="3:7" x14ac:dyDescent="0.25">
      <c r="C68" t="s">
        <v>7</v>
      </c>
      <c r="D68" t="s">
        <v>35</v>
      </c>
      <c r="E68" t="s">
        <v>19</v>
      </c>
      <c r="F68" s="4">
        <v>4585</v>
      </c>
      <c r="G68" s="5">
        <v>240</v>
      </c>
    </row>
    <row r="69" spans="3:7" x14ac:dyDescent="0.25">
      <c r="C69" t="s">
        <v>41</v>
      </c>
      <c r="D69" t="s">
        <v>37</v>
      </c>
      <c r="E69" t="s">
        <v>30</v>
      </c>
      <c r="F69" s="4">
        <v>1526</v>
      </c>
      <c r="G69" s="5">
        <v>240</v>
      </c>
    </row>
    <row r="70" spans="3:7" x14ac:dyDescent="0.25">
      <c r="C70" t="s">
        <v>5</v>
      </c>
      <c r="D70" t="s">
        <v>34</v>
      </c>
      <c r="E70" t="s">
        <v>22</v>
      </c>
      <c r="F70" s="4">
        <v>6279</v>
      </c>
      <c r="G70" s="5">
        <v>237</v>
      </c>
    </row>
    <row r="71" spans="3:7" x14ac:dyDescent="0.25">
      <c r="C71" t="s">
        <v>40</v>
      </c>
      <c r="D71" t="s">
        <v>35</v>
      </c>
      <c r="E71" t="s">
        <v>32</v>
      </c>
      <c r="F71" s="4">
        <v>12348</v>
      </c>
      <c r="G71" s="5">
        <v>234</v>
      </c>
    </row>
    <row r="72" spans="3:7" x14ac:dyDescent="0.25">
      <c r="C72" t="s">
        <v>3</v>
      </c>
      <c r="D72" t="s">
        <v>35</v>
      </c>
      <c r="E72" t="s">
        <v>25</v>
      </c>
      <c r="F72" s="4">
        <v>2464</v>
      </c>
      <c r="G72" s="5">
        <v>234</v>
      </c>
    </row>
    <row r="73" spans="3:7" x14ac:dyDescent="0.25">
      <c r="C73" t="s">
        <v>8</v>
      </c>
      <c r="D73" t="s">
        <v>38</v>
      </c>
      <c r="E73" t="s">
        <v>23</v>
      </c>
      <c r="F73" s="4">
        <v>1701</v>
      </c>
      <c r="G73" s="5">
        <v>234</v>
      </c>
    </row>
    <row r="74" spans="3:7" x14ac:dyDescent="0.25">
      <c r="C74" t="s">
        <v>41</v>
      </c>
      <c r="D74" t="s">
        <v>36</v>
      </c>
      <c r="E74" t="s">
        <v>13</v>
      </c>
      <c r="F74" s="4">
        <v>10311</v>
      </c>
      <c r="G74" s="5">
        <v>231</v>
      </c>
    </row>
    <row r="75" spans="3:7" x14ac:dyDescent="0.25">
      <c r="C75" t="s">
        <v>41</v>
      </c>
      <c r="D75" t="s">
        <v>37</v>
      </c>
      <c r="E75" t="s">
        <v>15</v>
      </c>
      <c r="F75" s="4">
        <v>714</v>
      </c>
      <c r="G75" s="5">
        <v>231</v>
      </c>
    </row>
    <row r="76" spans="3:7" x14ac:dyDescent="0.25">
      <c r="C76" t="s">
        <v>10</v>
      </c>
      <c r="D76" t="s">
        <v>35</v>
      </c>
      <c r="E76" t="s">
        <v>21</v>
      </c>
      <c r="F76" s="4">
        <v>567</v>
      </c>
      <c r="G76" s="5">
        <v>228</v>
      </c>
    </row>
    <row r="77" spans="3:7" x14ac:dyDescent="0.25">
      <c r="C77" t="s">
        <v>7</v>
      </c>
      <c r="D77" t="s">
        <v>37</v>
      </c>
      <c r="E77" t="s">
        <v>14</v>
      </c>
      <c r="F77" s="4">
        <v>6608</v>
      </c>
      <c r="G77" s="5">
        <v>225</v>
      </c>
    </row>
    <row r="78" spans="3:7" x14ac:dyDescent="0.25">
      <c r="C78" t="s">
        <v>40</v>
      </c>
      <c r="D78" t="s">
        <v>39</v>
      </c>
      <c r="E78" t="s">
        <v>28</v>
      </c>
      <c r="F78" s="4">
        <v>3101</v>
      </c>
      <c r="G78" s="5">
        <v>225</v>
      </c>
    </row>
    <row r="79" spans="3:7" x14ac:dyDescent="0.25">
      <c r="C79" t="s">
        <v>41</v>
      </c>
      <c r="D79" t="s">
        <v>34</v>
      </c>
      <c r="E79" t="s">
        <v>16</v>
      </c>
      <c r="F79" s="4">
        <v>1274</v>
      </c>
      <c r="G79" s="5">
        <v>225</v>
      </c>
    </row>
    <row r="80" spans="3:7" x14ac:dyDescent="0.25">
      <c r="C80" t="s">
        <v>8</v>
      </c>
      <c r="D80" t="s">
        <v>34</v>
      </c>
      <c r="E80" t="s">
        <v>16</v>
      </c>
      <c r="F80" s="4">
        <v>2009</v>
      </c>
      <c r="G80" s="5">
        <v>219</v>
      </c>
    </row>
    <row r="81" spans="3:7" x14ac:dyDescent="0.25">
      <c r="C81" t="s">
        <v>41</v>
      </c>
      <c r="D81" t="s">
        <v>35</v>
      </c>
      <c r="E81" t="s">
        <v>28</v>
      </c>
      <c r="F81" s="4">
        <v>7455</v>
      </c>
      <c r="G81" s="5">
        <v>216</v>
      </c>
    </row>
    <row r="82" spans="3:7" x14ac:dyDescent="0.25">
      <c r="C82" t="s">
        <v>2</v>
      </c>
      <c r="D82" t="s">
        <v>39</v>
      </c>
      <c r="E82" t="s">
        <v>21</v>
      </c>
      <c r="F82" s="4">
        <v>7651</v>
      </c>
      <c r="G82" s="5">
        <v>213</v>
      </c>
    </row>
    <row r="83" spans="3:7" x14ac:dyDescent="0.25">
      <c r="C83" t="s">
        <v>8</v>
      </c>
      <c r="D83" t="s">
        <v>38</v>
      </c>
      <c r="E83" t="s">
        <v>32</v>
      </c>
      <c r="F83" s="4">
        <v>3752</v>
      </c>
      <c r="G83" s="5">
        <v>213</v>
      </c>
    </row>
    <row r="84" spans="3:7" x14ac:dyDescent="0.25">
      <c r="C84" t="s">
        <v>8</v>
      </c>
      <c r="D84" t="s">
        <v>39</v>
      </c>
      <c r="E84" t="s">
        <v>31</v>
      </c>
      <c r="F84" s="4">
        <v>8890</v>
      </c>
      <c r="G84" s="5">
        <v>210</v>
      </c>
    </row>
    <row r="85" spans="3:7" x14ac:dyDescent="0.25">
      <c r="C85" t="s">
        <v>8</v>
      </c>
      <c r="D85" t="s">
        <v>35</v>
      </c>
      <c r="E85" t="s">
        <v>22</v>
      </c>
      <c r="F85" s="4">
        <v>5012</v>
      </c>
      <c r="G85" s="5">
        <v>210</v>
      </c>
    </row>
    <row r="86" spans="3:7" x14ac:dyDescent="0.25">
      <c r="C86" t="s">
        <v>7</v>
      </c>
      <c r="D86" t="s">
        <v>37</v>
      </c>
      <c r="E86" t="s">
        <v>22</v>
      </c>
      <c r="F86" s="4">
        <v>9835</v>
      </c>
      <c r="G86" s="5">
        <v>207</v>
      </c>
    </row>
    <row r="87" spans="3:7" x14ac:dyDescent="0.25">
      <c r="C87" t="s">
        <v>6</v>
      </c>
      <c r="D87" t="s">
        <v>34</v>
      </c>
      <c r="E87" t="s">
        <v>27</v>
      </c>
      <c r="F87" s="4">
        <v>4242</v>
      </c>
      <c r="G87" s="5">
        <v>207</v>
      </c>
    </row>
    <row r="88" spans="3:7" x14ac:dyDescent="0.25">
      <c r="C88" t="s">
        <v>9</v>
      </c>
      <c r="D88" t="s">
        <v>37</v>
      </c>
      <c r="E88" t="s">
        <v>4</v>
      </c>
      <c r="F88" s="4">
        <v>259</v>
      </c>
      <c r="G88" s="5">
        <v>207</v>
      </c>
    </row>
    <row r="89" spans="3:7" x14ac:dyDescent="0.25">
      <c r="C89" t="s">
        <v>9</v>
      </c>
      <c r="D89" t="s">
        <v>36</v>
      </c>
      <c r="E89" t="s">
        <v>27</v>
      </c>
      <c r="F89" s="4">
        <v>11522</v>
      </c>
      <c r="G89" s="5">
        <v>204</v>
      </c>
    </row>
    <row r="90" spans="3:7" x14ac:dyDescent="0.25">
      <c r="C90" t="s">
        <v>10</v>
      </c>
      <c r="D90" t="s">
        <v>34</v>
      </c>
      <c r="E90" t="s">
        <v>19</v>
      </c>
      <c r="F90" s="4">
        <v>5355</v>
      </c>
      <c r="G90" s="5">
        <v>204</v>
      </c>
    </row>
    <row r="91" spans="3:7" x14ac:dyDescent="0.25">
      <c r="C91" t="s">
        <v>9</v>
      </c>
      <c r="D91" t="s">
        <v>39</v>
      </c>
      <c r="E91" t="s">
        <v>18</v>
      </c>
      <c r="F91" s="4">
        <v>2639</v>
      </c>
      <c r="G91" s="5">
        <v>204</v>
      </c>
    </row>
    <row r="92" spans="3:7" x14ac:dyDescent="0.25">
      <c r="C92" t="s">
        <v>8</v>
      </c>
      <c r="D92" t="s">
        <v>37</v>
      </c>
      <c r="E92" t="s">
        <v>19</v>
      </c>
      <c r="F92" s="4">
        <v>1771</v>
      </c>
      <c r="G92" s="5">
        <v>204</v>
      </c>
    </row>
    <row r="93" spans="3:7" x14ac:dyDescent="0.25">
      <c r="C93" t="s">
        <v>41</v>
      </c>
      <c r="D93" t="s">
        <v>36</v>
      </c>
      <c r="E93" t="s">
        <v>26</v>
      </c>
      <c r="F93" s="4">
        <v>98</v>
      </c>
      <c r="G93" s="5">
        <v>204</v>
      </c>
    </row>
    <row r="94" spans="3:7" x14ac:dyDescent="0.25">
      <c r="C94" t="s">
        <v>5</v>
      </c>
      <c r="D94" t="s">
        <v>35</v>
      </c>
      <c r="E94" t="s">
        <v>15</v>
      </c>
      <c r="F94" s="4">
        <v>13391</v>
      </c>
      <c r="G94" s="5">
        <v>201</v>
      </c>
    </row>
    <row r="95" spans="3:7" x14ac:dyDescent="0.25">
      <c r="C95" t="s">
        <v>2</v>
      </c>
      <c r="D95" t="s">
        <v>37</v>
      </c>
      <c r="E95" t="s">
        <v>17</v>
      </c>
      <c r="F95" s="4">
        <v>9926</v>
      </c>
      <c r="G95" s="5">
        <v>201</v>
      </c>
    </row>
    <row r="96" spans="3:7" x14ac:dyDescent="0.25">
      <c r="C96" t="s">
        <v>5</v>
      </c>
      <c r="D96" t="s">
        <v>34</v>
      </c>
      <c r="E96" t="s">
        <v>15</v>
      </c>
      <c r="F96" s="4">
        <v>7280</v>
      </c>
      <c r="G96" s="5">
        <v>201</v>
      </c>
    </row>
    <row r="97" spans="3:7" x14ac:dyDescent="0.25">
      <c r="C97" t="s">
        <v>40</v>
      </c>
      <c r="D97" t="s">
        <v>36</v>
      </c>
      <c r="E97" t="s">
        <v>13</v>
      </c>
      <c r="F97" s="4">
        <v>4424</v>
      </c>
      <c r="G97" s="5">
        <v>201</v>
      </c>
    </row>
    <row r="98" spans="3:7" x14ac:dyDescent="0.25">
      <c r="C98" t="s">
        <v>7</v>
      </c>
      <c r="D98" t="s">
        <v>39</v>
      </c>
      <c r="E98" t="s">
        <v>27</v>
      </c>
      <c r="F98" s="4">
        <v>966</v>
      </c>
      <c r="G98" s="5">
        <v>198</v>
      </c>
    </row>
    <row r="99" spans="3:7" x14ac:dyDescent="0.25">
      <c r="C99" t="s">
        <v>10</v>
      </c>
      <c r="D99" t="s">
        <v>35</v>
      </c>
      <c r="E99" t="s">
        <v>20</v>
      </c>
      <c r="F99" s="4">
        <v>1974</v>
      </c>
      <c r="G99" s="5">
        <v>195</v>
      </c>
    </row>
    <row r="100" spans="3:7" x14ac:dyDescent="0.25">
      <c r="C100" t="s">
        <v>8</v>
      </c>
      <c r="D100" t="s">
        <v>37</v>
      </c>
      <c r="E100" t="s">
        <v>22</v>
      </c>
      <c r="F100" s="4">
        <v>1890</v>
      </c>
      <c r="G100" s="5">
        <v>195</v>
      </c>
    </row>
    <row r="101" spans="3:7" x14ac:dyDescent="0.25">
      <c r="C101" t="s">
        <v>5</v>
      </c>
      <c r="D101" t="s">
        <v>34</v>
      </c>
      <c r="E101" t="s">
        <v>19</v>
      </c>
      <c r="F101" s="4">
        <v>861</v>
      </c>
      <c r="G101" s="5">
        <v>195</v>
      </c>
    </row>
    <row r="102" spans="3:7" x14ac:dyDescent="0.25">
      <c r="C102" t="s">
        <v>41</v>
      </c>
      <c r="D102" t="s">
        <v>36</v>
      </c>
      <c r="E102" t="s">
        <v>19</v>
      </c>
      <c r="F102" s="4">
        <v>1925</v>
      </c>
      <c r="G102" s="5">
        <v>192</v>
      </c>
    </row>
    <row r="103" spans="3:7" x14ac:dyDescent="0.25">
      <c r="C103" t="s">
        <v>7</v>
      </c>
      <c r="D103" t="s">
        <v>34</v>
      </c>
      <c r="E103" t="s">
        <v>24</v>
      </c>
      <c r="F103" s="4">
        <v>8862</v>
      </c>
      <c r="G103" s="5">
        <v>189</v>
      </c>
    </row>
    <row r="104" spans="3:7" x14ac:dyDescent="0.25">
      <c r="C104" t="s">
        <v>6</v>
      </c>
      <c r="D104" t="s">
        <v>37</v>
      </c>
      <c r="E104" t="s">
        <v>23</v>
      </c>
      <c r="F104" s="4">
        <v>4949</v>
      </c>
      <c r="G104" s="5">
        <v>189</v>
      </c>
    </row>
    <row r="105" spans="3:7" x14ac:dyDescent="0.25">
      <c r="C105" t="s">
        <v>9</v>
      </c>
      <c r="D105" t="s">
        <v>36</v>
      </c>
      <c r="E105" t="s">
        <v>32</v>
      </c>
      <c r="F105" s="4">
        <v>2954</v>
      </c>
      <c r="G105" s="5">
        <v>189</v>
      </c>
    </row>
    <row r="106" spans="3:7" x14ac:dyDescent="0.25">
      <c r="C106" t="s">
        <v>9</v>
      </c>
      <c r="D106" t="s">
        <v>34</v>
      </c>
      <c r="E106" t="s">
        <v>16</v>
      </c>
      <c r="F106" s="4">
        <v>938</v>
      </c>
      <c r="G106" s="5">
        <v>189</v>
      </c>
    </row>
    <row r="107" spans="3:7" x14ac:dyDescent="0.25">
      <c r="C107" t="s">
        <v>41</v>
      </c>
      <c r="D107" t="s">
        <v>35</v>
      </c>
      <c r="E107" t="s">
        <v>15</v>
      </c>
      <c r="F107" s="4">
        <v>2114</v>
      </c>
      <c r="G107" s="5">
        <v>186</v>
      </c>
    </row>
    <row r="108" spans="3:7" x14ac:dyDescent="0.25">
      <c r="C108" t="s">
        <v>8</v>
      </c>
      <c r="D108" t="s">
        <v>39</v>
      </c>
      <c r="E108" t="s">
        <v>30</v>
      </c>
      <c r="F108" s="4">
        <v>7021</v>
      </c>
      <c r="G108" s="5">
        <v>183</v>
      </c>
    </row>
    <row r="109" spans="3:7" x14ac:dyDescent="0.25">
      <c r="C109" t="s">
        <v>2</v>
      </c>
      <c r="D109" t="s">
        <v>38</v>
      </c>
      <c r="E109" t="s">
        <v>28</v>
      </c>
      <c r="F109" s="4">
        <v>6580</v>
      </c>
      <c r="G109" s="5">
        <v>183</v>
      </c>
    </row>
    <row r="110" spans="3:7" x14ac:dyDescent="0.25">
      <c r="C110" t="s">
        <v>6</v>
      </c>
      <c r="D110" t="s">
        <v>35</v>
      </c>
      <c r="E110" t="s">
        <v>27</v>
      </c>
      <c r="F110" s="4">
        <v>3864</v>
      </c>
      <c r="G110" s="5">
        <v>177</v>
      </c>
    </row>
    <row r="111" spans="3:7" x14ac:dyDescent="0.25">
      <c r="C111" t="s">
        <v>7</v>
      </c>
      <c r="D111" t="s">
        <v>36</v>
      </c>
      <c r="E111" t="s">
        <v>18</v>
      </c>
      <c r="F111" s="4">
        <v>2646</v>
      </c>
      <c r="G111" s="5">
        <v>177</v>
      </c>
    </row>
    <row r="112" spans="3:7" x14ac:dyDescent="0.25">
      <c r="C112" t="s">
        <v>41</v>
      </c>
      <c r="D112" t="s">
        <v>37</v>
      </c>
      <c r="E112" t="s">
        <v>26</v>
      </c>
      <c r="F112" s="4">
        <v>2324</v>
      </c>
      <c r="G112" s="5">
        <v>177</v>
      </c>
    </row>
    <row r="113" spans="3:7" x14ac:dyDescent="0.25">
      <c r="C113" t="s">
        <v>41</v>
      </c>
      <c r="D113" t="s">
        <v>34</v>
      </c>
      <c r="E113" t="s">
        <v>33</v>
      </c>
      <c r="F113" s="4">
        <v>7847</v>
      </c>
      <c r="G113" s="5">
        <v>174</v>
      </c>
    </row>
    <row r="114" spans="3:7" x14ac:dyDescent="0.25">
      <c r="C114" t="s">
        <v>41</v>
      </c>
      <c r="D114" t="s">
        <v>36</v>
      </c>
      <c r="E114" t="s">
        <v>30</v>
      </c>
      <c r="F114" s="4">
        <v>6118</v>
      </c>
      <c r="G114" s="5">
        <v>174</v>
      </c>
    </row>
    <row r="115" spans="3:7" x14ac:dyDescent="0.25">
      <c r="C115" t="s">
        <v>40</v>
      </c>
      <c r="D115" t="s">
        <v>35</v>
      </c>
      <c r="E115" t="s">
        <v>16</v>
      </c>
      <c r="F115" s="4">
        <v>4725</v>
      </c>
      <c r="G115" s="5">
        <v>174</v>
      </c>
    </row>
    <row r="116" spans="3:7" x14ac:dyDescent="0.25">
      <c r="C116" t="s">
        <v>9</v>
      </c>
      <c r="D116" t="s">
        <v>34</v>
      </c>
      <c r="E116" t="s">
        <v>17</v>
      </c>
      <c r="F116" s="4">
        <v>707</v>
      </c>
      <c r="G116" s="5">
        <v>174</v>
      </c>
    </row>
    <row r="117" spans="3:7" x14ac:dyDescent="0.25">
      <c r="C117" t="s">
        <v>3</v>
      </c>
      <c r="D117" t="s">
        <v>39</v>
      </c>
      <c r="E117" t="s">
        <v>26</v>
      </c>
      <c r="F117" s="4">
        <v>4956</v>
      </c>
      <c r="G117" s="5">
        <v>171</v>
      </c>
    </row>
    <row r="118" spans="3:7" x14ac:dyDescent="0.25">
      <c r="C118" t="s">
        <v>5</v>
      </c>
      <c r="D118" t="s">
        <v>39</v>
      </c>
      <c r="E118" t="s">
        <v>24</v>
      </c>
      <c r="F118" s="4">
        <v>4018</v>
      </c>
      <c r="G118" s="5">
        <v>171</v>
      </c>
    </row>
    <row r="119" spans="3:7" x14ac:dyDescent="0.25">
      <c r="C119" t="s">
        <v>5</v>
      </c>
      <c r="D119" t="s">
        <v>38</v>
      </c>
      <c r="E119" t="s">
        <v>19</v>
      </c>
      <c r="F119" s="4">
        <v>5474</v>
      </c>
      <c r="G119" s="5">
        <v>168</v>
      </c>
    </row>
    <row r="120" spans="3:7" x14ac:dyDescent="0.25">
      <c r="C120" t="s">
        <v>8</v>
      </c>
      <c r="D120" t="s">
        <v>35</v>
      </c>
      <c r="E120" t="s">
        <v>29</v>
      </c>
      <c r="F120" s="4">
        <v>2023</v>
      </c>
      <c r="G120" s="5">
        <v>168</v>
      </c>
    </row>
    <row r="121" spans="3:7" x14ac:dyDescent="0.25">
      <c r="C121" t="s">
        <v>3</v>
      </c>
      <c r="D121" t="s">
        <v>39</v>
      </c>
      <c r="E121" t="s">
        <v>16</v>
      </c>
      <c r="F121" s="4">
        <v>21</v>
      </c>
      <c r="G121" s="5">
        <v>168</v>
      </c>
    </row>
    <row r="122" spans="3:7" x14ac:dyDescent="0.25">
      <c r="C122" t="s">
        <v>3</v>
      </c>
      <c r="D122" t="s">
        <v>36</v>
      </c>
      <c r="E122" t="s">
        <v>23</v>
      </c>
      <c r="F122" s="4">
        <v>3773</v>
      </c>
      <c r="G122" s="5">
        <v>165</v>
      </c>
    </row>
    <row r="123" spans="3:7" x14ac:dyDescent="0.25">
      <c r="C123" t="s">
        <v>2</v>
      </c>
      <c r="D123" t="s">
        <v>39</v>
      </c>
      <c r="E123" t="s">
        <v>20</v>
      </c>
      <c r="F123" s="4">
        <v>9443</v>
      </c>
      <c r="G123" s="5">
        <v>162</v>
      </c>
    </row>
    <row r="124" spans="3:7" x14ac:dyDescent="0.25">
      <c r="C124" t="s">
        <v>40</v>
      </c>
      <c r="D124" t="s">
        <v>34</v>
      </c>
      <c r="E124" t="s">
        <v>19</v>
      </c>
      <c r="F124" s="4">
        <v>4018</v>
      </c>
      <c r="G124" s="5">
        <v>162</v>
      </c>
    </row>
    <row r="125" spans="3:7" x14ac:dyDescent="0.25">
      <c r="C125" t="s">
        <v>3</v>
      </c>
      <c r="D125" t="s">
        <v>36</v>
      </c>
      <c r="E125" t="s">
        <v>28</v>
      </c>
      <c r="F125" s="4">
        <v>973</v>
      </c>
      <c r="G125" s="5">
        <v>162</v>
      </c>
    </row>
    <row r="126" spans="3:7" x14ac:dyDescent="0.25">
      <c r="C126" t="s">
        <v>40</v>
      </c>
      <c r="D126" t="s">
        <v>34</v>
      </c>
      <c r="E126" t="s">
        <v>33</v>
      </c>
      <c r="F126" s="4">
        <v>3794</v>
      </c>
      <c r="G126" s="5">
        <v>159</v>
      </c>
    </row>
    <row r="127" spans="3:7" x14ac:dyDescent="0.25">
      <c r="C127" t="s">
        <v>9</v>
      </c>
      <c r="D127" t="s">
        <v>35</v>
      </c>
      <c r="E127" t="s">
        <v>26</v>
      </c>
      <c r="F127" s="4">
        <v>98</v>
      </c>
      <c r="G127" s="5">
        <v>159</v>
      </c>
    </row>
    <row r="128" spans="3:7" x14ac:dyDescent="0.25">
      <c r="C128" t="s">
        <v>40</v>
      </c>
      <c r="D128" t="s">
        <v>34</v>
      </c>
      <c r="E128" t="s">
        <v>17</v>
      </c>
      <c r="F128" s="4">
        <v>5019</v>
      </c>
      <c r="G128" s="5">
        <v>156</v>
      </c>
    </row>
    <row r="129" spans="3:7" x14ac:dyDescent="0.25">
      <c r="C129" t="s">
        <v>6</v>
      </c>
      <c r="D129" t="s">
        <v>36</v>
      </c>
      <c r="E129" t="s">
        <v>17</v>
      </c>
      <c r="F129" s="4">
        <v>4970</v>
      </c>
      <c r="G129" s="5">
        <v>156</v>
      </c>
    </row>
    <row r="130" spans="3:7" x14ac:dyDescent="0.25">
      <c r="C130" t="s">
        <v>9</v>
      </c>
      <c r="D130" t="s">
        <v>37</v>
      </c>
      <c r="E130" t="s">
        <v>25</v>
      </c>
      <c r="F130" s="4">
        <v>4305</v>
      </c>
      <c r="G130" s="5">
        <v>156</v>
      </c>
    </row>
    <row r="131" spans="3:7" x14ac:dyDescent="0.25">
      <c r="C131" t="s">
        <v>2</v>
      </c>
      <c r="D131" t="s">
        <v>38</v>
      </c>
      <c r="E131" t="s">
        <v>23</v>
      </c>
      <c r="F131" s="4">
        <v>4417</v>
      </c>
      <c r="G131" s="5">
        <v>153</v>
      </c>
    </row>
    <row r="132" spans="3:7" x14ac:dyDescent="0.25">
      <c r="C132" t="s">
        <v>9</v>
      </c>
      <c r="D132" t="s">
        <v>34</v>
      </c>
      <c r="E132" t="s">
        <v>28</v>
      </c>
      <c r="F132" s="4">
        <v>14329</v>
      </c>
      <c r="G132" s="5">
        <v>150</v>
      </c>
    </row>
    <row r="133" spans="3:7" x14ac:dyDescent="0.25">
      <c r="C133" t="s">
        <v>8</v>
      </c>
      <c r="D133" t="s">
        <v>36</v>
      </c>
      <c r="E133" t="s">
        <v>23</v>
      </c>
      <c r="F133" s="4">
        <v>5019</v>
      </c>
      <c r="G133" s="5">
        <v>150</v>
      </c>
    </row>
    <row r="134" spans="3:7" x14ac:dyDescent="0.25">
      <c r="C134" t="s">
        <v>6</v>
      </c>
      <c r="D134" t="s">
        <v>34</v>
      </c>
      <c r="E134" t="s">
        <v>17</v>
      </c>
      <c r="F134" s="4">
        <v>3759</v>
      </c>
      <c r="G134" s="5">
        <v>150</v>
      </c>
    </row>
    <row r="135" spans="3:7" x14ac:dyDescent="0.25">
      <c r="C135" t="s">
        <v>8</v>
      </c>
      <c r="D135" t="s">
        <v>37</v>
      </c>
      <c r="E135" t="s">
        <v>30</v>
      </c>
      <c r="F135" s="4">
        <v>42</v>
      </c>
      <c r="G135" s="5">
        <v>150</v>
      </c>
    </row>
    <row r="136" spans="3:7" x14ac:dyDescent="0.25">
      <c r="C136" t="s">
        <v>9</v>
      </c>
      <c r="D136" t="s">
        <v>35</v>
      </c>
      <c r="E136" t="s">
        <v>4</v>
      </c>
      <c r="F136" s="4">
        <v>959</v>
      </c>
      <c r="G136" s="5">
        <v>147</v>
      </c>
    </row>
    <row r="137" spans="3:7" x14ac:dyDescent="0.25">
      <c r="C137" t="s">
        <v>2</v>
      </c>
      <c r="D137" t="s">
        <v>39</v>
      </c>
      <c r="E137" t="s">
        <v>28</v>
      </c>
      <c r="F137" s="4">
        <v>6027</v>
      </c>
      <c r="G137" s="5">
        <v>144</v>
      </c>
    </row>
    <row r="138" spans="3:7" x14ac:dyDescent="0.25">
      <c r="C138" t="s">
        <v>3</v>
      </c>
      <c r="D138" t="s">
        <v>37</v>
      </c>
      <c r="E138" t="s">
        <v>17</v>
      </c>
      <c r="F138" s="4">
        <v>3983</v>
      </c>
      <c r="G138" s="5">
        <v>144</v>
      </c>
    </row>
    <row r="139" spans="3:7" x14ac:dyDescent="0.25">
      <c r="C139" t="s">
        <v>9</v>
      </c>
      <c r="D139" t="s">
        <v>35</v>
      </c>
      <c r="E139" t="s">
        <v>27</v>
      </c>
      <c r="F139" s="4">
        <v>2429</v>
      </c>
      <c r="G139" s="5">
        <v>144</v>
      </c>
    </row>
    <row r="140" spans="3:7" x14ac:dyDescent="0.25">
      <c r="C140" t="s">
        <v>41</v>
      </c>
      <c r="D140" t="s">
        <v>34</v>
      </c>
      <c r="E140" t="s">
        <v>22</v>
      </c>
      <c r="F140" s="4">
        <v>336</v>
      </c>
      <c r="G140" s="5">
        <v>144</v>
      </c>
    </row>
    <row r="141" spans="3:7" x14ac:dyDescent="0.25">
      <c r="C141" t="s">
        <v>10</v>
      </c>
      <c r="D141" t="s">
        <v>38</v>
      </c>
      <c r="E141" t="s">
        <v>22</v>
      </c>
      <c r="F141" s="4">
        <v>2205</v>
      </c>
      <c r="G141" s="5">
        <v>141</v>
      </c>
    </row>
    <row r="142" spans="3:7" x14ac:dyDescent="0.25">
      <c r="C142" t="s">
        <v>2</v>
      </c>
      <c r="D142" t="s">
        <v>39</v>
      </c>
      <c r="E142" t="s">
        <v>22</v>
      </c>
      <c r="F142" s="4">
        <v>1568</v>
      </c>
      <c r="G142" s="5">
        <v>141</v>
      </c>
    </row>
    <row r="143" spans="3:7" x14ac:dyDescent="0.25">
      <c r="C143" t="s">
        <v>2</v>
      </c>
      <c r="D143" t="s">
        <v>37</v>
      </c>
      <c r="E143" t="s">
        <v>18</v>
      </c>
      <c r="F143" s="4">
        <v>11571</v>
      </c>
      <c r="G143" s="5">
        <v>138</v>
      </c>
    </row>
    <row r="144" spans="3:7" x14ac:dyDescent="0.25">
      <c r="C144" t="s">
        <v>7</v>
      </c>
      <c r="D144" t="s">
        <v>34</v>
      </c>
      <c r="E144" t="s">
        <v>20</v>
      </c>
      <c r="F144" s="4">
        <v>2205</v>
      </c>
      <c r="G144" s="5">
        <v>138</v>
      </c>
    </row>
    <row r="145" spans="3:7" x14ac:dyDescent="0.25">
      <c r="C145" t="s">
        <v>40</v>
      </c>
      <c r="D145" t="s">
        <v>34</v>
      </c>
      <c r="E145" t="s">
        <v>27</v>
      </c>
      <c r="F145" s="4">
        <v>2289</v>
      </c>
      <c r="G145" s="5">
        <v>135</v>
      </c>
    </row>
    <row r="146" spans="3:7" x14ac:dyDescent="0.25">
      <c r="C146" t="s">
        <v>6</v>
      </c>
      <c r="D146" t="s">
        <v>36</v>
      </c>
      <c r="E146" t="s">
        <v>29</v>
      </c>
      <c r="F146" s="4">
        <v>1400</v>
      </c>
      <c r="G146" s="5">
        <v>135</v>
      </c>
    </row>
    <row r="147" spans="3:7" x14ac:dyDescent="0.25">
      <c r="C147" t="s">
        <v>6</v>
      </c>
      <c r="D147" t="s">
        <v>38</v>
      </c>
      <c r="E147" t="s">
        <v>33</v>
      </c>
      <c r="F147" s="4">
        <v>959</v>
      </c>
      <c r="G147" s="5">
        <v>135</v>
      </c>
    </row>
    <row r="148" spans="3:7" x14ac:dyDescent="0.25">
      <c r="C148" t="s">
        <v>40</v>
      </c>
      <c r="D148" t="s">
        <v>39</v>
      </c>
      <c r="E148" t="s">
        <v>29</v>
      </c>
      <c r="F148" s="4">
        <v>0</v>
      </c>
      <c r="G148" s="5">
        <v>135</v>
      </c>
    </row>
    <row r="149" spans="3:7" x14ac:dyDescent="0.25">
      <c r="C149" t="s">
        <v>41</v>
      </c>
      <c r="D149" t="s">
        <v>35</v>
      </c>
      <c r="E149" t="s">
        <v>27</v>
      </c>
      <c r="F149" s="4">
        <v>847</v>
      </c>
      <c r="G149" s="5">
        <v>129</v>
      </c>
    </row>
    <row r="150" spans="3:7" x14ac:dyDescent="0.25">
      <c r="C150" t="s">
        <v>10</v>
      </c>
      <c r="D150" t="s">
        <v>38</v>
      </c>
      <c r="E150" t="s">
        <v>4</v>
      </c>
      <c r="F150" s="4">
        <v>6860</v>
      </c>
      <c r="G150" s="5">
        <v>126</v>
      </c>
    </row>
    <row r="151" spans="3:7" x14ac:dyDescent="0.25">
      <c r="C151" t="s">
        <v>41</v>
      </c>
      <c r="D151" t="s">
        <v>34</v>
      </c>
      <c r="E151" t="s">
        <v>23</v>
      </c>
      <c r="F151" s="4">
        <v>4935</v>
      </c>
      <c r="G151" s="5">
        <v>126</v>
      </c>
    </row>
    <row r="152" spans="3:7" x14ac:dyDescent="0.25">
      <c r="C152" t="s">
        <v>2</v>
      </c>
      <c r="D152" t="s">
        <v>39</v>
      </c>
      <c r="E152" t="s">
        <v>33</v>
      </c>
      <c r="F152" s="4">
        <v>4018</v>
      </c>
      <c r="G152" s="5">
        <v>126</v>
      </c>
    </row>
    <row r="153" spans="3:7" x14ac:dyDescent="0.25">
      <c r="C153" t="s">
        <v>40</v>
      </c>
      <c r="D153" t="s">
        <v>35</v>
      </c>
      <c r="E153" t="s">
        <v>29</v>
      </c>
      <c r="F153" s="4">
        <v>1617</v>
      </c>
      <c r="G153" s="5">
        <v>126</v>
      </c>
    </row>
    <row r="154" spans="3:7" x14ac:dyDescent="0.25">
      <c r="C154" t="s">
        <v>8</v>
      </c>
      <c r="D154" t="s">
        <v>35</v>
      </c>
      <c r="E154" t="s">
        <v>33</v>
      </c>
      <c r="F154" s="4">
        <v>357</v>
      </c>
      <c r="G154" s="5">
        <v>126</v>
      </c>
    </row>
    <row r="155" spans="3:7" x14ac:dyDescent="0.25">
      <c r="C155" t="s">
        <v>6</v>
      </c>
      <c r="D155" t="s">
        <v>34</v>
      </c>
      <c r="E155" t="s">
        <v>32</v>
      </c>
      <c r="F155" s="4">
        <v>6734</v>
      </c>
      <c r="G155" s="5">
        <v>123</v>
      </c>
    </row>
    <row r="156" spans="3:7" x14ac:dyDescent="0.25">
      <c r="C156" t="s">
        <v>6</v>
      </c>
      <c r="D156" t="s">
        <v>35</v>
      </c>
      <c r="E156" t="s">
        <v>30</v>
      </c>
      <c r="F156" s="4">
        <v>4781</v>
      </c>
      <c r="G156" s="5">
        <v>123</v>
      </c>
    </row>
    <row r="157" spans="3:7" x14ac:dyDescent="0.25">
      <c r="C157" t="s">
        <v>41</v>
      </c>
      <c r="D157" t="s">
        <v>37</v>
      </c>
      <c r="E157" t="s">
        <v>20</v>
      </c>
      <c r="F157" s="4">
        <v>3388</v>
      </c>
      <c r="G157" s="5">
        <v>123</v>
      </c>
    </row>
    <row r="158" spans="3:7" x14ac:dyDescent="0.25">
      <c r="C158" t="s">
        <v>6</v>
      </c>
      <c r="D158" t="s">
        <v>38</v>
      </c>
      <c r="E158" t="s">
        <v>13</v>
      </c>
      <c r="F158" s="4">
        <v>2317</v>
      </c>
      <c r="G158" s="5">
        <v>123</v>
      </c>
    </row>
    <row r="159" spans="3:7" x14ac:dyDescent="0.25">
      <c r="C159" t="s">
        <v>10</v>
      </c>
      <c r="D159" t="s">
        <v>38</v>
      </c>
      <c r="E159" t="s">
        <v>13</v>
      </c>
      <c r="F159" s="4">
        <v>63</v>
      </c>
      <c r="G159" s="5">
        <v>123</v>
      </c>
    </row>
    <row r="160" spans="3:7" x14ac:dyDescent="0.25">
      <c r="C160" t="s">
        <v>6</v>
      </c>
      <c r="D160" t="s">
        <v>36</v>
      </c>
      <c r="E160" t="s">
        <v>4</v>
      </c>
      <c r="F160" s="4">
        <v>10073</v>
      </c>
      <c r="G160" s="5">
        <v>120</v>
      </c>
    </row>
    <row r="161" spans="3:7" x14ac:dyDescent="0.25">
      <c r="C161" t="s">
        <v>2</v>
      </c>
      <c r="D161" t="s">
        <v>34</v>
      </c>
      <c r="E161" t="s">
        <v>19</v>
      </c>
      <c r="F161" s="4">
        <v>7511</v>
      </c>
      <c r="G161" s="5">
        <v>120</v>
      </c>
    </row>
    <row r="162" spans="3:7" x14ac:dyDescent="0.25">
      <c r="C162" t="s">
        <v>9</v>
      </c>
      <c r="D162" t="s">
        <v>38</v>
      </c>
      <c r="E162" t="s">
        <v>16</v>
      </c>
      <c r="F162" s="4">
        <v>2646</v>
      </c>
      <c r="G162" s="5">
        <v>120</v>
      </c>
    </row>
    <row r="163" spans="3:7" x14ac:dyDescent="0.25">
      <c r="C163" t="s">
        <v>3</v>
      </c>
      <c r="D163" t="s">
        <v>34</v>
      </c>
      <c r="E163" t="s">
        <v>23</v>
      </c>
      <c r="F163" s="4">
        <v>2212</v>
      </c>
      <c r="G163" s="5">
        <v>117</v>
      </c>
    </row>
    <row r="164" spans="3:7" x14ac:dyDescent="0.25">
      <c r="C164" t="s">
        <v>7</v>
      </c>
      <c r="D164" t="s">
        <v>36</v>
      </c>
      <c r="E164" t="s">
        <v>31</v>
      </c>
      <c r="F164" s="4">
        <v>2149</v>
      </c>
      <c r="G164" s="5">
        <v>117</v>
      </c>
    </row>
    <row r="165" spans="3:7" x14ac:dyDescent="0.25">
      <c r="C165" t="s">
        <v>2</v>
      </c>
      <c r="D165" t="s">
        <v>39</v>
      </c>
      <c r="E165" t="s">
        <v>16</v>
      </c>
      <c r="F165" s="4">
        <v>2016</v>
      </c>
      <c r="G165" s="5">
        <v>117</v>
      </c>
    </row>
    <row r="166" spans="3:7" x14ac:dyDescent="0.25">
      <c r="C166" t="s">
        <v>7</v>
      </c>
      <c r="D166" t="s">
        <v>35</v>
      </c>
      <c r="E166" t="s">
        <v>24</v>
      </c>
      <c r="F166" s="4">
        <v>2793</v>
      </c>
      <c r="G166" s="5">
        <v>114</v>
      </c>
    </row>
    <row r="167" spans="3:7" x14ac:dyDescent="0.25">
      <c r="C167" t="s">
        <v>9</v>
      </c>
      <c r="D167" t="s">
        <v>36</v>
      </c>
      <c r="E167" t="s">
        <v>25</v>
      </c>
      <c r="F167" s="4">
        <v>2142</v>
      </c>
      <c r="G167" s="5">
        <v>114</v>
      </c>
    </row>
    <row r="168" spans="3:7" x14ac:dyDescent="0.25">
      <c r="C168" t="s">
        <v>40</v>
      </c>
      <c r="D168" t="s">
        <v>37</v>
      </c>
      <c r="E168" t="s">
        <v>30</v>
      </c>
      <c r="F168" s="4">
        <v>1624</v>
      </c>
      <c r="G168" s="5">
        <v>114</v>
      </c>
    </row>
    <row r="169" spans="3:7" x14ac:dyDescent="0.25">
      <c r="C169" t="s">
        <v>7</v>
      </c>
      <c r="D169" t="s">
        <v>37</v>
      </c>
      <c r="E169" t="s">
        <v>17</v>
      </c>
      <c r="F169" s="4">
        <v>4487</v>
      </c>
      <c r="G169" s="5">
        <v>111</v>
      </c>
    </row>
    <row r="170" spans="3:7" x14ac:dyDescent="0.25">
      <c r="C170" t="s">
        <v>5</v>
      </c>
      <c r="D170" t="s">
        <v>36</v>
      </c>
      <c r="E170" t="s">
        <v>30</v>
      </c>
      <c r="F170" s="4">
        <v>1526</v>
      </c>
      <c r="G170" s="5">
        <v>105</v>
      </c>
    </row>
    <row r="171" spans="3:7" x14ac:dyDescent="0.25">
      <c r="C171" t="s">
        <v>41</v>
      </c>
      <c r="D171" t="s">
        <v>37</v>
      </c>
      <c r="E171" t="s">
        <v>24</v>
      </c>
      <c r="F171" s="4">
        <v>6398</v>
      </c>
      <c r="G171" s="5">
        <v>102</v>
      </c>
    </row>
    <row r="172" spans="3:7" x14ac:dyDescent="0.25">
      <c r="C172" t="s">
        <v>40</v>
      </c>
      <c r="D172" t="s">
        <v>38</v>
      </c>
      <c r="E172" t="s">
        <v>4</v>
      </c>
      <c r="F172" s="4">
        <v>6125</v>
      </c>
      <c r="G172" s="5">
        <v>102</v>
      </c>
    </row>
    <row r="173" spans="3:7" x14ac:dyDescent="0.25">
      <c r="C173" t="s">
        <v>9</v>
      </c>
      <c r="D173" t="s">
        <v>38</v>
      </c>
      <c r="E173" t="s">
        <v>25</v>
      </c>
      <c r="F173" s="4">
        <v>3850</v>
      </c>
      <c r="G173" s="5">
        <v>102</v>
      </c>
    </row>
    <row r="174" spans="3:7" x14ac:dyDescent="0.25">
      <c r="C174" t="s">
        <v>5</v>
      </c>
      <c r="D174" t="s">
        <v>34</v>
      </c>
      <c r="E174" t="s">
        <v>29</v>
      </c>
      <c r="F174" s="4">
        <v>2891</v>
      </c>
      <c r="G174" s="5">
        <v>102</v>
      </c>
    </row>
    <row r="175" spans="3:7" x14ac:dyDescent="0.25">
      <c r="C175" t="s">
        <v>3</v>
      </c>
      <c r="D175" t="s">
        <v>39</v>
      </c>
      <c r="E175" t="s">
        <v>28</v>
      </c>
      <c r="F175" s="4">
        <v>1652</v>
      </c>
      <c r="G175" s="5">
        <v>102</v>
      </c>
    </row>
    <row r="176" spans="3:7" x14ac:dyDescent="0.25">
      <c r="C176" t="s">
        <v>6</v>
      </c>
      <c r="D176" t="s">
        <v>37</v>
      </c>
      <c r="E176" t="s">
        <v>18</v>
      </c>
      <c r="F176" s="4">
        <v>1505</v>
      </c>
      <c r="G176" s="5">
        <v>102</v>
      </c>
    </row>
    <row r="177" spans="3:7" x14ac:dyDescent="0.25">
      <c r="C177" t="s">
        <v>9</v>
      </c>
      <c r="D177" t="s">
        <v>38</v>
      </c>
      <c r="E177" t="s">
        <v>26</v>
      </c>
      <c r="F177" s="4">
        <v>2436</v>
      </c>
      <c r="G177" s="5">
        <v>99</v>
      </c>
    </row>
    <row r="178" spans="3:7" x14ac:dyDescent="0.25">
      <c r="C178" t="s">
        <v>41</v>
      </c>
      <c r="D178" t="s">
        <v>35</v>
      </c>
      <c r="E178" t="s">
        <v>19</v>
      </c>
      <c r="F178" s="4">
        <v>609</v>
      </c>
      <c r="G178" s="5">
        <v>99</v>
      </c>
    </row>
    <row r="179" spans="3:7" x14ac:dyDescent="0.25">
      <c r="C179" t="s">
        <v>9</v>
      </c>
      <c r="D179" t="s">
        <v>37</v>
      </c>
      <c r="E179" t="s">
        <v>20</v>
      </c>
      <c r="F179" s="4">
        <v>7273</v>
      </c>
      <c r="G179" s="5">
        <v>96</v>
      </c>
    </row>
    <row r="180" spans="3:7" x14ac:dyDescent="0.25">
      <c r="C180" t="s">
        <v>10</v>
      </c>
      <c r="D180" t="s">
        <v>35</v>
      </c>
      <c r="E180" t="s">
        <v>14</v>
      </c>
      <c r="F180" s="4">
        <v>3472</v>
      </c>
      <c r="G180" s="5">
        <v>96</v>
      </c>
    </row>
    <row r="181" spans="3:7" x14ac:dyDescent="0.25">
      <c r="C181" t="s">
        <v>7</v>
      </c>
      <c r="D181" t="s">
        <v>34</v>
      </c>
      <c r="E181" t="s">
        <v>25</v>
      </c>
      <c r="F181" s="4">
        <v>1568</v>
      </c>
      <c r="G181" s="5">
        <v>96</v>
      </c>
    </row>
    <row r="182" spans="3:7" x14ac:dyDescent="0.25">
      <c r="C182" t="s">
        <v>40</v>
      </c>
      <c r="D182" t="s">
        <v>37</v>
      </c>
      <c r="E182" t="s">
        <v>27</v>
      </c>
      <c r="F182" s="4">
        <v>6132</v>
      </c>
      <c r="G182" s="5">
        <v>93</v>
      </c>
    </row>
    <row r="183" spans="3:7" x14ac:dyDescent="0.25">
      <c r="C183" t="s">
        <v>3</v>
      </c>
      <c r="D183" t="s">
        <v>34</v>
      </c>
      <c r="E183" t="s">
        <v>17</v>
      </c>
      <c r="F183" s="4">
        <v>2919</v>
      </c>
      <c r="G183" s="5">
        <v>93</v>
      </c>
    </row>
    <row r="184" spans="3:7" x14ac:dyDescent="0.25">
      <c r="C184" t="s">
        <v>9</v>
      </c>
      <c r="D184" t="s">
        <v>37</v>
      </c>
      <c r="E184" t="s">
        <v>23</v>
      </c>
      <c r="F184" s="4">
        <v>2737</v>
      </c>
      <c r="G184" s="5">
        <v>93</v>
      </c>
    </row>
    <row r="185" spans="3:7" x14ac:dyDescent="0.25">
      <c r="C185" t="s">
        <v>5</v>
      </c>
      <c r="D185" t="s">
        <v>34</v>
      </c>
      <c r="E185" t="s">
        <v>33</v>
      </c>
      <c r="F185" s="4">
        <v>1652</v>
      </c>
      <c r="G185" s="5">
        <v>93</v>
      </c>
    </row>
    <row r="186" spans="3:7" x14ac:dyDescent="0.25">
      <c r="C186" t="s">
        <v>10</v>
      </c>
      <c r="D186" t="s">
        <v>34</v>
      </c>
      <c r="E186" t="s">
        <v>25</v>
      </c>
      <c r="F186" s="4">
        <v>1428</v>
      </c>
      <c r="G186" s="5">
        <v>93</v>
      </c>
    </row>
    <row r="187" spans="3:7" x14ac:dyDescent="0.25">
      <c r="C187" t="s">
        <v>40</v>
      </c>
      <c r="D187" t="s">
        <v>36</v>
      </c>
      <c r="E187" t="s">
        <v>33</v>
      </c>
      <c r="F187" s="4">
        <v>9772</v>
      </c>
      <c r="G187" s="5">
        <v>90</v>
      </c>
    </row>
    <row r="188" spans="3:7" x14ac:dyDescent="0.25">
      <c r="C188" t="s">
        <v>9</v>
      </c>
      <c r="D188" t="s">
        <v>34</v>
      </c>
      <c r="E188" t="s">
        <v>23</v>
      </c>
      <c r="F188" s="4">
        <v>8155</v>
      </c>
      <c r="G188" s="5">
        <v>90</v>
      </c>
    </row>
    <row r="189" spans="3:7" x14ac:dyDescent="0.25">
      <c r="C189" t="s">
        <v>40</v>
      </c>
      <c r="D189" t="s">
        <v>38</v>
      </c>
      <c r="E189" t="s">
        <v>25</v>
      </c>
      <c r="F189" s="4">
        <v>2541</v>
      </c>
      <c r="G189" s="5">
        <v>90</v>
      </c>
    </row>
    <row r="190" spans="3:7" x14ac:dyDescent="0.25">
      <c r="C190" t="s">
        <v>9</v>
      </c>
      <c r="D190" t="s">
        <v>38</v>
      </c>
      <c r="E190" t="s">
        <v>33</v>
      </c>
      <c r="F190" s="4">
        <v>9506</v>
      </c>
      <c r="G190" s="5">
        <v>87</v>
      </c>
    </row>
    <row r="191" spans="3:7" x14ac:dyDescent="0.25">
      <c r="C191" t="s">
        <v>6</v>
      </c>
      <c r="D191" t="s">
        <v>37</v>
      </c>
      <c r="E191" t="s">
        <v>31</v>
      </c>
      <c r="F191" s="4">
        <v>7693</v>
      </c>
      <c r="G191" s="5">
        <v>87</v>
      </c>
    </row>
    <row r="192" spans="3:7" x14ac:dyDescent="0.25">
      <c r="C192" t="s">
        <v>10</v>
      </c>
      <c r="D192" t="s">
        <v>34</v>
      </c>
      <c r="E192" t="s">
        <v>17</v>
      </c>
      <c r="F192" s="4">
        <v>700</v>
      </c>
      <c r="G192" s="5">
        <v>87</v>
      </c>
    </row>
    <row r="193" spans="3:7" x14ac:dyDescent="0.25">
      <c r="C193" t="s">
        <v>40</v>
      </c>
      <c r="D193" t="s">
        <v>38</v>
      </c>
      <c r="E193" t="s">
        <v>26</v>
      </c>
      <c r="F193" s="4">
        <v>609</v>
      </c>
      <c r="G193" s="5">
        <v>87</v>
      </c>
    </row>
    <row r="194" spans="3:7" x14ac:dyDescent="0.25">
      <c r="C194" t="s">
        <v>8</v>
      </c>
      <c r="D194" t="s">
        <v>37</v>
      </c>
      <c r="E194" t="s">
        <v>21</v>
      </c>
      <c r="F194" s="4">
        <v>434</v>
      </c>
      <c r="G194" s="5">
        <v>87</v>
      </c>
    </row>
    <row r="195" spans="3:7" x14ac:dyDescent="0.25">
      <c r="C195" t="s">
        <v>7</v>
      </c>
      <c r="D195" t="s">
        <v>36</v>
      </c>
      <c r="E195" t="s">
        <v>32</v>
      </c>
      <c r="F195" s="4">
        <v>280</v>
      </c>
      <c r="G195" s="5">
        <v>87</v>
      </c>
    </row>
    <row r="196" spans="3:7" x14ac:dyDescent="0.25">
      <c r="C196" t="s">
        <v>41</v>
      </c>
      <c r="D196" t="s">
        <v>36</v>
      </c>
      <c r="E196" t="s">
        <v>32</v>
      </c>
      <c r="F196" s="4">
        <v>10304</v>
      </c>
      <c r="G196" s="5">
        <v>84</v>
      </c>
    </row>
    <row r="197" spans="3:7" x14ac:dyDescent="0.25">
      <c r="C197" t="s">
        <v>5</v>
      </c>
      <c r="D197" t="s">
        <v>35</v>
      </c>
      <c r="E197" t="s">
        <v>22</v>
      </c>
      <c r="F197" s="4">
        <v>490</v>
      </c>
      <c r="G197" s="5">
        <v>84</v>
      </c>
    </row>
    <row r="198" spans="3:7" x14ac:dyDescent="0.25">
      <c r="C198" t="s">
        <v>8</v>
      </c>
      <c r="D198" t="s">
        <v>38</v>
      </c>
      <c r="E198" t="s">
        <v>22</v>
      </c>
      <c r="F198" s="4">
        <v>168</v>
      </c>
      <c r="G198" s="5">
        <v>84</v>
      </c>
    </row>
    <row r="199" spans="3:7" x14ac:dyDescent="0.25">
      <c r="C199" t="s">
        <v>2</v>
      </c>
      <c r="D199" t="s">
        <v>39</v>
      </c>
      <c r="E199" t="s">
        <v>27</v>
      </c>
      <c r="F199" s="4">
        <v>7812</v>
      </c>
      <c r="G199" s="5">
        <v>81</v>
      </c>
    </row>
    <row r="200" spans="3:7" x14ac:dyDescent="0.25">
      <c r="C200" t="s">
        <v>5</v>
      </c>
      <c r="D200" t="s">
        <v>39</v>
      </c>
      <c r="E200" t="s">
        <v>22</v>
      </c>
      <c r="F200" s="4">
        <v>6909</v>
      </c>
      <c r="G200" s="5">
        <v>81</v>
      </c>
    </row>
    <row r="201" spans="3:7" x14ac:dyDescent="0.25">
      <c r="C201" t="s">
        <v>8</v>
      </c>
      <c r="D201" t="s">
        <v>35</v>
      </c>
      <c r="E201" t="s">
        <v>30</v>
      </c>
      <c r="F201" s="4">
        <v>3598</v>
      </c>
      <c r="G201" s="5">
        <v>81</v>
      </c>
    </row>
    <row r="202" spans="3:7" x14ac:dyDescent="0.25">
      <c r="C202" t="s">
        <v>6</v>
      </c>
      <c r="D202" t="s">
        <v>37</v>
      </c>
      <c r="E202" t="s">
        <v>30</v>
      </c>
      <c r="F202" s="4">
        <v>560</v>
      </c>
      <c r="G202" s="5">
        <v>81</v>
      </c>
    </row>
    <row r="203" spans="3:7" x14ac:dyDescent="0.25">
      <c r="C203" t="s">
        <v>8</v>
      </c>
      <c r="D203" t="s">
        <v>38</v>
      </c>
      <c r="E203" t="s">
        <v>21</v>
      </c>
      <c r="F203" s="4">
        <v>6433</v>
      </c>
      <c r="G203" s="5">
        <v>78</v>
      </c>
    </row>
    <row r="204" spans="3:7" x14ac:dyDescent="0.25">
      <c r="C204" t="s">
        <v>3</v>
      </c>
      <c r="D204" t="s">
        <v>35</v>
      </c>
      <c r="E204" t="s">
        <v>23</v>
      </c>
      <c r="F204" s="4">
        <v>2023</v>
      </c>
      <c r="G204" s="5">
        <v>78</v>
      </c>
    </row>
    <row r="205" spans="3:7" x14ac:dyDescent="0.25">
      <c r="C205" t="s">
        <v>2</v>
      </c>
      <c r="D205" t="s">
        <v>36</v>
      </c>
      <c r="E205" t="s">
        <v>29</v>
      </c>
      <c r="F205" s="4">
        <v>8211</v>
      </c>
      <c r="G205" s="5">
        <v>75</v>
      </c>
    </row>
    <row r="206" spans="3:7" x14ac:dyDescent="0.25">
      <c r="C206" t="s">
        <v>6</v>
      </c>
      <c r="D206" t="s">
        <v>34</v>
      </c>
      <c r="E206" t="s">
        <v>29</v>
      </c>
      <c r="F206" s="4">
        <v>3339</v>
      </c>
      <c r="G206" s="5">
        <v>75</v>
      </c>
    </row>
    <row r="207" spans="3:7" x14ac:dyDescent="0.25">
      <c r="C207" t="s">
        <v>7</v>
      </c>
      <c r="D207" t="s">
        <v>34</v>
      </c>
      <c r="E207" t="s">
        <v>32</v>
      </c>
      <c r="F207" s="4">
        <v>3262</v>
      </c>
      <c r="G207" s="5">
        <v>75</v>
      </c>
    </row>
    <row r="208" spans="3:7" x14ac:dyDescent="0.25">
      <c r="C208" t="s">
        <v>40</v>
      </c>
      <c r="D208" t="s">
        <v>34</v>
      </c>
      <c r="E208" t="s">
        <v>23</v>
      </c>
      <c r="F208" s="4">
        <v>2779</v>
      </c>
      <c r="G208" s="5">
        <v>75</v>
      </c>
    </row>
    <row r="209" spans="3:7" x14ac:dyDescent="0.25">
      <c r="C209" t="s">
        <v>6</v>
      </c>
      <c r="D209" t="s">
        <v>34</v>
      </c>
      <c r="E209" t="s">
        <v>16</v>
      </c>
      <c r="F209" s="4">
        <v>2219</v>
      </c>
      <c r="G209" s="5">
        <v>75</v>
      </c>
    </row>
    <row r="210" spans="3:7" x14ac:dyDescent="0.25">
      <c r="C210" t="s">
        <v>7</v>
      </c>
      <c r="D210" t="s">
        <v>38</v>
      </c>
      <c r="E210" t="s">
        <v>14</v>
      </c>
      <c r="F210" s="4">
        <v>1281</v>
      </c>
      <c r="G210" s="5">
        <v>75</v>
      </c>
    </row>
    <row r="211" spans="3:7" x14ac:dyDescent="0.25">
      <c r="C211" t="s">
        <v>10</v>
      </c>
      <c r="D211" t="s">
        <v>36</v>
      </c>
      <c r="E211" t="s">
        <v>13</v>
      </c>
      <c r="F211" s="4">
        <v>945</v>
      </c>
      <c r="G211" s="5">
        <v>75</v>
      </c>
    </row>
    <row r="212" spans="3:7" x14ac:dyDescent="0.25">
      <c r="C212" t="s">
        <v>5</v>
      </c>
      <c r="D212" t="s">
        <v>37</v>
      </c>
      <c r="E212" t="s">
        <v>22</v>
      </c>
      <c r="F212" s="4">
        <v>518</v>
      </c>
      <c r="G212" s="5">
        <v>75</v>
      </c>
    </row>
    <row r="213" spans="3:7" x14ac:dyDescent="0.25">
      <c r="C213" t="s">
        <v>6</v>
      </c>
      <c r="D213" t="s">
        <v>38</v>
      </c>
      <c r="E213" t="s">
        <v>25</v>
      </c>
      <c r="F213" s="4">
        <v>469</v>
      </c>
      <c r="G213" s="5">
        <v>75</v>
      </c>
    </row>
    <row r="214" spans="3:7" x14ac:dyDescent="0.25">
      <c r="C214" t="s">
        <v>40</v>
      </c>
      <c r="D214" t="s">
        <v>37</v>
      </c>
      <c r="E214" t="s">
        <v>29</v>
      </c>
      <c r="F214" s="4">
        <v>9002</v>
      </c>
      <c r="G214" s="5">
        <v>72</v>
      </c>
    </row>
    <row r="215" spans="3:7" x14ac:dyDescent="0.25">
      <c r="C215" t="s">
        <v>41</v>
      </c>
      <c r="D215" t="s">
        <v>39</v>
      </c>
      <c r="E215" t="s">
        <v>14</v>
      </c>
      <c r="F215" s="4">
        <v>3976</v>
      </c>
      <c r="G215" s="5">
        <v>72</v>
      </c>
    </row>
    <row r="216" spans="3:7" x14ac:dyDescent="0.25">
      <c r="C216" t="s">
        <v>9</v>
      </c>
      <c r="D216" t="s">
        <v>39</v>
      </c>
      <c r="E216" t="s">
        <v>25</v>
      </c>
      <c r="F216" s="4">
        <v>3192</v>
      </c>
      <c r="G216" s="5">
        <v>72</v>
      </c>
    </row>
    <row r="217" spans="3:7" x14ac:dyDescent="0.25">
      <c r="C217" t="s">
        <v>10</v>
      </c>
      <c r="D217" t="s">
        <v>36</v>
      </c>
      <c r="E217" t="s">
        <v>27</v>
      </c>
      <c r="F217" s="4">
        <v>1407</v>
      </c>
      <c r="G217" s="5">
        <v>72</v>
      </c>
    </row>
    <row r="218" spans="3:7" x14ac:dyDescent="0.25">
      <c r="C218" t="s">
        <v>41</v>
      </c>
      <c r="D218" t="s">
        <v>35</v>
      </c>
      <c r="E218" t="s">
        <v>13</v>
      </c>
      <c r="F218" s="4">
        <v>4760</v>
      </c>
      <c r="G218" s="5">
        <v>69</v>
      </c>
    </row>
    <row r="219" spans="3:7" x14ac:dyDescent="0.25">
      <c r="C219" t="s">
        <v>3</v>
      </c>
      <c r="D219" t="s">
        <v>35</v>
      </c>
      <c r="E219" t="s">
        <v>29</v>
      </c>
      <c r="F219" s="4">
        <v>2114</v>
      </c>
      <c r="G219" s="5">
        <v>66</v>
      </c>
    </row>
    <row r="220" spans="3:7" x14ac:dyDescent="0.25">
      <c r="C220" t="s">
        <v>5</v>
      </c>
      <c r="D220" t="s">
        <v>36</v>
      </c>
      <c r="E220" t="s">
        <v>13</v>
      </c>
      <c r="F220" s="4">
        <v>6146</v>
      </c>
      <c r="G220" s="5">
        <v>63</v>
      </c>
    </row>
    <row r="221" spans="3:7" x14ac:dyDescent="0.25">
      <c r="C221" t="s">
        <v>7</v>
      </c>
      <c r="D221" t="s">
        <v>35</v>
      </c>
      <c r="E221" t="s">
        <v>14</v>
      </c>
      <c r="F221" s="4">
        <v>4606</v>
      </c>
      <c r="G221" s="5">
        <v>63</v>
      </c>
    </row>
    <row r="222" spans="3:7" x14ac:dyDescent="0.25">
      <c r="C222" t="s">
        <v>8</v>
      </c>
      <c r="D222" t="s">
        <v>38</v>
      </c>
      <c r="E222" t="s">
        <v>27</v>
      </c>
      <c r="F222" s="4">
        <v>2268</v>
      </c>
      <c r="G222" s="5">
        <v>63</v>
      </c>
    </row>
    <row r="223" spans="3:7" x14ac:dyDescent="0.25">
      <c r="C223" t="s">
        <v>6</v>
      </c>
      <c r="D223" t="s">
        <v>39</v>
      </c>
      <c r="E223" t="s">
        <v>30</v>
      </c>
      <c r="F223" s="4">
        <v>1638</v>
      </c>
      <c r="G223" s="5">
        <v>63</v>
      </c>
    </row>
    <row r="224" spans="3:7" x14ac:dyDescent="0.25">
      <c r="C224" t="s">
        <v>6</v>
      </c>
      <c r="D224" t="s">
        <v>36</v>
      </c>
      <c r="E224" t="s">
        <v>21</v>
      </c>
      <c r="F224" s="4">
        <v>497</v>
      </c>
      <c r="G224" s="5">
        <v>63</v>
      </c>
    </row>
    <row r="225" spans="3:7" x14ac:dyDescent="0.25">
      <c r="C225" t="s">
        <v>9</v>
      </c>
      <c r="D225" t="s">
        <v>38</v>
      </c>
      <c r="E225" t="s">
        <v>24</v>
      </c>
      <c r="F225" s="4">
        <v>4137</v>
      </c>
      <c r="G225" s="5">
        <v>60</v>
      </c>
    </row>
    <row r="226" spans="3:7" x14ac:dyDescent="0.25">
      <c r="C226" t="s">
        <v>9</v>
      </c>
      <c r="D226" t="s">
        <v>36</v>
      </c>
      <c r="E226" t="s">
        <v>30</v>
      </c>
      <c r="F226" s="4">
        <v>9051</v>
      </c>
      <c r="G226" s="5">
        <v>57</v>
      </c>
    </row>
    <row r="227" spans="3:7" x14ac:dyDescent="0.25">
      <c r="C227" t="s">
        <v>5</v>
      </c>
      <c r="D227" t="s">
        <v>38</v>
      </c>
      <c r="E227" t="s">
        <v>13</v>
      </c>
      <c r="F227" s="4">
        <v>7189</v>
      </c>
      <c r="G227" s="5">
        <v>54</v>
      </c>
    </row>
    <row r="228" spans="3:7" x14ac:dyDescent="0.25">
      <c r="C228" t="s">
        <v>7</v>
      </c>
      <c r="D228" t="s">
        <v>37</v>
      </c>
      <c r="E228" t="s">
        <v>30</v>
      </c>
      <c r="F228" s="4">
        <v>6454</v>
      </c>
      <c r="G228" s="5">
        <v>54</v>
      </c>
    </row>
    <row r="229" spans="3:7" x14ac:dyDescent="0.25">
      <c r="C229" t="s">
        <v>3</v>
      </c>
      <c r="D229" t="s">
        <v>34</v>
      </c>
      <c r="E229" t="s">
        <v>26</v>
      </c>
      <c r="F229" s="4">
        <v>3108</v>
      </c>
      <c r="G229" s="5">
        <v>54</v>
      </c>
    </row>
    <row r="230" spans="3:7" x14ac:dyDescent="0.25">
      <c r="C230" t="s">
        <v>6</v>
      </c>
      <c r="D230" t="s">
        <v>38</v>
      </c>
      <c r="E230" t="s">
        <v>31</v>
      </c>
      <c r="F230" s="4">
        <v>2681</v>
      </c>
      <c r="G230" s="5">
        <v>54</v>
      </c>
    </row>
    <row r="231" spans="3:7" x14ac:dyDescent="0.25">
      <c r="C231" t="s">
        <v>2</v>
      </c>
      <c r="D231" t="s">
        <v>37</v>
      </c>
      <c r="E231" t="s">
        <v>14</v>
      </c>
      <c r="F231" s="4">
        <v>1057</v>
      </c>
      <c r="G231" s="5">
        <v>54</v>
      </c>
    </row>
    <row r="232" spans="3:7" x14ac:dyDescent="0.25">
      <c r="C232" t="s">
        <v>2</v>
      </c>
      <c r="D232" t="s">
        <v>34</v>
      </c>
      <c r="E232" t="s">
        <v>13</v>
      </c>
      <c r="F232" s="4">
        <v>252</v>
      </c>
      <c r="G232" s="5">
        <v>54</v>
      </c>
    </row>
    <row r="233" spans="3:7" x14ac:dyDescent="0.25">
      <c r="C233" t="s">
        <v>5</v>
      </c>
      <c r="D233" t="s">
        <v>39</v>
      </c>
      <c r="E233" t="s">
        <v>26</v>
      </c>
      <c r="F233" s="4">
        <v>5236</v>
      </c>
      <c r="G233" s="5">
        <v>51</v>
      </c>
    </row>
    <row r="234" spans="3:7" x14ac:dyDescent="0.25">
      <c r="C234" t="s">
        <v>3</v>
      </c>
      <c r="D234" t="s">
        <v>39</v>
      </c>
      <c r="E234" t="s">
        <v>29</v>
      </c>
      <c r="F234" s="4">
        <v>3640</v>
      </c>
      <c r="G234" s="5">
        <v>51</v>
      </c>
    </row>
    <row r="235" spans="3:7" x14ac:dyDescent="0.25">
      <c r="C235" t="s">
        <v>40</v>
      </c>
      <c r="D235" t="s">
        <v>38</v>
      </c>
      <c r="E235" t="s">
        <v>24</v>
      </c>
      <c r="F235" s="4">
        <v>623</v>
      </c>
      <c r="G235" s="5">
        <v>51</v>
      </c>
    </row>
    <row r="236" spans="3:7" x14ac:dyDescent="0.25">
      <c r="C236" t="s">
        <v>2</v>
      </c>
      <c r="D236" t="s">
        <v>38</v>
      </c>
      <c r="E236" t="s">
        <v>13</v>
      </c>
      <c r="F236" s="4">
        <v>56</v>
      </c>
      <c r="G236" s="5">
        <v>51</v>
      </c>
    </row>
    <row r="237" spans="3:7" x14ac:dyDescent="0.25">
      <c r="C237" t="s">
        <v>40</v>
      </c>
      <c r="D237" t="s">
        <v>34</v>
      </c>
      <c r="E237" t="s">
        <v>26</v>
      </c>
      <c r="F237" s="4">
        <v>6748</v>
      </c>
      <c r="G237" s="5">
        <v>48</v>
      </c>
    </row>
    <row r="238" spans="3:7" x14ac:dyDescent="0.25">
      <c r="C238" t="s">
        <v>7</v>
      </c>
      <c r="D238" t="s">
        <v>37</v>
      </c>
      <c r="E238" t="s">
        <v>33</v>
      </c>
      <c r="F238" s="4">
        <v>6391</v>
      </c>
      <c r="G238" s="5">
        <v>48</v>
      </c>
    </row>
    <row r="239" spans="3:7" x14ac:dyDescent="0.25">
      <c r="C239" t="s">
        <v>7</v>
      </c>
      <c r="D239" t="s">
        <v>34</v>
      </c>
      <c r="E239" t="s">
        <v>33</v>
      </c>
      <c r="F239" s="4">
        <v>2226</v>
      </c>
      <c r="G239" s="5">
        <v>48</v>
      </c>
    </row>
    <row r="240" spans="3:7" x14ac:dyDescent="0.25">
      <c r="C240" t="s">
        <v>40</v>
      </c>
      <c r="D240" t="s">
        <v>35</v>
      </c>
      <c r="E240" t="s">
        <v>24</v>
      </c>
      <c r="F240" s="4">
        <v>1638</v>
      </c>
      <c r="G240" s="5">
        <v>48</v>
      </c>
    </row>
    <row r="241" spans="3:7" x14ac:dyDescent="0.25">
      <c r="C241" t="s">
        <v>6</v>
      </c>
      <c r="D241" t="s">
        <v>34</v>
      </c>
      <c r="E241" t="s">
        <v>4</v>
      </c>
      <c r="F241" s="4">
        <v>525</v>
      </c>
      <c r="G241" s="5">
        <v>48</v>
      </c>
    </row>
    <row r="242" spans="3:7" x14ac:dyDescent="0.25">
      <c r="C242" t="s">
        <v>2</v>
      </c>
      <c r="D242" t="s">
        <v>36</v>
      </c>
      <c r="E242" t="s">
        <v>17</v>
      </c>
      <c r="F242" s="4">
        <v>189</v>
      </c>
      <c r="G242" s="5">
        <v>48</v>
      </c>
    </row>
    <row r="243" spans="3:7" x14ac:dyDescent="0.25">
      <c r="C243" t="s">
        <v>5</v>
      </c>
      <c r="D243" t="s">
        <v>37</v>
      </c>
      <c r="E243" t="s">
        <v>31</v>
      </c>
      <c r="F243" s="4">
        <v>182</v>
      </c>
      <c r="G243" s="5">
        <v>48</v>
      </c>
    </row>
    <row r="244" spans="3:7" x14ac:dyDescent="0.25">
      <c r="C244" t="s">
        <v>5</v>
      </c>
      <c r="D244" t="s">
        <v>38</v>
      </c>
      <c r="E244" t="s">
        <v>25</v>
      </c>
      <c r="F244" s="4">
        <v>7483</v>
      </c>
      <c r="G244" s="5">
        <v>45</v>
      </c>
    </row>
    <row r="245" spans="3:7" x14ac:dyDescent="0.25">
      <c r="C245" t="s">
        <v>8</v>
      </c>
      <c r="D245" t="s">
        <v>37</v>
      </c>
      <c r="E245" t="s">
        <v>26</v>
      </c>
      <c r="F245" s="4">
        <v>6279</v>
      </c>
      <c r="G245" s="5">
        <v>45</v>
      </c>
    </row>
    <row r="246" spans="3:7" x14ac:dyDescent="0.25">
      <c r="C246" t="s">
        <v>9</v>
      </c>
      <c r="D246" t="s">
        <v>37</v>
      </c>
      <c r="E246" t="s">
        <v>28</v>
      </c>
      <c r="F246" s="4">
        <v>2919</v>
      </c>
      <c r="G246" s="5">
        <v>45</v>
      </c>
    </row>
    <row r="247" spans="3:7" x14ac:dyDescent="0.25">
      <c r="C247" t="s">
        <v>40</v>
      </c>
      <c r="D247" t="s">
        <v>38</v>
      </c>
      <c r="E247" t="s">
        <v>29</v>
      </c>
      <c r="F247" s="4">
        <v>2541</v>
      </c>
      <c r="G247" s="5">
        <v>45</v>
      </c>
    </row>
    <row r="248" spans="3:7" x14ac:dyDescent="0.25">
      <c r="C248" t="s">
        <v>7</v>
      </c>
      <c r="D248" t="s">
        <v>36</v>
      </c>
      <c r="E248" t="s">
        <v>22</v>
      </c>
      <c r="F248" s="4">
        <v>8435</v>
      </c>
      <c r="G248" s="5">
        <v>42</v>
      </c>
    </row>
    <row r="249" spans="3:7" x14ac:dyDescent="0.25">
      <c r="C249" t="s">
        <v>3</v>
      </c>
      <c r="D249" t="s">
        <v>34</v>
      </c>
      <c r="E249" t="s">
        <v>25</v>
      </c>
      <c r="F249" s="4">
        <v>6300</v>
      </c>
      <c r="G249" s="5">
        <v>42</v>
      </c>
    </row>
    <row r="250" spans="3:7" x14ac:dyDescent="0.25">
      <c r="C250" t="s">
        <v>40</v>
      </c>
      <c r="D250" t="s">
        <v>39</v>
      </c>
      <c r="E250" t="s">
        <v>15</v>
      </c>
      <c r="F250" s="4">
        <v>5775</v>
      </c>
      <c r="G250" s="5">
        <v>42</v>
      </c>
    </row>
    <row r="251" spans="3:7" x14ac:dyDescent="0.25">
      <c r="C251" t="s">
        <v>2</v>
      </c>
      <c r="D251" t="s">
        <v>37</v>
      </c>
      <c r="E251" t="s">
        <v>15</v>
      </c>
      <c r="F251" s="4">
        <v>2863</v>
      </c>
      <c r="G251" s="5">
        <v>42</v>
      </c>
    </row>
    <row r="252" spans="3:7" x14ac:dyDescent="0.25">
      <c r="C252" t="s">
        <v>5</v>
      </c>
      <c r="D252" t="s">
        <v>36</v>
      </c>
      <c r="E252" t="s">
        <v>16</v>
      </c>
      <c r="F252" s="4">
        <v>16184</v>
      </c>
      <c r="G252" s="5">
        <v>39</v>
      </c>
    </row>
    <row r="253" spans="3:7" x14ac:dyDescent="0.25">
      <c r="C253" t="s">
        <v>7</v>
      </c>
      <c r="D253" t="s">
        <v>34</v>
      </c>
      <c r="E253" t="s">
        <v>17</v>
      </c>
      <c r="F253" s="4">
        <v>7777</v>
      </c>
      <c r="G253" s="5">
        <v>39</v>
      </c>
    </row>
    <row r="254" spans="3:7" x14ac:dyDescent="0.25">
      <c r="C254" t="s">
        <v>3</v>
      </c>
      <c r="D254" t="s">
        <v>36</v>
      </c>
      <c r="E254" t="s">
        <v>25</v>
      </c>
      <c r="F254" s="4">
        <v>3339</v>
      </c>
      <c r="G254" s="5">
        <v>39</v>
      </c>
    </row>
    <row r="255" spans="3:7" x14ac:dyDescent="0.25">
      <c r="C255" t="s">
        <v>40</v>
      </c>
      <c r="D255" t="s">
        <v>38</v>
      </c>
      <c r="E255" t="s">
        <v>31</v>
      </c>
      <c r="F255" s="4">
        <v>1988</v>
      </c>
      <c r="G255" s="5">
        <v>39</v>
      </c>
    </row>
    <row r="256" spans="3:7" x14ac:dyDescent="0.25">
      <c r="C256" t="s">
        <v>41</v>
      </c>
      <c r="D256" t="s">
        <v>34</v>
      </c>
      <c r="E256" t="s">
        <v>17</v>
      </c>
      <c r="F256" s="4">
        <v>1463</v>
      </c>
      <c r="G256" s="5">
        <v>39</v>
      </c>
    </row>
    <row r="257" spans="3:7" x14ac:dyDescent="0.25">
      <c r="C257" t="s">
        <v>3</v>
      </c>
      <c r="D257" t="s">
        <v>36</v>
      </c>
      <c r="E257" t="s">
        <v>16</v>
      </c>
      <c r="F257" s="4">
        <v>9198</v>
      </c>
      <c r="G257" s="5">
        <v>36</v>
      </c>
    </row>
    <row r="258" spans="3:7" x14ac:dyDescent="0.25">
      <c r="C258" t="s">
        <v>6</v>
      </c>
      <c r="D258" t="s">
        <v>38</v>
      </c>
      <c r="E258" t="s">
        <v>21</v>
      </c>
      <c r="F258" s="4">
        <v>7322</v>
      </c>
      <c r="G258" s="5">
        <v>36</v>
      </c>
    </row>
    <row r="259" spans="3:7" x14ac:dyDescent="0.25">
      <c r="C259" t="s">
        <v>2</v>
      </c>
      <c r="D259" t="s">
        <v>39</v>
      </c>
      <c r="E259" t="s">
        <v>15</v>
      </c>
      <c r="F259" s="4">
        <v>4802</v>
      </c>
      <c r="G259" s="5">
        <v>36</v>
      </c>
    </row>
    <row r="260" spans="3:7" x14ac:dyDescent="0.25">
      <c r="C260" t="s">
        <v>2</v>
      </c>
      <c r="D260" t="s">
        <v>39</v>
      </c>
      <c r="E260" t="s">
        <v>23</v>
      </c>
      <c r="F260" s="4">
        <v>630</v>
      </c>
      <c r="G260" s="5">
        <v>36</v>
      </c>
    </row>
    <row r="261" spans="3:7" x14ac:dyDescent="0.25">
      <c r="C261" t="s">
        <v>40</v>
      </c>
      <c r="D261" t="s">
        <v>36</v>
      </c>
      <c r="E261" t="s">
        <v>4</v>
      </c>
      <c r="F261" s="4">
        <v>217</v>
      </c>
      <c r="G261" s="5">
        <v>36</v>
      </c>
    </row>
    <row r="262" spans="3:7" x14ac:dyDescent="0.25">
      <c r="C262" t="s">
        <v>10</v>
      </c>
      <c r="D262" t="s">
        <v>39</v>
      </c>
      <c r="E262" t="s">
        <v>33</v>
      </c>
      <c r="F262" s="4">
        <v>12950</v>
      </c>
      <c r="G262" s="5">
        <v>30</v>
      </c>
    </row>
    <row r="263" spans="3:7" x14ac:dyDescent="0.25">
      <c r="C263" t="s">
        <v>8</v>
      </c>
      <c r="D263" t="s">
        <v>37</v>
      </c>
      <c r="E263" t="s">
        <v>15</v>
      </c>
      <c r="F263" s="4">
        <v>9709</v>
      </c>
      <c r="G263" s="5">
        <v>30</v>
      </c>
    </row>
    <row r="264" spans="3:7" x14ac:dyDescent="0.25">
      <c r="C264" t="s">
        <v>40</v>
      </c>
      <c r="D264" t="s">
        <v>39</v>
      </c>
      <c r="E264" t="s">
        <v>27</v>
      </c>
      <c r="F264" s="4">
        <v>6370</v>
      </c>
      <c r="G264" s="5">
        <v>30</v>
      </c>
    </row>
    <row r="265" spans="3:7" x14ac:dyDescent="0.25">
      <c r="C265" t="s">
        <v>40</v>
      </c>
      <c r="D265" t="s">
        <v>36</v>
      </c>
      <c r="E265" t="s">
        <v>25</v>
      </c>
      <c r="F265" s="4">
        <v>5439</v>
      </c>
      <c r="G265" s="5">
        <v>30</v>
      </c>
    </row>
    <row r="266" spans="3:7" x14ac:dyDescent="0.25">
      <c r="C266" t="s">
        <v>10</v>
      </c>
      <c r="D266" t="s">
        <v>37</v>
      </c>
      <c r="E266" t="s">
        <v>23</v>
      </c>
      <c r="F266" s="4">
        <v>4683</v>
      </c>
      <c r="G266" s="5">
        <v>30</v>
      </c>
    </row>
    <row r="267" spans="3:7" x14ac:dyDescent="0.25">
      <c r="C267" t="s">
        <v>6</v>
      </c>
      <c r="D267" t="s">
        <v>36</v>
      </c>
      <c r="E267" t="s">
        <v>13</v>
      </c>
      <c r="F267" s="4">
        <v>4319</v>
      </c>
      <c r="G267" s="5">
        <v>30</v>
      </c>
    </row>
    <row r="268" spans="3:7" x14ac:dyDescent="0.25">
      <c r="C268" t="s">
        <v>8</v>
      </c>
      <c r="D268" t="s">
        <v>39</v>
      </c>
      <c r="E268" t="s">
        <v>18</v>
      </c>
      <c r="F268" s="4">
        <v>9660</v>
      </c>
      <c r="G268" s="5">
        <v>27</v>
      </c>
    </row>
    <row r="269" spans="3:7" x14ac:dyDescent="0.25">
      <c r="C269" t="s">
        <v>9</v>
      </c>
      <c r="D269" t="s">
        <v>34</v>
      </c>
      <c r="E269" t="s">
        <v>21</v>
      </c>
      <c r="F269" s="4">
        <v>6832</v>
      </c>
      <c r="G269" s="5">
        <v>27</v>
      </c>
    </row>
    <row r="270" spans="3:7" x14ac:dyDescent="0.25">
      <c r="C270" t="s">
        <v>6</v>
      </c>
      <c r="D270" t="s">
        <v>39</v>
      </c>
      <c r="E270" t="s">
        <v>17</v>
      </c>
      <c r="F270" s="4">
        <v>6048</v>
      </c>
      <c r="G270" s="5">
        <v>27</v>
      </c>
    </row>
    <row r="271" spans="3:7" x14ac:dyDescent="0.25">
      <c r="C271" t="s">
        <v>10</v>
      </c>
      <c r="D271" t="s">
        <v>37</v>
      </c>
      <c r="E271" t="s">
        <v>28</v>
      </c>
      <c r="F271" s="4">
        <v>3059</v>
      </c>
      <c r="G271" s="5">
        <v>27</v>
      </c>
    </row>
    <row r="272" spans="3:7" x14ac:dyDescent="0.25">
      <c r="C272" t="s">
        <v>7</v>
      </c>
      <c r="D272" t="s">
        <v>35</v>
      </c>
      <c r="E272" t="s">
        <v>16</v>
      </c>
      <c r="F272" s="4">
        <v>2135</v>
      </c>
      <c r="G272" s="5">
        <v>27</v>
      </c>
    </row>
    <row r="273" spans="3:7" x14ac:dyDescent="0.25">
      <c r="C273" t="s">
        <v>8</v>
      </c>
      <c r="D273" t="s">
        <v>39</v>
      </c>
      <c r="E273" t="s">
        <v>26</v>
      </c>
      <c r="F273" s="4">
        <v>1561</v>
      </c>
      <c r="G273" s="5">
        <v>27</v>
      </c>
    </row>
    <row r="274" spans="3:7" x14ac:dyDescent="0.25">
      <c r="C274" t="s">
        <v>10</v>
      </c>
      <c r="D274" t="s">
        <v>34</v>
      </c>
      <c r="E274" t="s">
        <v>22</v>
      </c>
      <c r="F274" s="4">
        <v>4053</v>
      </c>
      <c r="G274" s="5">
        <v>24</v>
      </c>
    </row>
    <row r="275" spans="3:7" x14ac:dyDescent="0.25">
      <c r="C275" t="s">
        <v>7</v>
      </c>
      <c r="D275" t="s">
        <v>34</v>
      </c>
      <c r="E275" t="s">
        <v>15</v>
      </c>
      <c r="F275" s="4">
        <v>3829</v>
      </c>
      <c r="G275" s="5">
        <v>24</v>
      </c>
    </row>
    <row r="276" spans="3:7" x14ac:dyDescent="0.25">
      <c r="C276" t="s">
        <v>2</v>
      </c>
      <c r="D276" t="s">
        <v>36</v>
      </c>
      <c r="E276" t="s">
        <v>16</v>
      </c>
      <c r="F276" s="4">
        <v>11417</v>
      </c>
      <c r="G276" s="5">
        <v>21</v>
      </c>
    </row>
    <row r="277" spans="3:7" x14ac:dyDescent="0.25">
      <c r="C277" t="s">
        <v>5</v>
      </c>
      <c r="D277" t="s">
        <v>37</v>
      </c>
      <c r="E277" t="s">
        <v>25</v>
      </c>
      <c r="F277" s="4">
        <v>8813</v>
      </c>
      <c r="G277" s="5">
        <v>21</v>
      </c>
    </row>
    <row r="278" spans="3:7" x14ac:dyDescent="0.25">
      <c r="C278" t="s">
        <v>40</v>
      </c>
      <c r="D278" t="s">
        <v>37</v>
      </c>
      <c r="E278" t="s">
        <v>19</v>
      </c>
      <c r="F278" s="4">
        <v>7693</v>
      </c>
      <c r="G278" s="5">
        <v>21</v>
      </c>
    </row>
    <row r="279" spans="3:7" x14ac:dyDescent="0.25">
      <c r="C279" t="s">
        <v>5</v>
      </c>
      <c r="D279" t="s">
        <v>34</v>
      </c>
      <c r="E279" t="s">
        <v>27</v>
      </c>
      <c r="F279" s="4">
        <v>6986</v>
      </c>
      <c r="G279" s="5">
        <v>21</v>
      </c>
    </row>
    <row r="280" spans="3:7" x14ac:dyDescent="0.25">
      <c r="C280" t="s">
        <v>5</v>
      </c>
      <c r="D280" t="s">
        <v>38</v>
      </c>
      <c r="E280" t="s">
        <v>32</v>
      </c>
      <c r="F280" s="4">
        <v>5075</v>
      </c>
      <c r="G280" s="5">
        <v>21</v>
      </c>
    </row>
    <row r="281" spans="3:7" x14ac:dyDescent="0.25">
      <c r="C281" t="s">
        <v>7</v>
      </c>
      <c r="D281" t="s">
        <v>35</v>
      </c>
      <c r="E281" t="s">
        <v>27</v>
      </c>
      <c r="F281" s="4">
        <v>2478</v>
      </c>
      <c r="G281" s="5">
        <v>21</v>
      </c>
    </row>
    <row r="282" spans="3:7" x14ac:dyDescent="0.25">
      <c r="C282" t="s">
        <v>41</v>
      </c>
      <c r="D282" t="s">
        <v>38</v>
      </c>
      <c r="E282" t="s">
        <v>25</v>
      </c>
      <c r="F282" s="4">
        <v>154</v>
      </c>
      <c r="G282" s="5">
        <v>21</v>
      </c>
    </row>
    <row r="283" spans="3:7" x14ac:dyDescent="0.25">
      <c r="C283" t="s">
        <v>3</v>
      </c>
      <c r="D283" t="s">
        <v>34</v>
      </c>
      <c r="E283" t="s">
        <v>20</v>
      </c>
      <c r="F283" s="4">
        <v>2583</v>
      </c>
      <c r="G283" s="5">
        <v>18</v>
      </c>
    </row>
    <row r="284" spans="3:7" x14ac:dyDescent="0.25">
      <c r="C284" t="s">
        <v>3</v>
      </c>
      <c r="D284" t="s">
        <v>36</v>
      </c>
      <c r="E284" t="s">
        <v>19</v>
      </c>
      <c r="F284" s="4">
        <v>1281</v>
      </c>
      <c r="G284" s="5">
        <v>18</v>
      </c>
    </row>
    <row r="285" spans="3:7" x14ac:dyDescent="0.25">
      <c r="C285" t="s">
        <v>2</v>
      </c>
      <c r="D285" t="s">
        <v>37</v>
      </c>
      <c r="E285" t="s">
        <v>19</v>
      </c>
      <c r="F285" s="4">
        <v>238</v>
      </c>
      <c r="G285" s="5">
        <v>18</v>
      </c>
    </row>
    <row r="286" spans="3:7" x14ac:dyDescent="0.25">
      <c r="C286" t="s">
        <v>5</v>
      </c>
      <c r="D286" t="s">
        <v>36</v>
      </c>
      <c r="E286" t="s">
        <v>23</v>
      </c>
      <c r="F286" s="4">
        <v>6314</v>
      </c>
      <c r="G286" s="5">
        <v>15</v>
      </c>
    </row>
    <row r="287" spans="3:7" x14ac:dyDescent="0.25">
      <c r="C287" t="s">
        <v>5</v>
      </c>
      <c r="D287" t="s">
        <v>35</v>
      </c>
      <c r="E287" t="s">
        <v>18</v>
      </c>
      <c r="F287" s="4">
        <v>2415</v>
      </c>
      <c r="G287" s="5">
        <v>15</v>
      </c>
    </row>
    <row r="288" spans="3:7" x14ac:dyDescent="0.25">
      <c r="C288" t="s">
        <v>6</v>
      </c>
      <c r="D288" t="s">
        <v>34</v>
      </c>
      <c r="E288" t="s">
        <v>15</v>
      </c>
      <c r="F288" s="4">
        <v>1442</v>
      </c>
      <c r="G288" s="5">
        <v>15</v>
      </c>
    </row>
    <row r="289" spans="3:7" x14ac:dyDescent="0.25">
      <c r="C289" t="s">
        <v>2</v>
      </c>
      <c r="D289" t="s">
        <v>35</v>
      </c>
      <c r="E289" t="s">
        <v>19</v>
      </c>
      <c r="F289" s="4">
        <v>553</v>
      </c>
      <c r="G289" s="5">
        <v>15</v>
      </c>
    </row>
    <row r="290" spans="3:7" x14ac:dyDescent="0.25">
      <c r="C290" t="s">
        <v>40</v>
      </c>
      <c r="D290" t="s">
        <v>39</v>
      </c>
      <c r="E290" t="s">
        <v>22</v>
      </c>
      <c r="F290" s="4">
        <v>5817</v>
      </c>
      <c r="G290" s="5">
        <v>12</v>
      </c>
    </row>
    <row r="291" spans="3:7" x14ac:dyDescent="0.25">
      <c r="C291" t="s">
        <v>5</v>
      </c>
      <c r="D291" t="s">
        <v>37</v>
      </c>
      <c r="E291" t="s">
        <v>14</v>
      </c>
      <c r="F291" s="4">
        <v>4991</v>
      </c>
      <c r="G291" s="5">
        <v>12</v>
      </c>
    </row>
    <row r="292" spans="3:7" x14ac:dyDescent="0.25">
      <c r="C292" t="s">
        <v>6</v>
      </c>
      <c r="D292" t="s">
        <v>36</v>
      </c>
      <c r="E292" t="s">
        <v>32</v>
      </c>
      <c r="F292" s="4">
        <v>6118</v>
      </c>
      <c r="G292" s="5">
        <v>9</v>
      </c>
    </row>
    <row r="293" spans="3:7" x14ac:dyDescent="0.25">
      <c r="C293" t="s">
        <v>10</v>
      </c>
      <c r="D293" t="s">
        <v>34</v>
      </c>
      <c r="E293" t="s">
        <v>26</v>
      </c>
      <c r="F293" s="4">
        <v>4991</v>
      </c>
      <c r="G293" s="5">
        <v>9</v>
      </c>
    </row>
    <row r="294" spans="3:7" x14ac:dyDescent="0.25">
      <c r="C294" t="s">
        <v>41</v>
      </c>
      <c r="D294" t="s">
        <v>37</v>
      </c>
      <c r="E294" t="s">
        <v>21</v>
      </c>
      <c r="F294" s="4">
        <v>2933</v>
      </c>
      <c r="G294" s="5">
        <v>9</v>
      </c>
    </row>
    <row r="295" spans="3:7" x14ac:dyDescent="0.25">
      <c r="C295" t="s">
        <v>5</v>
      </c>
      <c r="D295" t="s">
        <v>35</v>
      </c>
      <c r="E295" t="s">
        <v>4</v>
      </c>
      <c r="F295" s="4">
        <v>2744</v>
      </c>
      <c r="G295" s="5">
        <v>9</v>
      </c>
    </row>
    <row r="296" spans="3:7" x14ac:dyDescent="0.25">
      <c r="C296" t="s">
        <v>9</v>
      </c>
      <c r="D296" t="s">
        <v>38</v>
      </c>
      <c r="E296" t="s">
        <v>17</v>
      </c>
      <c r="F296" s="4">
        <v>2408</v>
      </c>
      <c r="G296" s="5">
        <v>9</v>
      </c>
    </row>
    <row r="297" spans="3:7" x14ac:dyDescent="0.25">
      <c r="C297" t="s">
        <v>6</v>
      </c>
      <c r="D297" t="s">
        <v>37</v>
      </c>
      <c r="E297" t="s">
        <v>26</v>
      </c>
      <c r="F297" s="4">
        <v>6818</v>
      </c>
      <c r="G297" s="5">
        <v>6</v>
      </c>
    </row>
    <row r="298" spans="3:7" x14ac:dyDescent="0.25">
      <c r="C298" t="s">
        <v>10</v>
      </c>
      <c r="D298" t="s">
        <v>35</v>
      </c>
      <c r="E298" t="s">
        <v>15</v>
      </c>
      <c r="F298" s="4">
        <v>2562</v>
      </c>
      <c r="G298" s="5">
        <v>6</v>
      </c>
    </row>
    <row r="299" spans="3:7" x14ac:dyDescent="0.25">
      <c r="C299" t="s">
        <v>6</v>
      </c>
      <c r="D299" t="s">
        <v>38</v>
      </c>
      <c r="E299" t="s">
        <v>16</v>
      </c>
      <c r="F299" s="4">
        <v>938</v>
      </c>
      <c r="G299" s="5">
        <v>6</v>
      </c>
    </row>
    <row r="300" spans="3:7" x14ac:dyDescent="0.25">
      <c r="C300" t="s">
        <v>5</v>
      </c>
      <c r="D300" t="s">
        <v>36</v>
      </c>
      <c r="E300" t="s">
        <v>18</v>
      </c>
      <c r="F300" s="4">
        <v>6111</v>
      </c>
      <c r="G300" s="5">
        <v>3</v>
      </c>
    </row>
    <row r="301" spans="3:7" x14ac:dyDescent="0.25">
      <c r="C301" t="s">
        <v>41</v>
      </c>
      <c r="D301" t="s">
        <v>38</v>
      </c>
      <c r="E301" t="s">
        <v>22</v>
      </c>
      <c r="F301" s="4">
        <v>5915</v>
      </c>
      <c r="G301" s="5">
        <v>3</v>
      </c>
    </row>
    <row r="302" spans="3:7" x14ac:dyDescent="0.25">
      <c r="C302" t="s">
        <v>2</v>
      </c>
      <c r="D302" t="s">
        <v>38</v>
      </c>
      <c r="E302" t="s">
        <v>4</v>
      </c>
      <c r="F302" s="4">
        <v>3549</v>
      </c>
      <c r="G302" s="5">
        <v>3</v>
      </c>
    </row>
    <row r="303" spans="3:7" x14ac:dyDescent="0.25">
      <c r="C303" t="s">
        <v>6</v>
      </c>
      <c r="D303" t="s">
        <v>39</v>
      </c>
      <c r="E303" t="s">
        <v>24</v>
      </c>
      <c r="F303" s="4">
        <v>2989</v>
      </c>
      <c r="G303" s="5">
        <v>3</v>
      </c>
    </row>
    <row r="304" spans="3:7" x14ac:dyDescent="0.25">
      <c r="C304" t="s">
        <v>7</v>
      </c>
      <c r="D304" t="s">
        <v>37</v>
      </c>
      <c r="E304" t="s">
        <v>26</v>
      </c>
      <c r="F304" s="4">
        <v>5306</v>
      </c>
      <c r="G304" s="5">
        <v>0</v>
      </c>
    </row>
  </sheetData>
  <conditionalFormatting sqref="G5:G304">
    <cfRule type="dataBar" priority="2">
      <dataBar>
        <cfvo type="min"/>
        <cfvo type="max"/>
        <color rgb="FF638EC6"/>
      </dataBar>
      <extLst>
        <ext xmlns:x14="http://schemas.microsoft.com/office/spreadsheetml/2009/9/main" uri="{B025F937-C7B1-47D3-B67F-A62EFF666E3E}">
          <x14:id>{8943126A-1C0F-493F-AA9F-9DFCCD8B2195}</x14:id>
        </ext>
      </extLst>
    </cfRule>
  </conditionalFormatting>
  <conditionalFormatting sqref="F5:F304">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943126A-1C0F-493F-AA9F-9DFCCD8B2195}">
            <x14:dataBar minLength="0" maxLength="100" gradient="0">
              <x14:cfvo type="autoMin"/>
              <x14:cfvo type="autoMax"/>
              <x14:negativeFillColor rgb="FFFF0000"/>
              <x14:axisColor rgb="FF000000"/>
            </x14:dataBar>
          </x14:cfRule>
          <xm:sqref>G5:G304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C3EDC-E900-4F8C-944F-CA30C35B1461}">
  <dimension ref="A1:K10"/>
  <sheetViews>
    <sheetView workbookViewId="0">
      <selection activeCell="D34" sqref="D34"/>
    </sheetView>
  </sheetViews>
  <sheetFormatPr defaultRowHeight="15" x14ac:dyDescent="0.25"/>
  <cols>
    <col min="2" max="2" width="13" customWidth="1"/>
    <col min="3" max="3" width="14" bestFit="1" customWidth="1"/>
    <col min="4" max="4" width="14.85546875" customWidth="1"/>
  </cols>
  <sheetData>
    <row r="1" spans="1:11" ht="20.25" thickBot="1" x14ac:dyDescent="0.35">
      <c r="A1" s="30" t="s">
        <v>66</v>
      </c>
    </row>
    <row r="2" spans="1:11" ht="15.75" thickTop="1" x14ac:dyDescent="0.25"/>
    <row r="4" spans="1:11" x14ac:dyDescent="0.25">
      <c r="B4" s="12" t="s">
        <v>67</v>
      </c>
      <c r="C4" s="12" t="s">
        <v>1</v>
      </c>
      <c r="D4" s="12"/>
      <c r="E4" s="12" t="s">
        <v>50</v>
      </c>
    </row>
    <row r="5" spans="1:11" x14ac:dyDescent="0.25">
      <c r="B5" t="str" cm="1">
        <f t="array" ref="B5:B10">_xlfn.UNIQUE(data[Geography])</f>
        <v>New Zealand</v>
      </c>
      <c r="C5" s="4">
        <f>SUMIFS(data[Amount],data[Geography],B5)</f>
        <v>218813</v>
      </c>
      <c r="D5" s="4">
        <f>C5</f>
        <v>218813</v>
      </c>
      <c r="E5" s="14">
        <f>SUMIFS(data[Units],data[Geography],B5)</f>
        <v>7431</v>
      </c>
      <c r="K5" s="4"/>
    </row>
    <row r="6" spans="1:11" x14ac:dyDescent="0.25">
      <c r="B6" t="str">
        <v>USA</v>
      </c>
      <c r="C6" s="4">
        <f>SUMIFS(data[Amount],data[Geography],B6)</f>
        <v>189434</v>
      </c>
      <c r="D6" s="4">
        <f t="shared" ref="D6:D10" si="0">C6</f>
        <v>189434</v>
      </c>
      <c r="E6" s="14">
        <f>SUMIFS(data[Units],data[Geography],B6)</f>
        <v>10158</v>
      </c>
      <c r="K6" s="4"/>
    </row>
    <row r="7" spans="1:11" x14ac:dyDescent="0.25">
      <c r="B7" t="str">
        <v>Canada</v>
      </c>
      <c r="C7" s="4">
        <f>SUMIFS(data[Amount],data[Geography],B7)</f>
        <v>237944</v>
      </c>
      <c r="D7" s="4">
        <f t="shared" si="0"/>
        <v>237944</v>
      </c>
      <c r="E7" s="14">
        <f>SUMIFS(data[Units],data[Geography],B7)</f>
        <v>7302</v>
      </c>
      <c r="K7" s="4"/>
    </row>
    <row r="8" spans="1:11" x14ac:dyDescent="0.25">
      <c r="B8" t="str">
        <v>UK</v>
      </c>
      <c r="C8" s="4">
        <f>SUMIFS(data[Amount],data[Geography],B8)</f>
        <v>173530</v>
      </c>
      <c r="D8" s="4">
        <f t="shared" si="0"/>
        <v>173530</v>
      </c>
      <c r="E8" s="14">
        <f>SUMIFS(data[Units],data[Geography],B8)</f>
        <v>5745</v>
      </c>
      <c r="K8" s="4"/>
    </row>
    <row r="9" spans="1:11" x14ac:dyDescent="0.25">
      <c r="B9" t="str">
        <v>Australia</v>
      </c>
      <c r="C9" s="4">
        <f>SUMIFS(data[Amount],data[Geography],B9)</f>
        <v>168679</v>
      </c>
      <c r="D9" s="4">
        <f t="shared" si="0"/>
        <v>168679</v>
      </c>
      <c r="E9" s="14">
        <f>SUMIFS(data[Units],data[Geography],B9)</f>
        <v>6264</v>
      </c>
      <c r="K9" s="4"/>
    </row>
    <row r="10" spans="1:11" x14ac:dyDescent="0.25">
      <c r="B10" t="str">
        <v>India</v>
      </c>
      <c r="C10" s="4">
        <f>SUMIFS(data[Amount],data[Geography],B10)</f>
        <v>252469</v>
      </c>
      <c r="D10" s="4">
        <f t="shared" si="0"/>
        <v>252469</v>
      </c>
      <c r="E10" s="14">
        <f>SUMIFS(data[Units],data[Geography],B10)</f>
        <v>8760</v>
      </c>
      <c r="K10" s="4"/>
    </row>
  </sheetData>
  <conditionalFormatting sqref="D5:D10">
    <cfRule type="dataBar" priority="1">
      <dataBar showValue="0">
        <cfvo type="min"/>
        <cfvo type="max"/>
        <color theme="4" tint="0.59999389629810485"/>
      </dataBar>
      <extLst>
        <ext xmlns:x14="http://schemas.microsoft.com/office/spreadsheetml/2009/9/main" uri="{B025F937-C7B1-47D3-B67F-A62EFF666E3E}">
          <x14:id>{0ED3036A-F71C-4678-A2EE-DFFF2F36AB03}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ED3036A-F71C-4678-A2EE-DFFF2F36AB03}">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2542-88E4-49C4-9660-9B0525B59C12}">
  <dimension ref="A1:E11"/>
  <sheetViews>
    <sheetView workbookViewId="0"/>
  </sheetViews>
  <sheetFormatPr defaultRowHeight="15" x14ac:dyDescent="0.25"/>
  <cols>
    <col min="2" max="2" width="13.140625" bestFit="1" customWidth="1"/>
    <col min="3" max="3" width="14.85546875" bestFit="1" customWidth="1"/>
    <col min="4" max="4" width="13.42578125" customWidth="1"/>
    <col min="5" max="5" width="12.28515625" bestFit="1" customWidth="1"/>
  </cols>
  <sheetData>
    <row r="1" spans="1:5" ht="20.25" thickBot="1" x14ac:dyDescent="0.35">
      <c r="A1" s="30" t="s">
        <v>46</v>
      </c>
    </row>
    <row r="2" spans="1:5" ht="15.75" thickTop="1" x14ac:dyDescent="0.25"/>
    <row r="5" spans="1:5" x14ac:dyDescent="0.25">
      <c r="B5" s="15" t="s">
        <v>68</v>
      </c>
      <c r="C5" t="s">
        <v>70</v>
      </c>
      <c r="D5" t="s">
        <v>72</v>
      </c>
      <c r="E5" t="s">
        <v>71</v>
      </c>
    </row>
    <row r="6" spans="1:5" x14ac:dyDescent="0.25">
      <c r="B6" s="16" t="s">
        <v>34</v>
      </c>
      <c r="C6" s="18">
        <v>252469</v>
      </c>
      <c r="D6" s="17">
        <v>252469</v>
      </c>
      <c r="E6" s="17">
        <v>8760</v>
      </c>
    </row>
    <row r="7" spans="1:5" x14ac:dyDescent="0.25">
      <c r="B7" s="16" t="s">
        <v>36</v>
      </c>
      <c r="C7" s="18">
        <v>237944</v>
      </c>
      <c r="D7" s="17">
        <v>237944</v>
      </c>
      <c r="E7" s="17">
        <v>7302</v>
      </c>
    </row>
    <row r="8" spans="1:5" x14ac:dyDescent="0.25">
      <c r="B8" s="16" t="s">
        <v>37</v>
      </c>
      <c r="C8" s="18">
        <v>218813</v>
      </c>
      <c r="D8" s="17">
        <v>218813</v>
      </c>
      <c r="E8" s="17">
        <v>7431</v>
      </c>
    </row>
    <row r="9" spans="1:5" x14ac:dyDescent="0.25">
      <c r="B9" s="16" t="s">
        <v>35</v>
      </c>
      <c r="C9" s="18">
        <v>189434</v>
      </c>
      <c r="D9" s="17">
        <v>189434</v>
      </c>
      <c r="E9" s="17">
        <v>10158</v>
      </c>
    </row>
    <row r="10" spans="1:5" x14ac:dyDescent="0.25">
      <c r="B10" s="16" t="s">
        <v>39</v>
      </c>
      <c r="C10" s="18">
        <v>173530</v>
      </c>
      <c r="D10" s="17">
        <v>173530</v>
      </c>
      <c r="E10" s="17">
        <v>5745</v>
      </c>
    </row>
    <row r="11" spans="1:5" x14ac:dyDescent="0.25">
      <c r="B11" s="16" t="s">
        <v>38</v>
      </c>
      <c r="C11" s="18">
        <v>168679</v>
      </c>
      <c r="D11" s="17">
        <v>168679</v>
      </c>
      <c r="E11" s="17">
        <v>6264</v>
      </c>
    </row>
  </sheetData>
  <conditionalFormatting pivot="1" sqref="D6:D11">
    <cfRule type="dataBar" priority="1">
      <dataBar showValue="0">
        <cfvo type="min"/>
        <cfvo type="max"/>
        <color theme="5" tint="-0.249977111117893"/>
      </dataBar>
      <extLst>
        <ext xmlns:x14="http://schemas.microsoft.com/office/spreadsheetml/2009/9/main" uri="{B025F937-C7B1-47D3-B67F-A62EFF666E3E}">
          <x14:id>{9B15B821-5670-4240-8FD8-FBE6BB4BA505}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B15B821-5670-4240-8FD8-FBE6BB4BA505}">
            <x14:dataBar minLength="0" maxLength="100" gradient="0">
              <x14:cfvo type="autoMin"/>
              <x14:cfvo type="autoMax"/>
              <x14:negativeFillColor rgb="FFFF0000"/>
              <x14:axisColor rgb="FF000000"/>
            </x14:dataBar>
          </x14:cfRule>
          <xm:sqref>D6:D11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CB43-3247-437D-B98F-93EABF3565C1}">
  <dimension ref="A1:C10"/>
  <sheetViews>
    <sheetView workbookViewId="0"/>
  </sheetViews>
  <sheetFormatPr defaultRowHeight="15" x14ac:dyDescent="0.25"/>
  <cols>
    <col min="2" max="2" width="19.42578125" bestFit="1" customWidth="1"/>
    <col min="3" max="5" width="13.140625" bestFit="1" customWidth="1"/>
  </cols>
  <sheetData>
    <row r="1" spans="1:3" ht="20.25" thickBot="1" x14ac:dyDescent="0.35">
      <c r="A1" s="30" t="s">
        <v>54</v>
      </c>
    </row>
    <row r="2" spans="1:3" ht="15.75" thickTop="1" x14ac:dyDescent="0.25"/>
    <row r="4" spans="1:3" x14ac:dyDescent="0.25">
      <c r="B4" s="15" t="s">
        <v>68</v>
      </c>
      <c r="C4" t="s">
        <v>73</v>
      </c>
    </row>
    <row r="5" spans="1:3" x14ac:dyDescent="0.25">
      <c r="B5" s="16" t="s">
        <v>15</v>
      </c>
      <c r="C5" s="19">
        <v>44.990867579908674</v>
      </c>
    </row>
    <row r="6" spans="1:3" x14ac:dyDescent="0.25">
      <c r="B6" s="16" t="s">
        <v>33</v>
      </c>
      <c r="C6" s="19">
        <v>37.303128371089535</v>
      </c>
    </row>
    <row r="7" spans="1:3" x14ac:dyDescent="0.25">
      <c r="B7" s="16" t="s">
        <v>24</v>
      </c>
      <c r="C7" s="19">
        <v>33.88697318007663</v>
      </c>
    </row>
    <row r="8" spans="1:3" x14ac:dyDescent="0.25">
      <c r="B8" s="16" t="s">
        <v>26</v>
      </c>
      <c r="C8" s="19">
        <v>32.807189542483663</v>
      </c>
    </row>
    <row r="9" spans="1:3" x14ac:dyDescent="0.25">
      <c r="B9" s="16" t="s">
        <v>22</v>
      </c>
      <c r="C9" s="19">
        <v>32.301656920077974</v>
      </c>
    </row>
    <row r="10" spans="1:3" x14ac:dyDescent="0.25">
      <c r="B10" s="16" t="s">
        <v>69</v>
      </c>
      <c r="C10" s="19">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CABA1-ED23-424B-AB65-60532B524F83}">
  <dimension ref="A1:O304"/>
  <sheetViews>
    <sheetView workbookViewId="0">
      <selection activeCell="J8" sqref="J8"/>
    </sheetView>
  </sheetViews>
  <sheetFormatPr defaultRowHeight="15" x14ac:dyDescent="0.25"/>
  <sheetData>
    <row r="1" spans="1:15" ht="20.25" thickBot="1" x14ac:dyDescent="0.35">
      <c r="A1" s="30" t="s">
        <v>55</v>
      </c>
    </row>
    <row r="2" spans="1:15" ht="15.75" thickTop="1" x14ac:dyDescent="0.25"/>
    <row r="4" spans="1:15" x14ac:dyDescent="0.25">
      <c r="K4" s="6" t="s">
        <v>11</v>
      </c>
      <c r="L4" s="6" t="s">
        <v>12</v>
      </c>
      <c r="M4" s="6" t="s">
        <v>0</v>
      </c>
      <c r="N4" s="10" t="s">
        <v>1</v>
      </c>
      <c r="O4" s="10" t="s">
        <v>50</v>
      </c>
    </row>
    <row r="5" spans="1:15" x14ac:dyDescent="0.25">
      <c r="K5" t="s">
        <v>40</v>
      </c>
      <c r="L5" t="s">
        <v>37</v>
      </c>
      <c r="M5" t="s">
        <v>30</v>
      </c>
      <c r="N5" s="4">
        <v>1624</v>
      </c>
      <c r="O5" s="5">
        <v>114</v>
      </c>
    </row>
    <row r="6" spans="1:15" x14ac:dyDescent="0.25">
      <c r="K6" t="s">
        <v>8</v>
      </c>
      <c r="L6" t="s">
        <v>35</v>
      </c>
      <c r="M6" t="s">
        <v>32</v>
      </c>
      <c r="N6" s="4">
        <v>6706</v>
      </c>
      <c r="O6" s="5">
        <v>459</v>
      </c>
    </row>
    <row r="7" spans="1:15" x14ac:dyDescent="0.25">
      <c r="K7" t="s">
        <v>9</v>
      </c>
      <c r="L7" t="s">
        <v>35</v>
      </c>
      <c r="M7" t="s">
        <v>4</v>
      </c>
      <c r="N7" s="4">
        <v>959</v>
      </c>
      <c r="O7" s="5">
        <v>147</v>
      </c>
    </row>
    <row r="8" spans="1:15" x14ac:dyDescent="0.25">
      <c r="K8" t="s">
        <v>41</v>
      </c>
      <c r="L8" t="s">
        <v>36</v>
      </c>
      <c r="M8" t="s">
        <v>18</v>
      </c>
      <c r="N8" s="4">
        <v>9632</v>
      </c>
      <c r="O8" s="5">
        <v>288</v>
      </c>
    </row>
    <row r="9" spans="1:15" x14ac:dyDescent="0.25">
      <c r="K9" t="s">
        <v>6</v>
      </c>
      <c r="L9" t="s">
        <v>39</v>
      </c>
      <c r="M9" t="s">
        <v>25</v>
      </c>
      <c r="N9" s="4">
        <v>2100</v>
      </c>
      <c r="O9" s="5">
        <v>414</v>
      </c>
    </row>
    <row r="10" spans="1:15" x14ac:dyDescent="0.25">
      <c r="K10" t="s">
        <v>40</v>
      </c>
      <c r="L10" t="s">
        <v>35</v>
      </c>
      <c r="M10" t="s">
        <v>33</v>
      </c>
      <c r="N10" s="4">
        <v>8869</v>
      </c>
      <c r="O10" s="5">
        <v>432</v>
      </c>
    </row>
    <row r="11" spans="1:15" x14ac:dyDescent="0.25">
      <c r="K11" t="s">
        <v>6</v>
      </c>
      <c r="L11" t="s">
        <v>38</v>
      </c>
      <c r="M11" t="s">
        <v>31</v>
      </c>
      <c r="N11" s="4">
        <v>2681</v>
      </c>
      <c r="O11" s="5">
        <v>54</v>
      </c>
    </row>
    <row r="12" spans="1:15" x14ac:dyDescent="0.25">
      <c r="K12" t="s">
        <v>8</v>
      </c>
      <c r="L12" t="s">
        <v>35</v>
      </c>
      <c r="M12" t="s">
        <v>22</v>
      </c>
      <c r="N12" s="4">
        <v>5012</v>
      </c>
      <c r="O12" s="5">
        <v>210</v>
      </c>
    </row>
    <row r="13" spans="1:15" x14ac:dyDescent="0.25">
      <c r="K13" t="s">
        <v>7</v>
      </c>
      <c r="L13" t="s">
        <v>38</v>
      </c>
      <c r="M13" t="s">
        <v>14</v>
      </c>
      <c r="N13" s="4">
        <v>1281</v>
      </c>
      <c r="O13" s="5">
        <v>75</v>
      </c>
    </row>
    <row r="14" spans="1:15" x14ac:dyDescent="0.25">
      <c r="K14" t="s">
        <v>5</v>
      </c>
      <c r="L14" t="s">
        <v>37</v>
      </c>
      <c r="M14" t="s">
        <v>14</v>
      </c>
      <c r="N14" s="4">
        <v>4991</v>
      </c>
      <c r="O14" s="5">
        <v>12</v>
      </c>
    </row>
    <row r="15" spans="1:15" x14ac:dyDescent="0.25">
      <c r="K15" t="s">
        <v>2</v>
      </c>
      <c r="L15" t="s">
        <v>39</v>
      </c>
      <c r="M15" t="s">
        <v>25</v>
      </c>
      <c r="N15" s="4">
        <v>1785</v>
      </c>
      <c r="O15" s="5">
        <v>462</v>
      </c>
    </row>
    <row r="16" spans="1:15" x14ac:dyDescent="0.25">
      <c r="K16" t="s">
        <v>3</v>
      </c>
      <c r="L16" t="s">
        <v>37</v>
      </c>
      <c r="M16" t="s">
        <v>17</v>
      </c>
      <c r="N16" s="4">
        <v>3983</v>
      </c>
      <c r="O16" s="5">
        <v>144</v>
      </c>
    </row>
    <row r="17" spans="11:15" x14ac:dyDescent="0.25">
      <c r="K17" t="s">
        <v>9</v>
      </c>
      <c r="L17" t="s">
        <v>38</v>
      </c>
      <c r="M17" t="s">
        <v>16</v>
      </c>
      <c r="N17" s="4">
        <v>2646</v>
      </c>
      <c r="O17" s="5">
        <v>120</v>
      </c>
    </row>
    <row r="18" spans="11:15" x14ac:dyDescent="0.25">
      <c r="K18" t="s">
        <v>2</v>
      </c>
      <c r="L18" t="s">
        <v>34</v>
      </c>
      <c r="M18" t="s">
        <v>13</v>
      </c>
      <c r="N18" s="4">
        <v>252</v>
      </c>
      <c r="O18" s="5">
        <v>54</v>
      </c>
    </row>
    <row r="19" spans="11:15" x14ac:dyDescent="0.25">
      <c r="K19" t="s">
        <v>3</v>
      </c>
      <c r="L19" t="s">
        <v>35</v>
      </c>
      <c r="M19" t="s">
        <v>25</v>
      </c>
      <c r="N19" s="4">
        <v>2464</v>
      </c>
      <c r="O19" s="5">
        <v>234</v>
      </c>
    </row>
    <row r="20" spans="11:15" x14ac:dyDescent="0.25">
      <c r="K20" t="s">
        <v>3</v>
      </c>
      <c r="L20" t="s">
        <v>35</v>
      </c>
      <c r="M20" t="s">
        <v>29</v>
      </c>
      <c r="N20" s="4">
        <v>2114</v>
      </c>
      <c r="O20" s="5">
        <v>66</v>
      </c>
    </row>
    <row r="21" spans="11:15" x14ac:dyDescent="0.25">
      <c r="K21" t="s">
        <v>6</v>
      </c>
      <c r="L21" t="s">
        <v>37</v>
      </c>
      <c r="M21" t="s">
        <v>31</v>
      </c>
      <c r="N21" s="4">
        <v>7693</v>
      </c>
      <c r="O21" s="5">
        <v>87</v>
      </c>
    </row>
    <row r="22" spans="11:15" x14ac:dyDescent="0.25">
      <c r="K22" t="s">
        <v>5</v>
      </c>
      <c r="L22" t="s">
        <v>34</v>
      </c>
      <c r="M22" t="s">
        <v>20</v>
      </c>
      <c r="N22" s="4">
        <v>15610</v>
      </c>
      <c r="O22" s="5">
        <v>339</v>
      </c>
    </row>
    <row r="23" spans="11:15" x14ac:dyDescent="0.25">
      <c r="K23" t="s">
        <v>41</v>
      </c>
      <c r="L23" t="s">
        <v>34</v>
      </c>
      <c r="M23" t="s">
        <v>22</v>
      </c>
      <c r="N23" s="4">
        <v>336</v>
      </c>
      <c r="O23" s="5">
        <v>144</v>
      </c>
    </row>
    <row r="24" spans="11:15" x14ac:dyDescent="0.25">
      <c r="K24" t="s">
        <v>2</v>
      </c>
      <c r="L24" t="s">
        <v>39</v>
      </c>
      <c r="M24" t="s">
        <v>20</v>
      </c>
      <c r="N24" s="4">
        <v>9443</v>
      </c>
      <c r="O24" s="5">
        <v>162</v>
      </c>
    </row>
    <row r="25" spans="11:15" x14ac:dyDescent="0.25">
      <c r="K25" t="s">
        <v>9</v>
      </c>
      <c r="L25" t="s">
        <v>34</v>
      </c>
      <c r="M25" t="s">
        <v>23</v>
      </c>
      <c r="N25" s="4">
        <v>8155</v>
      </c>
      <c r="O25" s="5">
        <v>90</v>
      </c>
    </row>
    <row r="26" spans="11:15" x14ac:dyDescent="0.25">
      <c r="K26" t="s">
        <v>8</v>
      </c>
      <c r="L26" t="s">
        <v>38</v>
      </c>
      <c r="M26" t="s">
        <v>23</v>
      </c>
      <c r="N26" s="4">
        <v>1701</v>
      </c>
      <c r="O26" s="5">
        <v>234</v>
      </c>
    </row>
    <row r="27" spans="11:15" x14ac:dyDescent="0.25">
      <c r="K27" t="s">
        <v>10</v>
      </c>
      <c r="L27" t="s">
        <v>38</v>
      </c>
      <c r="M27" t="s">
        <v>22</v>
      </c>
      <c r="N27" s="4">
        <v>2205</v>
      </c>
      <c r="O27" s="5">
        <v>141</v>
      </c>
    </row>
    <row r="28" spans="11:15" x14ac:dyDescent="0.25">
      <c r="K28" t="s">
        <v>8</v>
      </c>
      <c r="L28" t="s">
        <v>37</v>
      </c>
      <c r="M28" t="s">
        <v>19</v>
      </c>
      <c r="N28" s="4">
        <v>1771</v>
      </c>
      <c r="O28" s="5">
        <v>204</v>
      </c>
    </row>
    <row r="29" spans="11:15" x14ac:dyDescent="0.25">
      <c r="K29" t="s">
        <v>41</v>
      </c>
      <c r="L29" t="s">
        <v>35</v>
      </c>
      <c r="M29" t="s">
        <v>15</v>
      </c>
      <c r="N29" s="4">
        <v>2114</v>
      </c>
      <c r="O29" s="5">
        <v>186</v>
      </c>
    </row>
    <row r="30" spans="11:15" x14ac:dyDescent="0.25">
      <c r="K30" t="s">
        <v>41</v>
      </c>
      <c r="L30" t="s">
        <v>36</v>
      </c>
      <c r="M30" t="s">
        <v>13</v>
      </c>
      <c r="N30" s="4">
        <v>10311</v>
      </c>
      <c r="O30" s="5">
        <v>231</v>
      </c>
    </row>
    <row r="31" spans="11:15" x14ac:dyDescent="0.25">
      <c r="K31" t="s">
        <v>3</v>
      </c>
      <c r="L31" t="s">
        <v>39</v>
      </c>
      <c r="M31" t="s">
        <v>16</v>
      </c>
      <c r="N31" s="4">
        <v>21</v>
      </c>
      <c r="O31" s="5">
        <v>168</v>
      </c>
    </row>
    <row r="32" spans="11:15" x14ac:dyDescent="0.25">
      <c r="K32" t="s">
        <v>10</v>
      </c>
      <c r="L32" t="s">
        <v>35</v>
      </c>
      <c r="M32" t="s">
        <v>20</v>
      </c>
      <c r="N32" s="4">
        <v>1974</v>
      </c>
      <c r="O32" s="5">
        <v>195</v>
      </c>
    </row>
    <row r="33" spans="11:15" x14ac:dyDescent="0.25">
      <c r="K33" t="s">
        <v>5</v>
      </c>
      <c r="L33" t="s">
        <v>36</v>
      </c>
      <c r="M33" t="s">
        <v>23</v>
      </c>
      <c r="N33" s="4">
        <v>6314</v>
      </c>
      <c r="O33" s="5">
        <v>15</v>
      </c>
    </row>
    <row r="34" spans="11:15" x14ac:dyDescent="0.25">
      <c r="K34" t="s">
        <v>10</v>
      </c>
      <c r="L34" t="s">
        <v>37</v>
      </c>
      <c r="M34" t="s">
        <v>23</v>
      </c>
      <c r="N34" s="4">
        <v>4683</v>
      </c>
      <c r="O34" s="5">
        <v>30</v>
      </c>
    </row>
    <row r="35" spans="11:15" x14ac:dyDescent="0.25">
      <c r="K35" t="s">
        <v>41</v>
      </c>
      <c r="L35" t="s">
        <v>37</v>
      </c>
      <c r="M35" t="s">
        <v>24</v>
      </c>
      <c r="N35" s="4">
        <v>6398</v>
      </c>
      <c r="O35" s="5">
        <v>102</v>
      </c>
    </row>
    <row r="36" spans="11:15" x14ac:dyDescent="0.25">
      <c r="K36" t="s">
        <v>2</v>
      </c>
      <c r="L36" t="s">
        <v>35</v>
      </c>
      <c r="M36" t="s">
        <v>19</v>
      </c>
      <c r="N36" s="4">
        <v>553</v>
      </c>
      <c r="O36" s="5">
        <v>15</v>
      </c>
    </row>
    <row r="37" spans="11:15" x14ac:dyDescent="0.25">
      <c r="K37" t="s">
        <v>8</v>
      </c>
      <c r="L37" t="s">
        <v>39</v>
      </c>
      <c r="M37" t="s">
        <v>30</v>
      </c>
      <c r="N37" s="4">
        <v>7021</v>
      </c>
      <c r="O37" s="5">
        <v>183</v>
      </c>
    </row>
    <row r="38" spans="11:15" x14ac:dyDescent="0.25">
      <c r="K38" t="s">
        <v>40</v>
      </c>
      <c r="L38" t="s">
        <v>39</v>
      </c>
      <c r="M38" t="s">
        <v>22</v>
      </c>
      <c r="N38" s="4">
        <v>5817</v>
      </c>
      <c r="O38" s="5">
        <v>12</v>
      </c>
    </row>
    <row r="39" spans="11:15" x14ac:dyDescent="0.25">
      <c r="K39" t="s">
        <v>41</v>
      </c>
      <c r="L39" t="s">
        <v>39</v>
      </c>
      <c r="M39" t="s">
        <v>14</v>
      </c>
      <c r="N39" s="4">
        <v>3976</v>
      </c>
      <c r="O39" s="5">
        <v>72</v>
      </c>
    </row>
    <row r="40" spans="11:15" x14ac:dyDescent="0.25">
      <c r="K40" t="s">
        <v>6</v>
      </c>
      <c r="L40" t="s">
        <v>38</v>
      </c>
      <c r="M40" t="s">
        <v>27</v>
      </c>
      <c r="N40" s="4">
        <v>1134</v>
      </c>
      <c r="O40" s="5">
        <v>282</v>
      </c>
    </row>
    <row r="41" spans="11:15" x14ac:dyDescent="0.25">
      <c r="K41" t="s">
        <v>2</v>
      </c>
      <c r="L41" t="s">
        <v>39</v>
      </c>
      <c r="M41" t="s">
        <v>28</v>
      </c>
      <c r="N41" s="4">
        <v>6027</v>
      </c>
      <c r="O41" s="5">
        <v>144</v>
      </c>
    </row>
    <row r="42" spans="11:15" x14ac:dyDescent="0.25">
      <c r="K42" t="s">
        <v>6</v>
      </c>
      <c r="L42" t="s">
        <v>37</v>
      </c>
      <c r="M42" t="s">
        <v>16</v>
      </c>
      <c r="N42" s="4">
        <v>1904</v>
      </c>
      <c r="O42" s="5">
        <v>405</v>
      </c>
    </row>
    <row r="43" spans="11:15" x14ac:dyDescent="0.25">
      <c r="K43" t="s">
        <v>7</v>
      </c>
      <c r="L43" t="s">
        <v>34</v>
      </c>
      <c r="M43" t="s">
        <v>32</v>
      </c>
      <c r="N43" s="4">
        <v>3262</v>
      </c>
      <c r="O43" s="5">
        <v>75</v>
      </c>
    </row>
    <row r="44" spans="11:15" x14ac:dyDescent="0.25">
      <c r="K44" t="s">
        <v>40</v>
      </c>
      <c r="L44" t="s">
        <v>34</v>
      </c>
      <c r="M44" t="s">
        <v>27</v>
      </c>
      <c r="N44" s="4">
        <v>2289</v>
      </c>
      <c r="O44" s="5">
        <v>135</v>
      </c>
    </row>
    <row r="45" spans="11:15" x14ac:dyDescent="0.25">
      <c r="K45" t="s">
        <v>5</v>
      </c>
      <c r="L45" t="s">
        <v>34</v>
      </c>
      <c r="M45" t="s">
        <v>27</v>
      </c>
      <c r="N45" s="4">
        <v>6986</v>
      </c>
      <c r="O45" s="5">
        <v>21</v>
      </c>
    </row>
    <row r="46" spans="11:15" x14ac:dyDescent="0.25">
      <c r="K46" t="s">
        <v>2</v>
      </c>
      <c r="L46" t="s">
        <v>38</v>
      </c>
      <c r="M46" t="s">
        <v>23</v>
      </c>
      <c r="N46" s="4">
        <v>4417</v>
      </c>
      <c r="O46" s="5">
        <v>153</v>
      </c>
    </row>
    <row r="47" spans="11:15" x14ac:dyDescent="0.25">
      <c r="K47" t="s">
        <v>6</v>
      </c>
      <c r="L47" t="s">
        <v>34</v>
      </c>
      <c r="M47" t="s">
        <v>15</v>
      </c>
      <c r="N47" s="4">
        <v>1442</v>
      </c>
      <c r="O47" s="5">
        <v>15</v>
      </c>
    </row>
    <row r="48" spans="11:15" x14ac:dyDescent="0.25">
      <c r="K48" t="s">
        <v>3</v>
      </c>
      <c r="L48" t="s">
        <v>35</v>
      </c>
      <c r="M48" t="s">
        <v>14</v>
      </c>
      <c r="N48" s="4">
        <v>2415</v>
      </c>
      <c r="O48" s="5">
        <v>255</v>
      </c>
    </row>
    <row r="49" spans="11:15" x14ac:dyDescent="0.25">
      <c r="K49" t="s">
        <v>2</v>
      </c>
      <c r="L49" t="s">
        <v>37</v>
      </c>
      <c r="M49" t="s">
        <v>19</v>
      </c>
      <c r="N49" s="4">
        <v>238</v>
      </c>
      <c r="O49" s="5">
        <v>18</v>
      </c>
    </row>
    <row r="50" spans="11:15" x14ac:dyDescent="0.25">
      <c r="K50" t="s">
        <v>6</v>
      </c>
      <c r="L50" t="s">
        <v>37</v>
      </c>
      <c r="M50" t="s">
        <v>23</v>
      </c>
      <c r="N50" s="4">
        <v>4949</v>
      </c>
      <c r="O50" s="5">
        <v>189</v>
      </c>
    </row>
    <row r="51" spans="11:15" x14ac:dyDescent="0.25">
      <c r="K51" t="s">
        <v>5</v>
      </c>
      <c r="L51" t="s">
        <v>38</v>
      </c>
      <c r="M51" t="s">
        <v>32</v>
      </c>
      <c r="N51" s="4">
        <v>5075</v>
      </c>
      <c r="O51" s="5">
        <v>21</v>
      </c>
    </row>
    <row r="52" spans="11:15" x14ac:dyDescent="0.25">
      <c r="K52" t="s">
        <v>3</v>
      </c>
      <c r="L52" t="s">
        <v>36</v>
      </c>
      <c r="M52" t="s">
        <v>16</v>
      </c>
      <c r="N52" s="4">
        <v>9198</v>
      </c>
      <c r="O52" s="5">
        <v>36</v>
      </c>
    </row>
    <row r="53" spans="11:15" x14ac:dyDescent="0.25">
      <c r="K53" t="s">
        <v>6</v>
      </c>
      <c r="L53" t="s">
        <v>34</v>
      </c>
      <c r="M53" t="s">
        <v>29</v>
      </c>
      <c r="N53" s="4">
        <v>3339</v>
      </c>
      <c r="O53" s="5">
        <v>75</v>
      </c>
    </row>
    <row r="54" spans="11:15" x14ac:dyDescent="0.25">
      <c r="K54" t="s">
        <v>40</v>
      </c>
      <c r="L54" t="s">
        <v>34</v>
      </c>
      <c r="M54" t="s">
        <v>17</v>
      </c>
      <c r="N54" s="4">
        <v>5019</v>
      </c>
      <c r="O54" s="5">
        <v>156</v>
      </c>
    </row>
    <row r="55" spans="11:15" x14ac:dyDescent="0.25">
      <c r="K55" t="s">
        <v>5</v>
      </c>
      <c r="L55" t="s">
        <v>36</v>
      </c>
      <c r="M55" t="s">
        <v>16</v>
      </c>
      <c r="N55" s="4">
        <v>16184</v>
      </c>
      <c r="O55" s="5">
        <v>39</v>
      </c>
    </row>
    <row r="56" spans="11:15" x14ac:dyDescent="0.25">
      <c r="K56" t="s">
        <v>6</v>
      </c>
      <c r="L56" t="s">
        <v>36</v>
      </c>
      <c r="M56" t="s">
        <v>21</v>
      </c>
      <c r="N56" s="4">
        <v>497</v>
      </c>
      <c r="O56" s="5">
        <v>63</v>
      </c>
    </row>
    <row r="57" spans="11:15" x14ac:dyDescent="0.25">
      <c r="K57" t="s">
        <v>2</v>
      </c>
      <c r="L57" t="s">
        <v>36</v>
      </c>
      <c r="M57" t="s">
        <v>29</v>
      </c>
      <c r="N57" s="4">
        <v>8211</v>
      </c>
      <c r="O57" s="5">
        <v>75</v>
      </c>
    </row>
    <row r="58" spans="11:15" x14ac:dyDescent="0.25">
      <c r="K58" t="s">
        <v>2</v>
      </c>
      <c r="L58" t="s">
        <v>38</v>
      </c>
      <c r="M58" t="s">
        <v>28</v>
      </c>
      <c r="N58" s="4">
        <v>6580</v>
      </c>
      <c r="O58" s="5">
        <v>183</v>
      </c>
    </row>
    <row r="59" spans="11:15" x14ac:dyDescent="0.25">
      <c r="K59" t="s">
        <v>41</v>
      </c>
      <c r="L59" t="s">
        <v>35</v>
      </c>
      <c r="M59" t="s">
        <v>13</v>
      </c>
      <c r="N59" s="4">
        <v>4760</v>
      </c>
      <c r="O59" s="5">
        <v>69</v>
      </c>
    </row>
    <row r="60" spans="11:15" x14ac:dyDescent="0.25">
      <c r="K60" t="s">
        <v>40</v>
      </c>
      <c r="L60" t="s">
        <v>36</v>
      </c>
      <c r="M60" t="s">
        <v>25</v>
      </c>
      <c r="N60" s="4">
        <v>5439</v>
      </c>
      <c r="O60" s="5">
        <v>30</v>
      </c>
    </row>
    <row r="61" spans="11:15" x14ac:dyDescent="0.25">
      <c r="K61" t="s">
        <v>41</v>
      </c>
      <c r="L61" t="s">
        <v>34</v>
      </c>
      <c r="M61" t="s">
        <v>17</v>
      </c>
      <c r="N61" s="4">
        <v>1463</v>
      </c>
      <c r="O61" s="5">
        <v>39</v>
      </c>
    </row>
    <row r="62" spans="11:15" x14ac:dyDescent="0.25">
      <c r="K62" t="s">
        <v>3</v>
      </c>
      <c r="L62" t="s">
        <v>34</v>
      </c>
      <c r="M62" t="s">
        <v>32</v>
      </c>
      <c r="N62" s="4">
        <v>7777</v>
      </c>
      <c r="O62" s="5">
        <v>504</v>
      </c>
    </row>
    <row r="63" spans="11:15" x14ac:dyDescent="0.25">
      <c r="K63" t="s">
        <v>9</v>
      </c>
      <c r="L63" t="s">
        <v>37</v>
      </c>
      <c r="M63" t="s">
        <v>29</v>
      </c>
      <c r="N63" s="4">
        <v>1085</v>
      </c>
      <c r="O63" s="5">
        <v>273</v>
      </c>
    </row>
    <row r="64" spans="11:15" x14ac:dyDescent="0.25">
      <c r="K64" t="s">
        <v>5</v>
      </c>
      <c r="L64" t="s">
        <v>37</v>
      </c>
      <c r="M64" t="s">
        <v>31</v>
      </c>
      <c r="N64" s="4">
        <v>182</v>
      </c>
      <c r="O64" s="5">
        <v>48</v>
      </c>
    </row>
    <row r="65" spans="11:15" x14ac:dyDescent="0.25">
      <c r="K65" t="s">
        <v>6</v>
      </c>
      <c r="L65" t="s">
        <v>34</v>
      </c>
      <c r="M65" t="s">
        <v>27</v>
      </c>
      <c r="N65" s="4">
        <v>4242</v>
      </c>
      <c r="O65" s="5">
        <v>207</v>
      </c>
    </row>
    <row r="66" spans="11:15" x14ac:dyDescent="0.25">
      <c r="K66" t="s">
        <v>6</v>
      </c>
      <c r="L66" t="s">
        <v>36</v>
      </c>
      <c r="M66" t="s">
        <v>32</v>
      </c>
      <c r="N66" s="4">
        <v>6118</v>
      </c>
      <c r="O66" s="5">
        <v>9</v>
      </c>
    </row>
    <row r="67" spans="11:15" x14ac:dyDescent="0.25">
      <c r="K67" t="s">
        <v>10</v>
      </c>
      <c r="L67" t="s">
        <v>36</v>
      </c>
      <c r="M67" t="s">
        <v>23</v>
      </c>
      <c r="N67" s="4">
        <v>2317</v>
      </c>
      <c r="O67" s="5">
        <v>261</v>
      </c>
    </row>
    <row r="68" spans="11:15" x14ac:dyDescent="0.25">
      <c r="K68" t="s">
        <v>6</v>
      </c>
      <c r="L68" t="s">
        <v>38</v>
      </c>
      <c r="M68" t="s">
        <v>16</v>
      </c>
      <c r="N68" s="4">
        <v>938</v>
      </c>
      <c r="O68" s="5">
        <v>6</v>
      </c>
    </row>
    <row r="69" spans="11:15" x14ac:dyDescent="0.25">
      <c r="K69" t="s">
        <v>8</v>
      </c>
      <c r="L69" t="s">
        <v>37</v>
      </c>
      <c r="M69" t="s">
        <v>15</v>
      </c>
      <c r="N69" s="4">
        <v>9709</v>
      </c>
      <c r="O69" s="5">
        <v>30</v>
      </c>
    </row>
    <row r="70" spans="11:15" x14ac:dyDescent="0.25">
      <c r="K70" t="s">
        <v>7</v>
      </c>
      <c r="L70" t="s">
        <v>34</v>
      </c>
      <c r="M70" t="s">
        <v>20</v>
      </c>
      <c r="N70" s="4">
        <v>2205</v>
      </c>
      <c r="O70" s="5">
        <v>138</v>
      </c>
    </row>
    <row r="71" spans="11:15" x14ac:dyDescent="0.25">
      <c r="K71" t="s">
        <v>7</v>
      </c>
      <c r="L71" t="s">
        <v>37</v>
      </c>
      <c r="M71" t="s">
        <v>17</v>
      </c>
      <c r="N71" s="4">
        <v>4487</v>
      </c>
      <c r="O71" s="5">
        <v>111</v>
      </c>
    </row>
    <row r="72" spans="11:15" x14ac:dyDescent="0.25">
      <c r="K72" t="s">
        <v>5</v>
      </c>
      <c r="L72" t="s">
        <v>35</v>
      </c>
      <c r="M72" t="s">
        <v>18</v>
      </c>
      <c r="N72" s="4">
        <v>2415</v>
      </c>
      <c r="O72" s="5">
        <v>15</v>
      </c>
    </row>
    <row r="73" spans="11:15" x14ac:dyDescent="0.25">
      <c r="K73" t="s">
        <v>40</v>
      </c>
      <c r="L73" t="s">
        <v>34</v>
      </c>
      <c r="M73" t="s">
        <v>19</v>
      </c>
      <c r="N73" s="4">
        <v>4018</v>
      </c>
      <c r="O73" s="5">
        <v>162</v>
      </c>
    </row>
    <row r="74" spans="11:15" x14ac:dyDescent="0.25">
      <c r="K74" t="s">
        <v>5</v>
      </c>
      <c r="L74" t="s">
        <v>34</v>
      </c>
      <c r="M74" t="s">
        <v>19</v>
      </c>
      <c r="N74" s="4">
        <v>861</v>
      </c>
      <c r="O74" s="5">
        <v>195</v>
      </c>
    </row>
    <row r="75" spans="11:15" x14ac:dyDescent="0.25">
      <c r="K75" t="s">
        <v>10</v>
      </c>
      <c r="L75" t="s">
        <v>38</v>
      </c>
      <c r="M75" t="s">
        <v>14</v>
      </c>
      <c r="N75" s="4">
        <v>5586</v>
      </c>
      <c r="O75" s="5">
        <v>525</v>
      </c>
    </row>
    <row r="76" spans="11:15" x14ac:dyDescent="0.25">
      <c r="K76" t="s">
        <v>7</v>
      </c>
      <c r="L76" t="s">
        <v>34</v>
      </c>
      <c r="M76" t="s">
        <v>33</v>
      </c>
      <c r="N76" s="4">
        <v>2226</v>
      </c>
      <c r="O76" s="5">
        <v>48</v>
      </c>
    </row>
    <row r="77" spans="11:15" x14ac:dyDescent="0.25">
      <c r="K77" t="s">
        <v>9</v>
      </c>
      <c r="L77" t="s">
        <v>34</v>
      </c>
      <c r="M77" t="s">
        <v>28</v>
      </c>
      <c r="N77" s="4">
        <v>14329</v>
      </c>
      <c r="O77" s="5">
        <v>150</v>
      </c>
    </row>
    <row r="78" spans="11:15" x14ac:dyDescent="0.25">
      <c r="K78" t="s">
        <v>9</v>
      </c>
      <c r="L78" t="s">
        <v>34</v>
      </c>
      <c r="M78" t="s">
        <v>20</v>
      </c>
      <c r="N78" s="4">
        <v>8463</v>
      </c>
      <c r="O78" s="5">
        <v>492</v>
      </c>
    </row>
    <row r="79" spans="11:15" x14ac:dyDescent="0.25">
      <c r="K79" t="s">
        <v>5</v>
      </c>
      <c r="L79" t="s">
        <v>34</v>
      </c>
      <c r="M79" t="s">
        <v>29</v>
      </c>
      <c r="N79" s="4">
        <v>2891</v>
      </c>
      <c r="O79" s="5">
        <v>102</v>
      </c>
    </row>
    <row r="80" spans="11:15" x14ac:dyDescent="0.25">
      <c r="K80" t="s">
        <v>3</v>
      </c>
      <c r="L80" t="s">
        <v>36</v>
      </c>
      <c r="M80" t="s">
        <v>23</v>
      </c>
      <c r="N80" s="4">
        <v>3773</v>
      </c>
      <c r="O80" s="5">
        <v>165</v>
      </c>
    </row>
    <row r="81" spans="11:15" x14ac:dyDescent="0.25">
      <c r="K81" t="s">
        <v>41</v>
      </c>
      <c r="L81" t="s">
        <v>36</v>
      </c>
      <c r="M81" t="s">
        <v>28</v>
      </c>
      <c r="N81" s="4">
        <v>854</v>
      </c>
      <c r="O81" s="5">
        <v>309</v>
      </c>
    </row>
    <row r="82" spans="11:15" x14ac:dyDescent="0.25">
      <c r="K82" t="s">
        <v>6</v>
      </c>
      <c r="L82" t="s">
        <v>36</v>
      </c>
      <c r="M82" t="s">
        <v>17</v>
      </c>
      <c r="N82" s="4">
        <v>4970</v>
      </c>
      <c r="O82" s="5">
        <v>156</v>
      </c>
    </row>
    <row r="83" spans="11:15" x14ac:dyDescent="0.25">
      <c r="K83" t="s">
        <v>9</v>
      </c>
      <c r="L83" t="s">
        <v>35</v>
      </c>
      <c r="M83" t="s">
        <v>26</v>
      </c>
      <c r="N83" s="4">
        <v>98</v>
      </c>
      <c r="O83" s="5">
        <v>159</v>
      </c>
    </row>
    <row r="84" spans="11:15" x14ac:dyDescent="0.25">
      <c r="K84" t="s">
        <v>5</v>
      </c>
      <c r="L84" t="s">
        <v>35</v>
      </c>
      <c r="M84" t="s">
        <v>15</v>
      </c>
      <c r="N84" s="4">
        <v>13391</v>
      </c>
      <c r="O84" s="5">
        <v>201</v>
      </c>
    </row>
    <row r="85" spans="11:15" x14ac:dyDescent="0.25">
      <c r="K85" t="s">
        <v>8</v>
      </c>
      <c r="L85" t="s">
        <v>39</v>
      </c>
      <c r="M85" t="s">
        <v>31</v>
      </c>
      <c r="N85" s="4">
        <v>8890</v>
      </c>
      <c r="O85" s="5">
        <v>210</v>
      </c>
    </row>
    <row r="86" spans="11:15" x14ac:dyDescent="0.25">
      <c r="K86" t="s">
        <v>2</v>
      </c>
      <c r="L86" t="s">
        <v>38</v>
      </c>
      <c r="M86" t="s">
        <v>13</v>
      </c>
      <c r="N86" s="4">
        <v>56</v>
      </c>
      <c r="O86" s="5">
        <v>51</v>
      </c>
    </row>
    <row r="87" spans="11:15" x14ac:dyDescent="0.25">
      <c r="K87" t="s">
        <v>3</v>
      </c>
      <c r="L87" t="s">
        <v>36</v>
      </c>
      <c r="M87" t="s">
        <v>25</v>
      </c>
      <c r="N87" s="4">
        <v>3339</v>
      </c>
      <c r="O87" s="5">
        <v>39</v>
      </c>
    </row>
    <row r="88" spans="11:15" x14ac:dyDescent="0.25">
      <c r="K88" t="s">
        <v>10</v>
      </c>
      <c r="L88" t="s">
        <v>35</v>
      </c>
      <c r="M88" t="s">
        <v>18</v>
      </c>
      <c r="N88" s="4">
        <v>3808</v>
      </c>
      <c r="O88" s="5">
        <v>279</v>
      </c>
    </row>
    <row r="89" spans="11:15" x14ac:dyDescent="0.25">
      <c r="K89" t="s">
        <v>10</v>
      </c>
      <c r="L89" t="s">
        <v>38</v>
      </c>
      <c r="M89" t="s">
        <v>13</v>
      </c>
      <c r="N89" s="4">
        <v>63</v>
      </c>
      <c r="O89" s="5">
        <v>123</v>
      </c>
    </row>
    <row r="90" spans="11:15" x14ac:dyDescent="0.25">
      <c r="K90" t="s">
        <v>2</v>
      </c>
      <c r="L90" t="s">
        <v>39</v>
      </c>
      <c r="M90" t="s">
        <v>27</v>
      </c>
      <c r="N90" s="4">
        <v>7812</v>
      </c>
      <c r="O90" s="5">
        <v>81</v>
      </c>
    </row>
    <row r="91" spans="11:15" x14ac:dyDescent="0.25">
      <c r="K91" t="s">
        <v>40</v>
      </c>
      <c r="L91" t="s">
        <v>37</v>
      </c>
      <c r="M91" t="s">
        <v>19</v>
      </c>
      <c r="N91" s="4">
        <v>7693</v>
      </c>
      <c r="O91" s="5">
        <v>21</v>
      </c>
    </row>
    <row r="92" spans="11:15" x14ac:dyDescent="0.25">
      <c r="K92" t="s">
        <v>3</v>
      </c>
      <c r="L92" t="s">
        <v>36</v>
      </c>
      <c r="M92" t="s">
        <v>28</v>
      </c>
      <c r="N92" s="4">
        <v>973</v>
      </c>
      <c r="O92" s="5">
        <v>162</v>
      </c>
    </row>
    <row r="93" spans="11:15" x14ac:dyDescent="0.25">
      <c r="K93" t="s">
        <v>10</v>
      </c>
      <c r="L93" t="s">
        <v>35</v>
      </c>
      <c r="M93" t="s">
        <v>21</v>
      </c>
      <c r="N93" s="4">
        <v>567</v>
      </c>
      <c r="O93" s="5">
        <v>228</v>
      </c>
    </row>
    <row r="94" spans="11:15" x14ac:dyDescent="0.25">
      <c r="K94" t="s">
        <v>10</v>
      </c>
      <c r="L94" t="s">
        <v>36</v>
      </c>
      <c r="M94" t="s">
        <v>29</v>
      </c>
      <c r="N94" s="4">
        <v>2471</v>
      </c>
      <c r="O94" s="5">
        <v>342</v>
      </c>
    </row>
    <row r="95" spans="11:15" x14ac:dyDescent="0.25">
      <c r="K95" t="s">
        <v>5</v>
      </c>
      <c r="L95" t="s">
        <v>38</v>
      </c>
      <c r="M95" t="s">
        <v>13</v>
      </c>
      <c r="N95" s="4">
        <v>7189</v>
      </c>
      <c r="O95" s="5">
        <v>54</v>
      </c>
    </row>
    <row r="96" spans="11:15" x14ac:dyDescent="0.25">
      <c r="K96" t="s">
        <v>41</v>
      </c>
      <c r="L96" t="s">
        <v>35</v>
      </c>
      <c r="M96" t="s">
        <v>28</v>
      </c>
      <c r="N96" s="4">
        <v>7455</v>
      </c>
      <c r="O96" s="5">
        <v>216</v>
      </c>
    </row>
    <row r="97" spans="11:15" x14ac:dyDescent="0.25">
      <c r="K97" t="s">
        <v>3</v>
      </c>
      <c r="L97" t="s">
        <v>34</v>
      </c>
      <c r="M97" t="s">
        <v>26</v>
      </c>
      <c r="N97" s="4">
        <v>3108</v>
      </c>
      <c r="O97" s="5">
        <v>54</v>
      </c>
    </row>
    <row r="98" spans="11:15" x14ac:dyDescent="0.25">
      <c r="K98" t="s">
        <v>6</v>
      </c>
      <c r="L98" t="s">
        <v>38</v>
      </c>
      <c r="M98" t="s">
        <v>25</v>
      </c>
      <c r="N98" s="4">
        <v>469</v>
      </c>
      <c r="O98" s="5">
        <v>75</v>
      </c>
    </row>
    <row r="99" spans="11:15" x14ac:dyDescent="0.25">
      <c r="K99" t="s">
        <v>9</v>
      </c>
      <c r="L99" t="s">
        <v>37</v>
      </c>
      <c r="M99" t="s">
        <v>23</v>
      </c>
      <c r="N99" s="4">
        <v>2737</v>
      </c>
      <c r="O99" s="5">
        <v>93</v>
      </c>
    </row>
    <row r="100" spans="11:15" x14ac:dyDescent="0.25">
      <c r="K100" t="s">
        <v>9</v>
      </c>
      <c r="L100" t="s">
        <v>37</v>
      </c>
      <c r="M100" t="s">
        <v>25</v>
      </c>
      <c r="N100" s="4">
        <v>4305</v>
      </c>
      <c r="O100" s="5">
        <v>156</v>
      </c>
    </row>
    <row r="101" spans="11:15" x14ac:dyDescent="0.25">
      <c r="K101" t="s">
        <v>9</v>
      </c>
      <c r="L101" t="s">
        <v>38</v>
      </c>
      <c r="M101" t="s">
        <v>17</v>
      </c>
      <c r="N101" s="4">
        <v>2408</v>
      </c>
      <c r="O101" s="5">
        <v>9</v>
      </c>
    </row>
    <row r="102" spans="11:15" x14ac:dyDescent="0.25">
      <c r="K102" t="s">
        <v>3</v>
      </c>
      <c r="L102" t="s">
        <v>36</v>
      </c>
      <c r="M102" t="s">
        <v>19</v>
      </c>
      <c r="N102" s="4">
        <v>1281</v>
      </c>
      <c r="O102" s="5">
        <v>18</v>
      </c>
    </row>
    <row r="103" spans="11:15" x14ac:dyDescent="0.25">
      <c r="K103" t="s">
        <v>40</v>
      </c>
      <c r="L103" t="s">
        <v>35</v>
      </c>
      <c r="M103" t="s">
        <v>32</v>
      </c>
      <c r="N103" s="4">
        <v>12348</v>
      </c>
      <c r="O103" s="5">
        <v>234</v>
      </c>
    </row>
    <row r="104" spans="11:15" x14ac:dyDescent="0.25">
      <c r="K104" t="s">
        <v>3</v>
      </c>
      <c r="L104" t="s">
        <v>34</v>
      </c>
      <c r="M104" t="s">
        <v>28</v>
      </c>
      <c r="N104" s="4">
        <v>3689</v>
      </c>
      <c r="O104" s="5">
        <v>312</v>
      </c>
    </row>
    <row r="105" spans="11:15" x14ac:dyDescent="0.25">
      <c r="K105" t="s">
        <v>7</v>
      </c>
      <c r="L105" t="s">
        <v>36</v>
      </c>
      <c r="M105" t="s">
        <v>19</v>
      </c>
      <c r="N105" s="4">
        <v>2870</v>
      </c>
      <c r="O105" s="5">
        <v>300</v>
      </c>
    </row>
    <row r="106" spans="11:15" x14ac:dyDescent="0.25">
      <c r="K106" t="s">
        <v>2</v>
      </c>
      <c r="L106" t="s">
        <v>36</v>
      </c>
      <c r="M106" t="s">
        <v>27</v>
      </c>
      <c r="N106" s="4">
        <v>798</v>
      </c>
      <c r="O106" s="5">
        <v>519</v>
      </c>
    </row>
    <row r="107" spans="11:15" x14ac:dyDescent="0.25">
      <c r="K107" t="s">
        <v>41</v>
      </c>
      <c r="L107" t="s">
        <v>37</v>
      </c>
      <c r="M107" t="s">
        <v>21</v>
      </c>
      <c r="N107" s="4">
        <v>2933</v>
      </c>
      <c r="O107" s="5">
        <v>9</v>
      </c>
    </row>
    <row r="108" spans="11:15" x14ac:dyDescent="0.25">
      <c r="K108" t="s">
        <v>5</v>
      </c>
      <c r="L108" t="s">
        <v>35</v>
      </c>
      <c r="M108" t="s">
        <v>4</v>
      </c>
      <c r="N108" s="4">
        <v>2744</v>
      </c>
      <c r="O108" s="5">
        <v>9</v>
      </c>
    </row>
    <row r="109" spans="11:15" x14ac:dyDescent="0.25">
      <c r="K109" t="s">
        <v>40</v>
      </c>
      <c r="L109" t="s">
        <v>36</v>
      </c>
      <c r="M109" t="s">
        <v>33</v>
      </c>
      <c r="N109" s="4">
        <v>9772</v>
      </c>
      <c r="O109" s="5">
        <v>90</v>
      </c>
    </row>
    <row r="110" spans="11:15" x14ac:dyDescent="0.25">
      <c r="K110" t="s">
        <v>7</v>
      </c>
      <c r="L110" t="s">
        <v>34</v>
      </c>
      <c r="M110" t="s">
        <v>25</v>
      </c>
      <c r="N110" s="4">
        <v>1568</v>
      </c>
      <c r="O110" s="5">
        <v>96</v>
      </c>
    </row>
    <row r="111" spans="11:15" x14ac:dyDescent="0.25">
      <c r="K111" t="s">
        <v>2</v>
      </c>
      <c r="L111" t="s">
        <v>36</v>
      </c>
      <c r="M111" t="s">
        <v>16</v>
      </c>
      <c r="N111" s="4">
        <v>11417</v>
      </c>
      <c r="O111" s="5">
        <v>21</v>
      </c>
    </row>
    <row r="112" spans="11:15" x14ac:dyDescent="0.25">
      <c r="K112" t="s">
        <v>40</v>
      </c>
      <c r="L112" t="s">
        <v>34</v>
      </c>
      <c r="M112" t="s">
        <v>26</v>
      </c>
      <c r="N112" s="4">
        <v>6748</v>
      </c>
      <c r="O112" s="5">
        <v>48</v>
      </c>
    </row>
    <row r="113" spans="11:15" x14ac:dyDescent="0.25">
      <c r="K113" t="s">
        <v>10</v>
      </c>
      <c r="L113" t="s">
        <v>36</v>
      </c>
      <c r="M113" t="s">
        <v>27</v>
      </c>
      <c r="N113" s="4">
        <v>1407</v>
      </c>
      <c r="O113" s="5">
        <v>72</v>
      </c>
    </row>
    <row r="114" spans="11:15" x14ac:dyDescent="0.25">
      <c r="K114" t="s">
        <v>8</v>
      </c>
      <c r="L114" t="s">
        <v>35</v>
      </c>
      <c r="M114" t="s">
        <v>29</v>
      </c>
      <c r="N114" s="4">
        <v>2023</v>
      </c>
      <c r="O114" s="5">
        <v>168</v>
      </c>
    </row>
    <row r="115" spans="11:15" x14ac:dyDescent="0.25">
      <c r="K115" t="s">
        <v>5</v>
      </c>
      <c r="L115" t="s">
        <v>39</v>
      </c>
      <c r="M115" t="s">
        <v>26</v>
      </c>
      <c r="N115" s="4">
        <v>5236</v>
      </c>
      <c r="O115" s="5">
        <v>51</v>
      </c>
    </row>
    <row r="116" spans="11:15" x14ac:dyDescent="0.25">
      <c r="K116" t="s">
        <v>41</v>
      </c>
      <c r="L116" t="s">
        <v>36</v>
      </c>
      <c r="M116" t="s">
        <v>19</v>
      </c>
      <c r="N116" s="4">
        <v>1925</v>
      </c>
      <c r="O116" s="5">
        <v>192</v>
      </c>
    </row>
    <row r="117" spans="11:15" x14ac:dyDescent="0.25">
      <c r="K117" t="s">
        <v>7</v>
      </c>
      <c r="L117" t="s">
        <v>37</v>
      </c>
      <c r="M117" t="s">
        <v>14</v>
      </c>
      <c r="N117" s="4">
        <v>6608</v>
      </c>
      <c r="O117" s="5">
        <v>225</v>
      </c>
    </row>
    <row r="118" spans="11:15" x14ac:dyDescent="0.25">
      <c r="K118" t="s">
        <v>6</v>
      </c>
      <c r="L118" t="s">
        <v>34</v>
      </c>
      <c r="M118" t="s">
        <v>26</v>
      </c>
      <c r="N118" s="4">
        <v>8008</v>
      </c>
      <c r="O118" s="5">
        <v>456</v>
      </c>
    </row>
    <row r="119" spans="11:15" x14ac:dyDescent="0.25">
      <c r="K119" t="s">
        <v>10</v>
      </c>
      <c r="L119" t="s">
        <v>34</v>
      </c>
      <c r="M119" t="s">
        <v>25</v>
      </c>
      <c r="N119" s="4">
        <v>1428</v>
      </c>
      <c r="O119" s="5">
        <v>93</v>
      </c>
    </row>
    <row r="120" spans="11:15" x14ac:dyDescent="0.25">
      <c r="K120" t="s">
        <v>6</v>
      </c>
      <c r="L120" t="s">
        <v>34</v>
      </c>
      <c r="M120" t="s">
        <v>4</v>
      </c>
      <c r="N120" s="4">
        <v>525</v>
      </c>
      <c r="O120" s="5">
        <v>48</v>
      </c>
    </row>
    <row r="121" spans="11:15" x14ac:dyDescent="0.25">
      <c r="K121" t="s">
        <v>6</v>
      </c>
      <c r="L121" t="s">
        <v>37</v>
      </c>
      <c r="M121" t="s">
        <v>18</v>
      </c>
      <c r="N121" s="4">
        <v>1505</v>
      </c>
      <c r="O121" s="5">
        <v>102</v>
      </c>
    </row>
    <row r="122" spans="11:15" x14ac:dyDescent="0.25">
      <c r="K122" t="s">
        <v>7</v>
      </c>
      <c r="L122" t="s">
        <v>35</v>
      </c>
      <c r="M122" t="s">
        <v>30</v>
      </c>
      <c r="N122" s="4">
        <v>6755</v>
      </c>
      <c r="O122" s="5">
        <v>252</v>
      </c>
    </row>
    <row r="123" spans="11:15" x14ac:dyDescent="0.25">
      <c r="K123" t="s">
        <v>2</v>
      </c>
      <c r="L123" t="s">
        <v>37</v>
      </c>
      <c r="M123" t="s">
        <v>18</v>
      </c>
      <c r="N123" s="4">
        <v>11571</v>
      </c>
      <c r="O123" s="5">
        <v>138</v>
      </c>
    </row>
    <row r="124" spans="11:15" x14ac:dyDescent="0.25">
      <c r="K124" t="s">
        <v>40</v>
      </c>
      <c r="L124" t="s">
        <v>38</v>
      </c>
      <c r="M124" t="s">
        <v>25</v>
      </c>
      <c r="N124" s="4">
        <v>2541</v>
      </c>
      <c r="O124" s="5">
        <v>90</v>
      </c>
    </row>
    <row r="125" spans="11:15" x14ac:dyDescent="0.25">
      <c r="K125" t="s">
        <v>41</v>
      </c>
      <c r="L125" t="s">
        <v>37</v>
      </c>
      <c r="M125" t="s">
        <v>30</v>
      </c>
      <c r="N125" s="4">
        <v>1526</v>
      </c>
      <c r="O125" s="5">
        <v>240</v>
      </c>
    </row>
    <row r="126" spans="11:15" x14ac:dyDescent="0.25">
      <c r="K126" t="s">
        <v>40</v>
      </c>
      <c r="L126" t="s">
        <v>38</v>
      </c>
      <c r="M126" t="s">
        <v>4</v>
      </c>
      <c r="N126" s="4">
        <v>6125</v>
      </c>
      <c r="O126" s="5">
        <v>102</v>
      </c>
    </row>
    <row r="127" spans="11:15" x14ac:dyDescent="0.25">
      <c r="K127" t="s">
        <v>41</v>
      </c>
      <c r="L127" t="s">
        <v>35</v>
      </c>
      <c r="M127" t="s">
        <v>27</v>
      </c>
      <c r="N127" s="4">
        <v>847</v>
      </c>
      <c r="O127" s="5">
        <v>129</v>
      </c>
    </row>
    <row r="128" spans="11:15" x14ac:dyDescent="0.25">
      <c r="K128" t="s">
        <v>8</v>
      </c>
      <c r="L128" t="s">
        <v>35</v>
      </c>
      <c r="M128" t="s">
        <v>27</v>
      </c>
      <c r="N128" s="4">
        <v>4753</v>
      </c>
      <c r="O128" s="5">
        <v>300</v>
      </c>
    </row>
    <row r="129" spans="11:15" x14ac:dyDescent="0.25">
      <c r="K129" t="s">
        <v>6</v>
      </c>
      <c r="L129" t="s">
        <v>38</v>
      </c>
      <c r="M129" t="s">
        <v>33</v>
      </c>
      <c r="N129" s="4">
        <v>959</v>
      </c>
      <c r="O129" s="5">
        <v>135</v>
      </c>
    </row>
    <row r="130" spans="11:15" x14ac:dyDescent="0.25">
      <c r="K130" t="s">
        <v>7</v>
      </c>
      <c r="L130" t="s">
        <v>35</v>
      </c>
      <c r="M130" t="s">
        <v>24</v>
      </c>
      <c r="N130" s="4">
        <v>2793</v>
      </c>
      <c r="O130" s="5">
        <v>114</v>
      </c>
    </row>
    <row r="131" spans="11:15" x14ac:dyDescent="0.25">
      <c r="K131" t="s">
        <v>7</v>
      </c>
      <c r="L131" t="s">
        <v>35</v>
      </c>
      <c r="M131" t="s">
        <v>14</v>
      </c>
      <c r="N131" s="4">
        <v>4606</v>
      </c>
      <c r="O131" s="5">
        <v>63</v>
      </c>
    </row>
    <row r="132" spans="11:15" x14ac:dyDescent="0.25">
      <c r="K132" t="s">
        <v>7</v>
      </c>
      <c r="L132" t="s">
        <v>36</v>
      </c>
      <c r="M132" t="s">
        <v>29</v>
      </c>
      <c r="N132" s="4">
        <v>5551</v>
      </c>
      <c r="O132" s="5">
        <v>252</v>
      </c>
    </row>
    <row r="133" spans="11:15" x14ac:dyDescent="0.25">
      <c r="K133" t="s">
        <v>10</v>
      </c>
      <c r="L133" t="s">
        <v>36</v>
      </c>
      <c r="M133" t="s">
        <v>32</v>
      </c>
      <c r="N133" s="4">
        <v>6657</v>
      </c>
      <c r="O133" s="5">
        <v>303</v>
      </c>
    </row>
    <row r="134" spans="11:15" x14ac:dyDescent="0.25">
      <c r="K134" t="s">
        <v>7</v>
      </c>
      <c r="L134" t="s">
        <v>39</v>
      </c>
      <c r="M134" t="s">
        <v>17</v>
      </c>
      <c r="N134" s="4">
        <v>4438</v>
      </c>
      <c r="O134" s="5">
        <v>246</v>
      </c>
    </row>
    <row r="135" spans="11:15" x14ac:dyDescent="0.25">
      <c r="K135" t="s">
        <v>8</v>
      </c>
      <c r="L135" t="s">
        <v>38</v>
      </c>
      <c r="M135" t="s">
        <v>22</v>
      </c>
      <c r="N135" s="4">
        <v>168</v>
      </c>
      <c r="O135" s="5">
        <v>84</v>
      </c>
    </row>
    <row r="136" spans="11:15" x14ac:dyDescent="0.25">
      <c r="K136" t="s">
        <v>7</v>
      </c>
      <c r="L136" t="s">
        <v>34</v>
      </c>
      <c r="M136" t="s">
        <v>17</v>
      </c>
      <c r="N136" s="4">
        <v>7777</v>
      </c>
      <c r="O136" s="5">
        <v>39</v>
      </c>
    </row>
    <row r="137" spans="11:15" x14ac:dyDescent="0.25">
      <c r="K137" t="s">
        <v>5</v>
      </c>
      <c r="L137" t="s">
        <v>36</v>
      </c>
      <c r="M137" t="s">
        <v>17</v>
      </c>
      <c r="N137" s="4">
        <v>3339</v>
      </c>
      <c r="O137" s="5">
        <v>348</v>
      </c>
    </row>
    <row r="138" spans="11:15" x14ac:dyDescent="0.25">
      <c r="K138" t="s">
        <v>7</v>
      </c>
      <c r="L138" t="s">
        <v>37</v>
      </c>
      <c r="M138" t="s">
        <v>33</v>
      </c>
      <c r="N138" s="4">
        <v>6391</v>
      </c>
      <c r="O138" s="5">
        <v>48</v>
      </c>
    </row>
    <row r="139" spans="11:15" x14ac:dyDescent="0.25">
      <c r="K139" t="s">
        <v>5</v>
      </c>
      <c r="L139" t="s">
        <v>37</v>
      </c>
      <c r="M139" t="s">
        <v>22</v>
      </c>
      <c r="N139" s="4">
        <v>518</v>
      </c>
      <c r="O139" s="5">
        <v>75</v>
      </c>
    </row>
    <row r="140" spans="11:15" x14ac:dyDescent="0.25">
      <c r="K140" t="s">
        <v>7</v>
      </c>
      <c r="L140" t="s">
        <v>38</v>
      </c>
      <c r="M140" t="s">
        <v>28</v>
      </c>
      <c r="N140" s="4">
        <v>5677</v>
      </c>
      <c r="O140" s="5">
        <v>258</v>
      </c>
    </row>
    <row r="141" spans="11:15" x14ac:dyDescent="0.25">
      <c r="K141" t="s">
        <v>6</v>
      </c>
      <c r="L141" t="s">
        <v>39</v>
      </c>
      <c r="M141" t="s">
        <v>17</v>
      </c>
      <c r="N141" s="4">
        <v>6048</v>
      </c>
      <c r="O141" s="5">
        <v>27</v>
      </c>
    </row>
    <row r="142" spans="11:15" x14ac:dyDescent="0.25">
      <c r="K142" t="s">
        <v>8</v>
      </c>
      <c r="L142" t="s">
        <v>38</v>
      </c>
      <c r="M142" t="s">
        <v>32</v>
      </c>
      <c r="N142" s="4">
        <v>3752</v>
      </c>
      <c r="O142" s="5">
        <v>213</v>
      </c>
    </row>
    <row r="143" spans="11:15" x14ac:dyDescent="0.25">
      <c r="K143" t="s">
        <v>5</v>
      </c>
      <c r="L143" t="s">
        <v>35</v>
      </c>
      <c r="M143" t="s">
        <v>29</v>
      </c>
      <c r="N143" s="4">
        <v>4480</v>
      </c>
      <c r="O143" s="5">
        <v>357</v>
      </c>
    </row>
    <row r="144" spans="11:15" x14ac:dyDescent="0.25">
      <c r="K144" t="s">
        <v>9</v>
      </c>
      <c r="L144" t="s">
        <v>37</v>
      </c>
      <c r="M144" t="s">
        <v>4</v>
      </c>
      <c r="N144" s="4">
        <v>259</v>
      </c>
      <c r="O144" s="5">
        <v>207</v>
      </c>
    </row>
    <row r="145" spans="11:15" x14ac:dyDescent="0.25">
      <c r="K145" t="s">
        <v>8</v>
      </c>
      <c r="L145" t="s">
        <v>37</v>
      </c>
      <c r="M145" t="s">
        <v>30</v>
      </c>
      <c r="N145" s="4">
        <v>42</v>
      </c>
      <c r="O145" s="5">
        <v>150</v>
      </c>
    </row>
    <row r="146" spans="11:15" x14ac:dyDescent="0.25">
      <c r="K146" t="s">
        <v>41</v>
      </c>
      <c r="L146" t="s">
        <v>36</v>
      </c>
      <c r="M146" t="s">
        <v>26</v>
      </c>
      <c r="N146" s="4">
        <v>98</v>
      </c>
      <c r="O146" s="5">
        <v>204</v>
      </c>
    </row>
    <row r="147" spans="11:15" x14ac:dyDescent="0.25">
      <c r="K147" t="s">
        <v>7</v>
      </c>
      <c r="L147" t="s">
        <v>35</v>
      </c>
      <c r="M147" t="s">
        <v>27</v>
      </c>
      <c r="N147" s="4">
        <v>2478</v>
      </c>
      <c r="O147" s="5">
        <v>21</v>
      </c>
    </row>
    <row r="148" spans="11:15" x14ac:dyDescent="0.25">
      <c r="K148" t="s">
        <v>41</v>
      </c>
      <c r="L148" t="s">
        <v>34</v>
      </c>
      <c r="M148" t="s">
        <v>33</v>
      </c>
      <c r="N148" s="4">
        <v>7847</v>
      </c>
      <c r="O148" s="5">
        <v>174</v>
      </c>
    </row>
    <row r="149" spans="11:15" x14ac:dyDescent="0.25">
      <c r="K149" t="s">
        <v>2</v>
      </c>
      <c r="L149" t="s">
        <v>37</v>
      </c>
      <c r="M149" t="s">
        <v>17</v>
      </c>
      <c r="N149" s="4">
        <v>9926</v>
      </c>
      <c r="O149" s="5">
        <v>201</v>
      </c>
    </row>
    <row r="150" spans="11:15" x14ac:dyDescent="0.25">
      <c r="K150" t="s">
        <v>8</v>
      </c>
      <c r="L150" t="s">
        <v>38</v>
      </c>
      <c r="M150" t="s">
        <v>13</v>
      </c>
      <c r="N150" s="4">
        <v>819</v>
      </c>
      <c r="O150" s="5">
        <v>510</v>
      </c>
    </row>
    <row r="151" spans="11:15" x14ac:dyDescent="0.25">
      <c r="K151" t="s">
        <v>6</v>
      </c>
      <c r="L151" t="s">
        <v>39</v>
      </c>
      <c r="M151" t="s">
        <v>29</v>
      </c>
      <c r="N151" s="4">
        <v>3052</v>
      </c>
      <c r="O151" s="5">
        <v>378</v>
      </c>
    </row>
    <row r="152" spans="11:15" x14ac:dyDescent="0.25">
      <c r="K152" t="s">
        <v>9</v>
      </c>
      <c r="L152" t="s">
        <v>34</v>
      </c>
      <c r="M152" t="s">
        <v>21</v>
      </c>
      <c r="N152" s="4">
        <v>6832</v>
      </c>
      <c r="O152" s="5">
        <v>27</v>
      </c>
    </row>
    <row r="153" spans="11:15" x14ac:dyDescent="0.25">
      <c r="K153" t="s">
        <v>2</v>
      </c>
      <c r="L153" t="s">
        <v>39</v>
      </c>
      <c r="M153" t="s">
        <v>16</v>
      </c>
      <c r="N153" s="4">
        <v>2016</v>
      </c>
      <c r="O153" s="5">
        <v>117</v>
      </c>
    </row>
    <row r="154" spans="11:15" x14ac:dyDescent="0.25">
      <c r="K154" t="s">
        <v>6</v>
      </c>
      <c r="L154" t="s">
        <v>38</v>
      </c>
      <c r="M154" t="s">
        <v>21</v>
      </c>
      <c r="N154" s="4">
        <v>7322</v>
      </c>
      <c r="O154" s="5">
        <v>36</v>
      </c>
    </row>
    <row r="155" spans="11:15" x14ac:dyDescent="0.25">
      <c r="K155" t="s">
        <v>8</v>
      </c>
      <c r="L155" t="s">
        <v>35</v>
      </c>
      <c r="M155" t="s">
        <v>33</v>
      </c>
      <c r="N155" s="4">
        <v>357</v>
      </c>
      <c r="O155" s="5">
        <v>126</v>
      </c>
    </row>
    <row r="156" spans="11:15" x14ac:dyDescent="0.25">
      <c r="K156" t="s">
        <v>9</v>
      </c>
      <c r="L156" t="s">
        <v>39</v>
      </c>
      <c r="M156" t="s">
        <v>25</v>
      </c>
      <c r="N156" s="4">
        <v>3192</v>
      </c>
      <c r="O156" s="5">
        <v>72</v>
      </c>
    </row>
    <row r="157" spans="11:15" x14ac:dyDescent="0.25">
      <c r="K157" t="s">
        <v>7</v>
      </c>
      <c r="L157" t="s">
        <v>36</v>
      </c>
      <c r="M157" t="s">
        <v>22</v>
      </c>
      <c r="N157" s="4">
        <v>8435</v>
      </c>
      <c r="O157" s="5">
        <v>42</v>
      </c>
    </row>
    <row r="158" spans="11:15" x14ac:dyDescent="0.25">
      <c r="K158" t="s">
        <v>40</v>
      </c>
      <c r="L158" t="s">
        <v>39</v>
      </c>
      <c r="M158" t="s">
        <v>29</v>
      </c>
      <c r="N158" s="4">
        <v>0</v>
      </c>
      <c r="O158" s="5">
        <v>135</v>
      </c>
    </row>
    <row r="159" spans="11:15" x14ac:dyDescent="0.25">
      <c r="K159" t="s">
        <v>7</v>
      </c>
      <c r="L159" t="s">
        <v>34</v>
      </c>
      <c r="M159" t="s">
        <v>24</v>
      </c>
      <c r="N159" s="4">
        <v>8862</v>
      </c>
      <c r="O159" s="5">
        <v>189</v>
      </c>
    </row>
    <row r="160" spans="11:15" x14ac:dyDescent="0.25">
      <c r="K160" t="s">
        <v>6</v>
      </c>
      <c r="L160" t="s">
        <v>37</v>
      </c>
      <c r="M160" t="s">
        <v>28</v>
      </c>
      <c r="N160" s="4">
        <v>3556</v>
      </c>
      <c r="O160" s="5">
        <v>459</v>
      </c>
    </row>
    <row r="161" spans="11:15" x14ac:dyDescent="0.25">
      <c r="K161" t="s">
        <v>5</v>
      </c>
      <c r="L161" t="s">
        <v>34</v>
      </c>
      <c r="M161" t="s">
        <v>15</v>
      </c>
      <c r="N161" s="4">
        <v>7280</v>
      </c>
      <c r="O161" s="5">
        <v>201</v>
      </c>
    </row>
    <row r="162" spans="11:15" x14ac:dyDescent="0.25">
      <c r="K162" t="s">
        <v>6</v>
      </c>
      <c r="L162" t="s">
        <v>34</v>
      </c>
      <c r="M162" t="s">
        <v>30</v>
      </c>
      <c r="N162" s="4">
        <v>3402</v>
      </c>
      <c r="O162" s="5">
        <v>366</v>
      </c>
    </row>
    <row r="163" spans="11:15" x14ac:dyDescent="0.25">
      <c r="K163" t="s">
        <v>3</v>
      </c>
      <c r="L163" t="s">
        <v>37</v>
      </c>
      <c r="M163" t="s">
        <v>29</v>
      </c>
      <c r="N163" s="4">
        <v>4592</v>
      </c>
      <c r="O163" s="5">
        <v>324</v>
      </c>
    </row>
    <row r="164" spans="11:15" x14ac:dyDescent="0.25">
      <c r="K164" t="s">
        <v>9</v>
      </c>
      <c r="L164" t="s">
        <v>35</v>
      </c>
      <c r="M164" t="s">
        <v>15</v>
      </c>
      <c r="N164" s="4">
        <v>7833</v>
      </c>
      <c r="O164" s="5">
        <v>243</v>
      </c>
    </row>
    <row r="165" spans="11:15" x14ac:dyDescent="0.25">
      <c r="K165" t="s">
        <v>2</v>
      </c>
      <c r="L165" t="s">
        <v>39</v>
      </c>
      <c r="M165" t="s">
        <v>21</v>
      </c>
      <c r="N165" s="4">
        <v>7651</v>
      </c>
      <c r="O165" s="5">
        <v>213</v>
      </c>
    </row>
    <row r="166" spans="11:15" x14ac:dyDescent="0.25">
      <c r="K166" t="s">
        <v>40</v>
      </c>
      <c r="L166" t="s">
        <v>35</v>
      </c>
      <c r="M166" t="s">
        <v>30</v>
      </c>
      <c r="N166" s="4">
        <v>2275</v>
      </c>
      <c r="O166" s="5">
        <v>447</v>
      </c>
    </row>
    <row r="167" spans="11:15" x14ac:dyDescent="0.25">
      <c r="K167" t="s">
        <v>40</v>
      </c>
      <c r="L167" t="s">
        <v>38</v>
      </c>
      <c r="M167" t="s">
        <v>13</v>
      </c>
      <c r="N167" s="4">
        <v>5670</v>
      </c>
      <c r="O167" s="5">
        <v>297</v>
      </c>
    </row>
    <row r="168" spans="11:15" x14ac:dyDescent="0.25">
      <c r="K168" t="s">
        <v>7</v>
      </c>
      <c r="L168" t="s">
        <v>35</v>
      </c>
      <c r="M168" t="s">
        <v>16</v>
      </c>
      <c r="N168" s="4">
        <v>2135</v>
      </c>
      <c r="O168" s="5">
        <v>27</v>
      </c>
    </row>
    <row r="169" spans="11:15" x14ac:dyDescent="0.25">
      <c r="K169" t="s">
        <v>40</v>
      </c>
      <c r="L169" t="s">
        <v>34</v>
      </c>
      <c r="M169" t="s">
        <v>23</v>
      </c>
      <c r="N169" s="4">
        <v>2779</v>
      </c>
      <c r="O169" s="5">
        <v>75</v>
      </c>
    </row>
    <row r="170" spans="11:15" x14ac:dyDescent="0.25">
      <c r="K170" t="s">
        <v>10</v>
      </c>
      <c r="L170" t="s">
        <v>39</v>
      </c>
      <c r="M170" t="s">
        <v>33</v>
      </c>
      <c r="N170" s="4">
        <v>12950</v>
      </c>
      <c r="O170" s="5">
        <v>30</v>
      </c>
    </row>
    <row r="171" spans="11:15" x14ac:dyDescent="0.25">
      <c r="K171" t="s">
        <v>7</v>
      </c>
      <c r="L171" t="s">
        <v>36</v>
      </c>
      <c r="M171" t="s">
        <v>18</v>
      </c>
      <c r="N171" s="4">
        <v>2646</v>
      </c>
      <c r="O171" s="5">
        <v>177</v>
      </c>
    </row>
    <row r="172" spans="11:15" x14ac:dyDescent="0.25">
      <c r="K172" t="s">
        <v>40</v>
      </c>
      <c r="L172" t="s">
        <v>34</v>
      </c>
      <c r="M172" t="s">
        <v>33</v>
      </c>
      <c r="N172" s="4">
        <v>3794</v>
      </c>
      <c r="O172" s="5">
        <v>159</v>
      </c>
    </row>
    <row r="173" spans="11:15" x14ac:dyDescent="0.25">
      <c r="K173" t="s">
        <v>3</v>
      </c>
      <c r="L173" t="s">
        <v>35</v>
      </c>
      <c r="M173" t="s">
        <v>33</v>
      </c>
      <c r="N173" s="4">
        <v>819</v>
      </c>
      <c r="O173" s="5">
        <v>306</v>
      </c>
    </row>
    <row r="174" spans="11:15" x14ac:dyDescent="0.25">
      <c r="K174" t="s">
        <v>3</v>
      </c>
      <c r="L174" t="s">
        <v>34</v>
      </c>
      <c r="M174" t="s">
        <v>20</v>
      </c>
      <c r="N174" s="4">
        <v>2583</v>
      </c>
      <c r="O174" s="5">
        <v>18</v>
      </c>
    </row>
    <row r="175" spans="11:15" x14ac:dyDescent="0.25">
      <c r="K175" t="s">
        <v>7</v>
      </c>
      <c r="L175" t="s">
        <v>35</v>
      </c>
      <c r="M175" t="s">
        <v>19</v>
      </c>
      <c r="N175" s="4">
        <v>4585</v>
      </c>
      <c r="O175" s="5">
        <v>240</v>
      </c>
    </row>
    <row r="176" spans="11:15" x14ac:dyDescent="0.25">
      <c r="K176" t="s">
        <v>5</v>
      </c>
      <c r="L176" t="s">
        <v>34</v>
      </c>
      <c r="M176" t="s">
        <v>33</v>
      </c>
      <c r="N176" s="4">
        <v>1652</v>
      </c>
      <c r="O176" s="5">
        <v>93</v>
      </c>
    </row>
    <row r="177" spans="11:15" x14ac:dyDescent="0.25">
      <c r="K177" t="s">
        <v>10</v>
      </c>
      <c r="L177" t="s">
        <v>34</v>
      </c>
      <c r="M177" t="s">
        <v>26</v>
      </c>
      <c r="N177" s="4">
        <v>4991</v>
      </c>
      <c r="O177" s="5">
        <v>9</v>
      </c>
    </row>
    <row r="178" spans="11:15" x14ac:dyDescent="0.25">
      <c r="K178" t="s">
        <v>8</v>
      </c>
      <c r="L178" t="s">
        <v>34</v>
      </c>
      <c r="M178" t="s">
        <v>16</v>
      </c>
      <c r="N178" s="4">
        <v>2009</v>
      </c>
      <c r="O178" s="5">
        <v>219</v>
      </c>
    </row>
    <row r="179" spans="11:15" x14ac:dyDescent="0.25">
      <c r="K179" t="s">
        <v>2</v>
      </c>
      <c r="L179" t="s">
        <v>39</v>
      </c>
      <c r="M179" t="s">
        <v>22</v>
      </c>
      <c r="N179" s="4">
        <v>1568</v>
      </c>
      <c r="O179" s="5">
        <v>141</v>
      </c>
    </row>
    <row r="180" spans="11:15" x14ac:dyDescent="0.25">
      <c r="K180" t="s">
        <v>41</v>
      </c>
      <c r="L180" t="s">
        <v>37</v>
      </c>
      <c r="M180" t="s">
        <v>20</v>
      </c>
      <c r="N180" s="4">
        <v>3388</v>
      </c>
      <c r="O180" s="5">
        <v>123</v>
      </c>
    </row>
    <row r="181" spans="11:15" x14ac:dyDescent="0.25">
      <c r="K181" t="s">
        <v>40</v>
      </c>
      <c r="L181" t="s">
        <v>38</v>
      </c>
      <c r="M181" t="s">
        <v>24</v>
      </c>
      <c r="N181" s="4">
        <v>623</v>
      </c>
      <c r="O181" s="5">
        <v>51</v>
      </c>
    </row>
    <row r="182" spans="11:15" x14ac:dyDescent="0.25">
      <c r="K182" t="s">
        <v>6</v>
      </c>
      <c r="L182" t="s">
        <v>36</v>
      </c>
      <c r="M182" t="s">
        <v>4</v>
      </c>
      <c r="N182" s="4">
        <v>10073</v>
      </c>
      <c r="O182" s="5">
        <v>120</v>
      </c>
    </row>
    <row r="183" spans="11:15" x14ac:dyDescent="0.25">
      <c r="K183" t="s">
        <v>8</v>
      </c>
      <c r="L183" t="s">
        <v>39</v>
      </c>
      <c r="M183" t="s">
        <v>26</v>
      </c>
      <c r="N183" s="4">
        <v>1561</v>
      </c>
      <c r="O183" s="5">
        <v>27</v>
      </c>
    </row>
    <row r="184" spans="11:15" x14ac:dyDescent="0.25">
      <c r="K184" t="s">
        <v>9</v>
      </c>
      <c r="L184" t="s">
        <v>36</v>
      </c>
      <c r="M184" t="s">
        <v>27</v>
      </c>
      <c r="N184" s="4">
        <v>11522</v>
      </c>
      <c r="O184" s="5">
        <v>204</v>
      </c>
    </row>
    <row r="185" spans="11:15" x14ac:dyDescent="0.25">
      <c r="K185" t="s">
        <v>6</v>
      </c>
      <c r="L185" t="s">
        <v>38</v>
      </c>
      <c r="M185" t="s">
        <v>13</v>
      </c>
      <c r="N185" s="4">
        <v>2317</v>
      </c>
      <c r="O185" s="5">
        <v>123</v>
      </c>
    </row>
    <row r="186" spans="11:15" x14ac:dyDescent="0.25">
      <c r="K186" t="s">
        <v>10</v>
      </c>
      <c r="L186" t="s">
        <v>37</v>
      </c>
      <c r="M186" t="s">
        <v>28</v>
      </c>
      <c r="N186" s="4">
        <v>3059</v>
      </c>
      <c r="O186" s="5">
        <v>27</v>
      </c>
    </row>
    <row r="187" spans="11:15" x14ac:dyDescent="0.25">
      <c r="K187" t="s">
        <v>41</v>
      </c>
      <c r="L187" t="s">
        <v>37</v>
      </c>
      <c r="M187" t="s">
        <v>26</v>
      </c>
      <c r="N187" s="4">
        <v>2324</v>
      </c>
      <c r="O187" s="5">
        <v>177</v>
      </c>
    </row>
    <row r="188" spans="11:15" x14ac:dyDescent="0.25">
      <c r="K188" t="s">
        <v>3</v>
      </c>
      <c r="L188" t="s">
        <v>39</v>
      </c>
      <c r="M188" t="s">
        <v>26</v>
      </c>
      <c r="N188" s="4">
        <v>4956</v>
      </c>
      <c r="O188" s="5">
        <v>171</v>
      </c>
    </row>
    <row r="189" spans="11:15" x14ac:dyDescent="0.25">
      <c r="K189" t="s">
        <v>10</v>
      </c>
      <c r="L189" t="s">
        <v>34</v>
      </c>
      <c r="M189" t="s">
        <v>19</v>
      </c>
      <c r="N189" s="4">
        <v>5355</v>
      </c>
      <c r="O189" s="5">
        <v>204</v>
      </c>
    </row>
    <row r="190" spans="11:15" x14ac:dyDescent="0.25">
      <c r="K190" t="s">
        <v>3</v>
      </c>
      <c r="L190" t="s">
        <v>34</v>
      </c>
      <c r="M190" t="s">
        <v>14</v>
      </c>
      <c r="N190" s="4">
        <v>7259</v>
      </c>
      <c r="O190" s="5">
        <v>276</v>
      </c>
    </row>
    <row r="191" spans="11:15" x14ac:dyDescent="0.25">
      <c r="K191" t="s">
        <v>8</v>
      </c>
      <c r="L191" t="s">
        <v>37</v>
      </c>
      <c r="M191" t="s">
        <v>26</v>
      </c>
      <c r="N191" s="4">
        <v>6279</v>
      </c>
      <c r="O191" s="5">
        <v>45</v>
      </c>
    </row>
    <row r="192" spans="11:15" x14ac:dyDescent="0.25">
      <c r="K192" t="s">
        <v>40</v>
      </c>
      <c r="L192" t="s">
        <v>38</v>
      </c>
      <c r="M192" t="s">
        <v>29</v>
      </c>
      <c r="N192" s="4">
        <v>2541</v>
      </c>
      <c r="O192" s="5">
        <v>45</v>
      </c>
    </row>
    <row r="193" spans="11:15" x14ac:dyDescent="0.25">
      <c r="K193" t="s">
        <v>6</v>
      </c>
      <c r="L193" t="s">
        <v>35</v>
      </c>
      <c r="M193" t="s">
        <v>27</v>
      </c>
      <c r="N193" s="4">
        <v>3864</v>
      </c>
      <c r="O193" s="5">
        <v>177</v>
      </c>
    </row>
    <row r="194" spans="11:15" x14ac:dyDescent="0.25">
      <c r="K194" t="s">
        <v>5</v>
      </c>
      <c r="L194" t="s">
        <v>36</v>
      </c>
      <c r="M194" t="s">
        <v>13</v>
      </c>
      <c r="N194" s="4">
        <v>6146</v>
      </c>
      <c r="O194" s="5">
        <v>63</v>
      </c>
    </row>
    <row r="195" spans="11:15" x14ac:dyDescent="0.25">
      <c r="K195" t="s">
        <v>9</v>
      </c>
      <c r="L195" t="s">
        <v>39</v>
      </c>
      <c r="M195" t="s">
        <v>18</v>
      </c>
      <c r="N195" s="4">
        <v>2639</v>
      </c>
      <c r="O195" s="5">
        <v>204</v>
      </c>
    </row>
    <row r="196" spans="11:15" x14ac:dyDescent="0.25">
      <c r="K196" t="s">
        <v>8</v>
      </c>
      <c r="L196" t="s">
        <v>37</v>
      </c>
      <c r="M196" t="s">
        <v>22</v>
      </c>
      <c r="N196" s="4">
        <v>1890</v>
      </c>
      <c r="O196" s="5">
        <v>195</v>
      </c>
    </row>
    <row r="197" spans="11:15" x14ac:dyDescent="0.25">
      <c r="K197" t="s">
        <v>7</v>
      </c>
      <c r="L197" t="s">
        <v>34</v>
      </c>
      <c r="M197" t="s">
        <v>14</v>
      </c>
      <c r="N197" s="4">
        <v>1932</v>
      </c>
      <c r="O197" s="5">
        <v>369</v>
      </c>
    </row>
    <row r="198" spans="11:15" x14ac:dyDescent="0.25">
      <c r="K198" t="s">
        <v>3</v>
      </c>
      <c r="L198" t="s">
        <v>34</v>
      </c>
      <c r="M198" t="s">
        <v>25</v>
      </c>
      <c r="N198" s="4">
        <v>6300</v>
      </c>
      <c r="O198" s="5">
        <v>42</v>
      </c>
    </row>
    <row r="199" spans="11:15" x14ac:dyDescent="0.25">
      <c r="K199" t="s">
        <v>6</v>
      </c>
      <c r="L199" t="s">
        <v>37</v>
      </c>
      <c r="M199" t="s">
        <v>30</v>
      </c>
      <c r="N199" s="4">
        <v>560</v>
      </c>
      <c r="O199" s="5">
        <v>81</v>
      </c>
    </row>
    <row r="200" spans="11:15" x14ac:dyDescent="0.25">
      <c r="K200" t="s">
        <v>9</v>
      </c>
      <c r="L200" t="s">
        <v>37</v>
      </c>
      <c r="M200" t="s">
        <v>26</v>
      </c>
      <c r="N200" s="4">
        <v>2856</v>
      </c>
      <c r="O200" s="5">
        <v>246</v>
      </c>
    </row>
    <row r="201" spans="11:15" x14ac:dyDescent="0.25">
      <c r="K201" t="s">
        <v>9</v>
      </c>
      <c r="L201" t="s">
        <v>34</v>
      </c>
      <c r="M201" t="s">
        <v>17</v>
      </c>
      <c r="N201" s="4">
        <v>707</v>
      </c>
      <c r="O201" s="5">
        <v>174</v>
      </c>
    </row>
    <row r="202" spans="11:15" x14ac:dyDescent="0.25">
      <c r="K202" t="s">
        <v>8</v>
      </c>
      <c r="L202" t="s">
        <v>35</v>
      </c>
      <c r="M202" t="s">
        <v>30</v>
      </c>
      <c r="N202" s="4">
        <v>3598</v>
      </c>
      <c r="O202" s="5">
        <v>81</v>
      </c>
    </row>
    <row r="203" spans="11:15" x14ac:dyDescent="0.25">
      <c r="K203" t="s">
        <v>40</v>
      </c>
      <c r="L203" t="s">
        <v>35</v>
      </c>
      <c r="M203" t="s">
        <v>22</v>
      </c>
      <c r="N203" s="4">
        <v>6853</v>
      </c>
      <c r="O203" s="5">
        <v>372</v>
      </c>
    </row>
    <row r="204" spans="11:15" x14ac:dyDescent="0.25">
      <c r="K204" t="s">
        <v>40</v>
      </c>
      <c r="L204" t="s">
        <v>35</v>
      </c>
      <c r="M204" t="s">
        <v>16</v>
      </c>
      <c r="N204" s="4">
        <v>4725</v>
      </c>
      <c r="O204" s="5">
        <v>174</v>
      </c>
    </row>
    <row r="205" spans="11:15" x14ac:dyDescent="0.25">
      <c r="K205" t="s">
        <v>41</v>
      </c>
      <c r="L205" t="s">
        <v>36</v>
      </c>
      <c r="M205" t="s">
        <v>32</v>
      </c>
      <c r="N205" s="4">
        <v>10304</v>
      </c>
      <c r="O205" s="5">
        <v>84</v>
      </c>
    </row>
    <row r="206" spans="11:15" x14ac:dyDescent="0.25">
      <c r="K206" t="s">
        <v>41</v>
      </c>
      <c r="L206" t="s">
        <v>34</v>
      </c>
      <c r="M206" t="s">
        <v>16</v>
      </c>
      <c r="N206" s="4">
        <v>1274</v>
      </c>
      <c r="O206" s="5">
        <v>225</v>
      </c>
    </row>
    <row r="207" spans="11:15" x14ac:dyDescent="0.25">
      <c r="K207" t="s">
        <v>5</v>
      </c>
      <c r="L207" t="s">
        <v>36</v>
      </c>
      <c r="M207" t="s">
        <v>30</v>
      </c>
      <c r="N207" s="4">
        <v>1526</v>
      </c>
      <c r="O207" s="5">
        <v>105</v>
      </c>
    </row>
    <row r="208" spans="11:15" x14ac:dyDescent="0.25">
      <c r="K208" t="s">
        <v>40</v>
      </c>
      <c r="L208" t="s">
        <v>39</v>
      </c>
      <c r="M208" t="s">
        <v>28</v>
      </c>
      <c r="N208" s="4">
        <v>3101</v>
      </c>
      <c r="O208" s="5">
        <v>225</v>
      </c>
    </row>
    <row r="209" spans="11:15" x14ac:dyDescent="0.25">
      <c r="K209" t="s">
        <v>2</v>
      </c>
      <c r="L209" t="s">
        <v>37</v>
      </c>
      <c r="M209" t="s">
        <v>14</v>
      </c>
      <c r="N209" s="4">
        <v>1057</v>
      </c>
      <c r="O209" s="5">
        <v>54</v>
      </c>
    </row>
    <row r="210" spans="11:15" x14ac:dyDescent="0.25">
      <c r="K210" t="s">
        <v>7</v>
      </c>
      <c r="L210" t="s">
        <v>37</v>
      </c>
      <c r="M210" t="s">
        <v>26</v>
      </c>
      <c r="N210" s="4">
        <v>5306</v>
      </c>
      <c r="O210" s="5">
        <v>0</v>
      </c>
    </row>
    <row r="211" spans="11:15" x14ac:dyDescent="0.25">
      <c r="K211" t="s">
        <v>5</v>
      </c>
      <c r="L211" t="s">
        <v>39</v>
      </c>
      <c r="M211" t="s">
        <v>24</v>
      </c>
      <c r="N211" s="4">
        <v>4018</v>
      </c>
      <c r="O211" s="5">
        <v>171</v>
      </c>
    </row>
    <row r="212" spans="11:15" x14ac:dyDescent="0.25">
      <c r="K212" t="s">
        <v>9</v>
      </c>
      <c r="L212" t="s">
        <v>34</v>
      </c>
      <c r="M212" t="s">
        <v>16</v>
      </c>
      <c r="N212" s="4">
        <v>938</v>
      </c>
      <c r="O212" s="5">
        <v>189</v>
      </c>
    </row>
    <row r="213" spans="11:15" x14ac:dyDescent="0.25">
      <c r="K213" t="s">
        <v>7</v>
      </c>
      <c r="L213" t="s">
        <v>38</v>
      </c>
      <c r="M213" t="s">
        <v>18</v>
      </c>
      <c r="N213" s="4">
        <v>1778</v>
      </c>
      <c r="O213" s="5">
        <v>270</v>
      </c>
    </row>
    <row r="214" spans="11:15" x14ac:dyDescent="0.25">
      <c r="K214" t="s">
        <v>6</v>
      </c>
      <c r="L214" t="s">
        <v>39</v>
      </c>
      <c r="M214" t="s">
        <v>30</v>
      </c>
      <c r="N214" s="4">
        <v>1638</v>
      </c>
      <c r="O214" s="5">
        <v>63</v>
      </c>
    </row>
    <row r="215" spans="11:15" x14ac:dyDescent="0.25">
      <c r="K215" t="s">
        <v>41</v>
      </c>
      <c r="L215" t="s">
        <v>38</v>
      </c>
      <c r="M215" t="s">
        <v>25</v>
      </c>
      <c r="N215" s="4">
        <v>154</v>
      </c>
      <c r="O215" s="5">
        <v>21</v>
      </c>
    </row>
    <row r="216" spans="11:15" x14ac:dyDescent="0.25">
      <c r="K216" t="s">
        <v>7</v>
      </c>
      <c r="L216" t="s">
        <v>37</v>
      </c>
      <c r="M216" t="s">
        <v>22</v>
      </c>
      <c r="N216" s="4">
        <v>9835</v>
      </c>
      <c r="O216" s="5">
        <v>207</v>
      </c>
    </row>
    <row r="217" spans="11:15" x14ac:dyDescent="0.25">
      <c r="K217" t="s">
        <v>9</v>
      </c>
      <c r="L217" t="s">
        <v>37</v>
      </c>
      <c r="M217" t="s">
        <v>20</v>
      </c>
      <c r="N217" s="4">
        <v>7273</v>
      </c>
      <c r="O217" s="5">
        <v>96</v>
      </c>
    </row>
    <row r="218" spans="11:15" x14ac:dyDescent="0.25">
      <c r="K218" t="s">
        <v>5</v>
      </c>
      <c r="L218" t="s">
        <v>39</v>
      </c>
      <c r="M218" t="s">
        <v>22</v>
      </c>
      <c r="N218" s="4">
        <v>6909</v>
      </c>
      <c r="O218" s="5">
        <v>81</v>
      </c>
    </row>
    <row r="219" spans="11:15" x14ac:dyDescent="0.25">
      <c r="K219" t="s">
        <v>9</v>
      </c>
      <c r="L219" t="s">
        <v>39</v>
      </c>
      <c r="M219" t="s">
        <v>24</v>
      </c>
      <c r="N219" s="4">
        <v>3920</v>
      </c>
      <c r="O219" s="5">
        <v>306</v>
      </c>
    </row>
    <row r="220" spans="11:15" x14ac:dyDescent="0.25">
      <c r="K220" t="s">
        <v>10</v>
      </c>
      <c r="L220" t="s">
        <v>39</v>
      </c>
      <c r="M220" t="s">
        <v>21</v>
      </c>
      <c r="N220" s="4">
        <v>4858</v>
      </c>
      <c r="O220" s="5">
        <v>279</v>
      </c>
    </row>
    <row r="221" spans="11:15" x14ac:dyDescent="0.25">
      <c r="K221" t="s">
        <v>2</v>
      </c>
      <c r="L221" t="s">
        <v>38</v>
      </c>
      <c r="M221" t="s">
        <v>4</v>
      </c>
      <c r="N221" s="4">
        <v>3549</v>
      </c>
      <c r="O221" s="5">
        <v>3</v>
      </c>
    </row>
    <row r="222" spans="11:15" x14ac:dyDescent="0.25">
      <c r="K222" t="s">
        <v>7</v>
      </c>
      <c r="L222" t="s">
        <v>39</v>
      </c>
      <c r="M222" t="s">
        <v>27</v>
      </c>
      <c r="N222" s="4">
        <v>966</v>
      </c>
      <c r="O222" s="5">
        <v>198</v>
      </c>
    </row>
    <row r="223" spans="11:15" x14ac:dyDescent="0.25">
      <c r="K223" t="s">
        <v>5</v>
      </c>
      <c r="L223" t="s">
        <v>39</v>
      </c>
      <c r="M223" t="s">
        <v>18</v>
      </c>
      <c r="N223" s="4">
        <v>385</v>
      </c>
      <c r="O223" s="5">
        <v>249</v>
      </c>
    </row>
    <row r="224" spans="11:15" x14ac:dyDescent="0.25">
      <c r="K224" t="s">
        <v>6</v>
      </c>
      <c r="L224" t="s">
        <v>34</v>
      </c>
      <c r="M224" t="s">
        <v>16</v>
      </c>
      <c r="N224" s="4">
        <v>2219</v>
      </c>
      <c r="O224" s="5">
        <v>75</v>
      </c>
    </row>
    <row r="225" spans="11:15" x14ac:dyDescent="0.25">
      <c r="K225" t="s">
        <v>9</v>
      </c>
      <c r="L225" t="s">
        <v>36</v>
      </c>
      <c r="M225" t="s">
        <v>32</v>
      </c>
      <c r="N225" s="4">
        <v>2954</v>
      </c>
      <c r="O225" s="5">
        <v>189</v>
      </c>
    </row>
    <row r="226" spans="11:15" x14ac:dyDescent="0.25">
      <c r="K226" t="s">
        <v>7</v>
      </c>
      <c r="L226" t="s">
        <v>36</v>
      </c>
      <c r="M226" t="s">
        <v>32</v>
      </c>
      <c r="N226" s="4">
        <v>280</v>
      </c>
      <c r="O226" s="5">
        <v>87</v>
      </c>
    </row>
    <row r="227" spans="11:15" x14ac:dyDescent="0.25">
      <c r="K227" t="s">
        <v>41</v>
      </c>
      <c r="L227" t="s">
        <v>36</v>
      </c>
      <c r="M227" t="s">
        <v>30</v>
      </c>
      <c r="N227" s="4">
        <v>6118</v>
      </c>
      <c r="O227" s="5">
        <v>174</v>
      </c>
    </row>
    <row r="228" spans="11:15" x14ac:dyDescent="0.25">
      <c r="K228" t="s">
        <v>2</v>
      </c>
      <c r="L228" t="s">
        <v>39</v>
      </c>
      <c r="M228" t="s">
        <v>15</v>
      </c>
      <c r="N228" s="4">
        <v>4802</v>
      </c>
      <c r="O228" s="5">
        <v>36</v>
      </c>
    </row>
    <row r="229" spans="11:15" x14ac:dyDescent="0.25">
      <c r="K229" t="s">
        <v>9</v>
      </c>
      <c r="L229" t="s">
        <v>38</v>
      </c>
      <c r="M229" t="s">
        <v>24</v>
      </c>
      <c r="N229" s="4">
        <v>4137</v>
      </c>
      <c r="O229" s="5">
        <v>60</v>
      </c>
    </row>
    <row r="230" spans="11:15" x14ac:dyDescent="0.25">
      <c r="K230" t="s">
        <v>3</v>
      </c>
      <c r="L230" t="s">
        <v>35</v>
      </c>
      <c r="M230" t="s">
        <v>23</v>
      </c>
      <c r="N230" s="4">
        <v>2023</v>
      </c>
      <c r="O230" s="5">
        <v>78</v>
      </c>
    </row>
    <row r="231" spans="11:15" x14ac:dyDescent="0.25">
      <c r="K231" t="s">
        <v>9</v>
      </c>
      <c r="L231" t="s">
        <v>36</v>
      </c>
      <c r="M231" t="s">
        <v>30</v>
      </c>
      <c r="N231" s="4">
        <v>9051</v>
      </c>
      <c r="O231" s="5">
        <v>57</v>
      </c>
    </row>
    <row r="232" spans="11:15" x14ac:dyDescent="0.25">
      <c r="K232" t="s">
        <v>9</v>
      </c>
      <c r="L232" t="s">
        <v>37</v>
      </c>
      <c r="M232" t="s">
        <v>28</v>
      </c>
      <c r="N232" s="4">
        <v>2919</v>
      </c>
      <c r="O232" s="5">
        <v>45</v>
      </c>
    </row>
    <row r="233" spans="11:15" x14ac:dyDescent="0.25">
      <c r="K233" t="s">
        <v>41</v>
      </c>
      <c r="L233" t="s">
        <v>38</v>
      </c>
      <c r="M233" t="s">
        <v>22</v>
      </c>
      <c r="N233" s="4">
        <v>5915</v>
      </c>
      <c r="O233" s="5">
        <v>3</v>
      </c>
    </row>
    <row r="234" spans="11:15" x14ac:dyDescent="0.25">
      <c r="K234" t="s">
        <v>10</v>
      </c>
      <c r="L234" t="s">
        <v>35</v>
      </c>
      <c r="M234" t="s">
        <v>15</v>
      </c>
      <c r="N234" s="4">
        <v>2562</v>
      </c>
      <c r="O234" s="5">
        <v>6</v>
      </c>
    </row>
    <row r="235" spans="11:15" x14ac:dyDescent="0.25">
      <c r="K235" t="s">
        <v>5</v>
      </c>
      <c r="L235" t="s">
        <v>37</v>
      </c>
      <c r="M235" t="s">
        <v>25</v>
      </c>
      <c r="N235" s="4">
        <v>8813</v>
      </c>
      <c r="O235" s="5">
        <v>21</v>
      </c>
    </row>
    <row r="236" spans="11:15" x14ac:dyDescent="0.25">
      <c r="K236" t="s">
        <v>5</v>
      </c>
      <c r="L236" t="s">
        <v>36</v>
      </c>
      <c r="M236" t="s">
        <v>18</v>
      </c>
      <c r="N236" s="4">
        <v>6111</v>
      </c>
      <c r="O236" s="5">
        <v>3</v>
      </c>
    </row>
    <row r="237" spans="11:15" x14ac:dyDescent="0.25">
      <c r="K237" t="s">
        <v>8</v>
      </c>
      <c r="L237" t="s">
        <v>34</v>
      </c>
      <c r="M237" t="s">
        <v>31</v>
      </c>
      <c r="N237" s="4">
        <v>3507</v>
      </c>
      <c r="O237" s="5">
        <v>288</v>
      </c>
    </row>
    <row r="238" spans="11:15" x14ac:dyDescent="0.25">
      <c r="K238" t="s">
        <v>6</v>
      </c>
      <c r="L238" t="s">
        <v>36</v>
      </c>
      <c r="M238" t="s">
        <v>13</v>
      </c>
      <c r="N238" s="4">
        <v>4319</v>
      </c>
      <c r="O238" s="5">
        <v>30</v>
      </c>
    </row>
    <row r="239" spans="11:15" x14ac:dyDescent="0.25">
      <c r="K239" t="s">
        <v>40</v>
      </c>
      <c r="L239" t="s">
        <v>38</v>
      </c>
      <c r="M239" t="s">
        <v>26</v>
      </c>
      <c r="N239" s="4">
        <v>609</v>
      </c>
      <c r="O239" s="5">
        <v>87</v>
      </c>
    </row>
    <row r="240" spans="11:15" x14ac:dyDescent="0.25">
      <c r="K240" t="s">
        <v>40</v>
      </c>
      <c r="L240" t="s">
        <v>39</v>
      </c>
      <c r="M240" t="s">
        <v>27</v>
      </c>
      <c r="N240" s="4">
        <v>6370</v>
      </c>
      <c r="O240" s="5">
        <v>30</v>
      </c>
    </row>
    <row r="241" spans="11:15" x14ac:dyDescent="0.25">
      <c r="K241" t="s">
        <v>5</v>
      </c>
      <c r="L241" t="s">
        <v>38</v>
      </c>
      <c r="M241" t="s">
        <v>19</v>
      </c>
      <c r="N241" s="4">
        <v>5474</v>
      </c>
      <c r="O241" s="5">
        <v>168</v>
      </c>
    </row>
    <row r="242" spans="11:15" x14ac:dyDescent="0.25">
      <c r="K242" t="s">
        <v>40</v>
      </c>
      <c r="L242" t="s">
        <v>36</v>
      </c>
      <c r="M242" t="s">
        <v>27</v>
      </c>
      <c r="N242" s="4">
        <v>3164</v>
      </c>
      <c r="O242" s="5">
        <v>306</v>
      </c>
    </row>
    <row r="243" spans="11:15" x14ac:dyDescent="0.25">
      <c r="K243" t="s">
        <v>6</v>
      </c>
      <c r="L243" t="s">
        <v>35</v>
      </c>
      <c r="M243" t="s">
        <v>4</v>
      </c>
      <c r="N243" s="4">
        <v>1302</v>
      </c>
      <c r="O243" s="5">
        <v>402</v>
      </c>
    </row>
    <row r="244" spans="11:15" x14ac:dyDescent="0.25">
      <c r="K244" t="s">
        <v>3</v>
      </c>
      <c r="L244" t="s">
        <v>37</v>
      </c>
      <c r="M244" t="s">
        <v>28</v>
      </c>
      <c r="N244" s="4">
        <v>7308</v>
      </c>
      <c r="O244" s="5">
        <v>327</v>
      </c>
    </row>
    <row r="245" spans="11:15" x14ac:dyDescent="0.25">
      <c r="K245" t="s">
        <v>40</v>
      </c>
      <c r="L245" t="s">
        <v>37</v>
      </c>
      <c r="M245" t="s">
        <v>27</v>
      </c>
      <c r="N245" s="4">
        <v>6132</v>
      </c>
      <c r="O245" s="5">
        <v>93</v>
      </c>
    </row>
    <row r="246" spans="11:15" x14ac:dyDescent="0.25">
      <c r="K246" t="s">
        <v>10</v>
      </c>
      <c r="L246" t="s">
        <v>35</v>
      </c>
      <c r="M246" t="s">
        <v>14</v>
      </c>
      <c r="N246" s="4">
        <v>3472</v>
      </c>
      <c r="O246" s="5">
        <v>96</v>
      </c>
    </row>
    <row r="247" spans="11:15" x14ac:dyDescent="0.25">
      <c r="K247" t="s">
        <v>8</v>
      </c>
      <c r="L247" t="s">
        <v>39</v>
      </c>
      <c r="M247" t="s">
        <v>18</v>
      </c>
      <c r="N247" s="4">
        <v>9660</v>
      </c>
      <c r="O247" s="5">
        <v>27</v>
      </c>
    </row>
    <row r="248" spans="11:15" x14ac:dyDescent="0.25">
      <c r="K248" t="s">
        <v>9</v>
      </c>
      <c r="L248" t="s">
        <v>38</v>
      </c>
      <c r="M248" t="s">
        <v>26</v>
      </c>
      <c r="N248" s="4">
        <v>2436</v>
      </c>
      <c r="O248" s="5">
        <v>99</v>
      </c>
    </row>
    <row r="249" spans="11:15" x14ac:dyDescent="0.25">
      <c r="K249" t="s">
        <v>9</v>
      </c>
      <c r="L249" t="s">
        <v>38</v>
      </c>
      <c r="M249" t="s">
        <v>33</v>
      </c>
      <c r="N249" s="4">
        <v>9506</v>
      </c>
      <c r="O249" s="5">
        <v>87</v>
      </c>
    </row>
    <row r="250" spans="11:15" x14ac:dyDescent="0.25">
      <c r="K250" t="s">
        <v>10</v>
      </c>
      <c r="L250" t="s">
        <v>37</v>
      </c>
      <c r="M250" t="s">
        <v>21</v>
      </c>
      <c r="N250" s="4">
        <v>245</v>
      </c>
      <c r="O250" s="5">
        <v>288</v>
      </c>
    </row>
    <row r="251" spans="11:15" x14ac:dyDescent="0.25">
      <c r="K251" t="s">
        <v>8</v>
      </c>
      <c r="L251" t="s">
        <v>35</v>
      </c>
      <c r="M251" t="s">
        <v>20</v>
      </c>
      <c r="N251" s="4">
        <v>2702</v>
      </c>
      <c r="O251" s="5">
        <v>363</v>
      </c>
    </row>
    <row r="252" spans="11:15" x14ac:dyDescent="0.25">
      <c r="K252" t="s">
        <v>10</v>
      </c>
      <c r="L252" t="s">
        <v>34</v>
      </c>
      <c r="M252" t="s">
        <v>17</v>
      </c>
      <c r="N252" s="4">
        <v>700</v>
      </c>
      <c r="O252" s="5">
        <v>87</v>
      </c>
    </row>
    <row r="253" spans="11:15" x14ac:dyDescent="0.25">
      <c r="K253" t="s">
        <v>6</v>
      </c>
      <c r="L253" t="s">
        <v>34</v>
      </c>
      <c r="M253" t="s">
        <v>17</v>
      </c>
      <c r="N253" s="4">
        <v>3759</v>
      </c>
      <c r="O253" s="5">
        <v>150</v>
      </c>
    </row>
    <row r="254" spans="11:15" x14ac:dyDescent="0.25">
      <c r="K254" t="s">
        <v>2</v>
      </c>
      <c r="L254" t="s">
        <v>35</v>
      </c>
      <c r="M254" t="s">
        <v>17</v>
      </c>
      <c r="N254" s="4">
        <v>1589</v>
      </c>
      <c r="O254" s="5">
        <v>303</v>
      </c>
    </row>
    <row r="255" spans="11:15" x14ac:dyDescent="0.25">
      <c r="K255" t="s">
        <v>7</v>
      </c>
      <c r="L255" t="s">
        <v>35</v>
      </c>
      <c r="M255" t="s">
        <v>28</v>
      </c>
      <c r="N255" s="4">
        <v>5194</v>
      </c>
      <c r="O255" s="5">
        <v>288</v>
      </c>
    </row>
    <row r="256" spans="11:15" x14ac:dyDescent="0.25">
      <c r="K256" t="s">
        <v>10</v>
      </c>
      <c r="L256" t="s">
        <v>36</v>
      </c>
      <c r="M256" t="s">
        <v>13</v>
      </c>
      <c r="N256" s="4">
        <v>945</v>
      </c>
      <c r="O256" s="5">
        <v>75</v>
      </c>
    </row>
    <row r="257" spans="11:15" x14ac:dyDescent="0.25">
      <c r="K257" t="s">
        <v>40</v>
      </c>
      <c r="L257" t="s">
        <v>38</v>
      </c>
      <c r="M257" t="s">
        <v>31</v>
      </c>
      <c r="N257" s="4">
        <v>1988</v>
      </c>
      <c r="O257" s="5">
        <v>39</v>
      </c>
    </row>
    <row r="258" spans="11:15" x14ac:dyDescent="0.25">
      <c r="K258" t="s">
        <v>6</v>
      </c>
      <c r="L258" t="s">
        <v>34</v>
      </c>
      <c r="M258" t="s">
        <v>32</v>
      </c>
      <c r="N258" s="4">
        <v>6734</v>
      </c>
      <c r="O258" s="5">
        <v>123</v>
      </c>
    </row>
    <row r="259" spans="11:15" x14ac:dyDescent="0.25">
      <c r="K259" t="s">
        <v>40</v>
      </c>
      <c r="L259" t="s">
        <v>36</v>
      </c>
      <c r="M259" t="s">
        <v>4</v>
      </c>
      <c r="N259" s="4">
        <v>217</v>
      </c>
      <c r="O259" s="5">
        <v>36</v>
      </c>
    </row>
    <row r="260" spans="11:15" x14ac:dyDescent="0.25">
      <c r="K260" t="s">
        <v>5</v>
      </c>
      <c r="L260" t="s">
        <v>34</v>
      </c>
      <c r="M260" t="s">
        <v>22</v>
      </c>
      <c r="N260" s="4">
        <v>6279</v>
      </c>
      <c r="O260" s="5">
        <v>237</v>
      </c>
    </row>
    <row r="261" spans="11:15" x14ac:dyDescent="0.25">
      <c r="K261" t="s">
        <v>40</v>
      </c>
      <c r="L261" t="s">
        <v>36</v>
      </c>
      <c r="M261" t="s">
        <v>13</v>
      </c>
      <c r="N261" s="4">
        <v>4424</v>
      </c>
      <c r="O261" s="5">
        <v>201</v>
      </c>
    </row>
    <row r="262" spans="11:15" x14ac:dyDescent="0.25">
      <c r="K262" t="s">
        <v>2</v>
      </c>
      <c r="L262" t="s">
        <v>36</v>
      </c>
      <c r="M262" t="s">
        <v>17</v>
      </c>
      <c r="N262" s="4">
        <v>189</v>
      </c>
      <c r="O262" s="5">
        <v>48</v>
      </c>
    </row>
    <row r="263" spans="11:15" x14ac:dyDescent="0.25">
      <c r="K263" t="s">
        <v>5</v>
      </c>
      <c r="L263" t="s">
        <v>35</v>
      </c>
      <c r="M263" t="s">
        <v>22</v>
      </c>
      <c r="N263" s="4">
        <v>490</v>
      </c>
      <c r="O263" s="5">
        <v>84</v>
      </c>
    </row>
    <row r="264" spans="11:15" x14ac:dyDescent="0.25">
      <c r="K264" t="s">
        <v>8</v>
      </c>
      <c r="L264" t="s">
        <v>37</v>
      </c>
      <c r="M264" t="s">
        <v>21</v>
      </c>
      <c r="N264" s="4">
        <v>434</v>
      </c>
      <c r="O264" s="5">
        <v>87</v>
      </c>
    </row>
    <row r="265" spans="11:15" x14ac:dyDescent="0.25">
      <c r="K265" t="s">
        <v>7</v>
      </c>
      <c r="L265" t="s">
        <v>38</v>
      </c>
      <c r="M265" t="s">
        <v>30</v>
      </c>
      <c r="N265" s="4">
        <v>10129</v>
      </c>
      <c r="O265" s="5">
        <v>312</v>
      </c>
    </row>
    <row r="266" spans="11:15" x14ac:dyDescent="0.25">
      <c r="K266" t="s">
        <v>3</v>
      </c>
      <c r="L266" t="s">
        <v>39</v>
      </c>
      <c r="M266" t="s">
        <v>28</v>
      </c>
      <c r="N266" s="4">
        <v>1652</v>
      </c>
      <c r="O266" s="5">
        <v>102</v>
      </c>
    </row>
    <row r="267" spans="11:15" x14ac:dyDescent="0.25">
      <c r="K267" t="s">
        <v>8</v>
      </c>
      <c r="L267" t="s">
        <v>38</v>
      </c>
      <c r="M267" t="s">
        <v>21</v>
      </c>
      <c r="N267" s="4">
        <v>6433</v>
      </c>
      <c r="O267" s="5">
        <v>78</v>
      </c>
    </row>
    <row r="268" spans="11:15" x14ac:dyDescent="0.25">
      <c r="K268" t="s">
        <v>3</v>
      </c>
      <c r="L268" t="s">
        <v>34</v>
      </c>
      <c r="M268" t="s">
        <v>23</v>
      </c>
      <c r="N268" s="4">
        <v>2212</v>
      </c>
      <c r="O268" s="5">
        <v>117</v>
      </c>
    </row>
    <row r="269" spans="11:15" x14ac:dyDescent="0.25">
      <c r="K269" t="s">
        <v>41</v>
      </c>
      <c r="L269" t="s">
        <v>35</v>
      </c>
      <c r="M269" t="s">
        <v>19</v>
      </c>
      <c r="N269" s="4">
        <v>609</v>
      </c>
      <c r="O269" s="5">
        <v>99</v>
      </c>
    </row>
    <row r="270" spans="11:15" x14ac:dyDescent="0.25">
      <c r="K270" t="s">
        <v>40</v>
      </c>
      <c r="L270" t="s">
        <v>35</v>
      </c>
      <c r="M270" t="s">
        <v>24</v>
      </c>
      <c r="N270" s="4">
        <v>1638</v>
      </c>
      <c r="O270" s="5">
        <v>48</v>
      </c>
    </row>
    <row r="271" spans="11:15" x14ac:dyDescent="0.25">
      <c r="K271" t="s">
        <v>7</v>
      </c>
      <c r="L271" t="s">
        <v>34</v>
      </c>
      <c r="M271" t="s">
        <v>15</v>
      </c>
      <c r="N271" s="4">
        <v>3829</v>
      </c>
      <c r="O271" s="5">
        <v>24</v>
      </c>
    </row>
    <row r="272" spans="11:15" x14ac:dyDescent="0.25">
      <c r="K272" t="s">
        <v>40</v>
      </c>
      <c r="L272" t="s">
        <v>39</v>
      </c>
      <c r="M272" t="s">
        <v>15</v>
      </c>
      <c r="N272" s="4">
        <v>5775</v>
      </c>
      <c r="O272" s="5">
        <v>42</v>
      </c>
    </row>
    <row r="273" spans="11:15" x14ac:dyDescent="0.25">
      <c r="K273" t="s">
        <v>6</v>
      </c>
      <c r="L273" t="s">
        <v>35</v>
      </c>
      <c r="M273" t="s">
        <v>20</v>
      </c>
      <c r="N273" s="4">
        <v>1071</v>
      </c>
      <c r="O273" s="5">
        <v>270</v>
      </c>
    </row>
    <row r="274" spans="11:15" x14ac:dyDescent="0.25">
      <c r="K274" t="s">
        <v>8</v>
      </c>
      <c r="L274" t="s">
        <v>36</v>
      </c>
      <c r="M274" t="s">
        <v>23</v>
      </c>
      <c r="N274" s="4">
        <v>5019</v>
      </c>
      <c r="O274" s="5">
        <v>150</v>
      </c>
    </row>
    <row r="275" spans="11:15" x14ac:dyDescent="0.25">
      <c r="K275" t="s">
        <v>2</v>
      </c>
      <c r="L275" t="s">
        <v>37</v>
      </c>
      <c r="M275" t="s">
        <v>15</v>
      </c>
      <c r="N275" s="4">
        <v>2863</v>
      </c>
      <c r="O275" s="5">
        <v>42</v>
      </c>
    </row>
    <row r="276" spans="11:15" x14ac:dyDescent="0.25">
      <c r="K276" t="s">
        <v>40</v>
      </c>
      <c r="L276" t="s">
        <v>35</v>
      </c>
      <c r="M276" t="s">
        <v>29</v>
      </c>
      <c r="N276" s="4">
        <v>1617</v>
      </c>
      <c r="O276" s="5">
        <v>126</v>
      </c>
    </row>
    <row r="277" spans="11:15" x14ac:dyDescent="0.25">
      <c r="K277" t="s">
        <v>6</v>
      </c>
      <c r="L277" t="s">
        <v>37</v>
      </c>
      <c r="M277" t="s">
        <v>26</v>
      </c>
      <c r="N277" s="4">
        <v>6818</v>
      </c>
      <c r="O277" s="5">
        <v>6</v>
      </c>
    </row>
    <row r="278" spans="11:15" x14ac:dyDescent="0.25">
      <c r="K278" t="s">
        <v>3</v>
      </c>
      <c r="L278" t="s">
        <v>35</v>
      </c>
      <c r="M278" t="s">
        <v>15</v>
      </c>
      <c r="N278" s="4">
        <v>6657</v>
      </c>
      <c r="O278" s="5">
        <v>276</v>
      </c>
    </row>
    <row r="279" spans="11:15" x14ac:dyDescent="0.25">
      <c r="K279" t="s">
        <v>3</v>
      </c>
      <c r="L279" t="s">
        <v>34</v>
      </c>
      <c r="M279" t="s">
        <v>17</v>
      </c>
      <c r="N279" s="4">
        <v>2919</v>
      </c>
      <c r="O279" s="5">
        <v>93</v>
      </c>
    </row>
    <row r="280" spans="11:15" x14ac:dyDescent="0.25">
      <c r="K280" t="s">
        <v>2</v>
      </c>
      <c r="L280" t="s">
        <v>36</v>
      </c>
      <c r="M280" t="s">
        <v>31</v>
      </c>
      <c r="N280" s="4">
        <v>3094</v>
      </c>
      <c r="O280" s="5">
        <v>246</v>
      </c>
    </row>
    <row r="281" spans="11:15" x14ac:dyDescent="0.25">
      <c r="K281" t="s">
        <v>6</v>
      </c>
      <c r="L281" t="s">
        <v>39</v>
      </c>
      <c r="M281" t="s">
        <v>24</v>
      </c>
      <c r="N281" s="4">
        <v>2989</v>
      </c>
      <c r="O281" s="5">
        <v>3</v>
      </c>
    </row>
    <row r="282" spans="11:15" x14ac:dyDescent="0.25">
      <c r="K282" t="s">
        <v>8</v>
      </c>
      <c r="L282" t="s">
        <v>38</v>
      </c>
      <c r="M282" t="s">
        <v>27</v>
      </c>
      <c r="N282" s="4">
        <v>2268</v>
      </c>
      <c r="O282" s="5">
        <v>63</v>
      </c>
    </row>
    <row r="283" spans="11:15" x14ac:dyDescent="0.25">
      <c r="K283" t="s">
        <v>5</v>
      </c>
      <c r="L283" t="s">
        <v>35</v>
      </c>
      <c r="M283" t="s">
        <v>31</v>
      </c>
      <c r="N283" s="4">
        <v>4753</v>
      </c>
      <c r="O283" s="5">
        <v>246</v>
      </c>
    </row>
    <row r="284" spans="11:15" x14ac:dyDescent="0.25">
      <c r="K284" t="s">
        <v>2</v>
      </c>
      <c r="L284" t="s">
        <v>34</v>
      </c>
      <c r="M284" t="s">
        <v>19</v>
      </c>
      <c r="N284" s="4">
        <v>7511</v>
      </c>
      <c r="O284" s="5">
        <v>120</v>
      </c>
    </row>
    <row r="285" spans="11:15" x14ac:dyDescent="0.25">
      <c r="K285" t="s">
        <v>2</v>
      </c>
      <c r="L285" t="s">
        <v>38</v>
      </c>
      <c r="M285" t="s">
        <v>31</v>
      </c>
      <c r="N285" s="4">
        <v>4326</v>
      </c>
      <c r="O285" s="5">
        <v>348</v>
      </c>
    </row>
    <row r="286" spans="11:15" x14ac:dyDescent="0.25">
      <c r="K286" t="s">
        <v>41</v>
      </c>
      <c r="L286" t="s">
        <v>34</v>
      </c>
      <c r="M286" t="s">
        <v>23</v>
      </c>
      <c r="N286" s="4">
        <v>4935</v>
      </c>
      <c r="O286" s="5">
        <v>126</v>
      </c>
    </row>
    <row r="287" spans="11:15" x14ac:dyDescent="0.25">
      <c r="K287" t="s">
        <v>6</v>
      </c>
      <c r="L287" t="s">
        <v>35</v>
      </c>
      <c r="M287" t="s">
        <v>30</v>
      </c>
      <c r="N287" s="4">
        <v>4781</v>
      </c>
      <c r="O287" s="5">
        <v>123</v>
      </c>
    </row>
    <row r="288" spans="11:15" x14ac:dyDescent="0.25">
      <c r="K288" t="s">
        <v>5</v>
      </c>
      <c r="L288" t="s">
        <v>38</v>
      </c>
      <c r="M288" t="s">
        <v>25</v>
      </c>
      <c r="N288" s="4">
        <v>7483</v>
      </c>
      <c r="O288" s="5">
        <v>45</v>
      </c>
    </row>
    <row r="289" spans="11:15" x14ac:dyDescent="0.25">
      <c r="K289" t="s">
        <v>10</v>
      </c>
      <c r="L289" t="s">
        <v>38</v>
      </c>
      <c r="M289" t="s">
        <v>4</v>
      </c>
      <c r="N289" s="4">
        <v>6860</v>
      </c>
      <c r="O289" s="5">
        <v>126</v>
      </c>
    </row>
    <row r="290" spans="11:15" x14ac:dyDescent="0.25">
      <c r="K290" t="s">
        <v>40</v>
      </c>
      <c r="L290" t="s">
        <v>37</v>
      </c>
      <c r="M290" t="s">
        <v>29</v>
      </c>
      <c r="N290" s="4">
        <v>9002</v>
      </c>
      <c r="O290" s="5">
        <v>72</v>
      </c>
    </row>
    <row r="291" spans="11:15" x14ac:dyDescent="0.25">
      <c r="K291" t="s">
        <v>6</v>
      </c>
      <c r="L291" t="s">
        <v>36</v>
      </c>
      <c r="M291" t="s">
        <v>29</v>
      </c>
      <c r="N291" s="4">
        <v>1400</v>
      </c>
      <c r="O291" s="5">
        <v>135</v>
      </c>
    </row>
    <row r="292" spans="11:15" x14ac:dyDescent="0.25">
      <c r="K292" t="s">
        <v>10</v>
      </c>
      <c r="L292" t="s">
        <v>34</v>
      </c>
      <c r="M292" t="s">
        <v>22</v>
      </c>
      <c r="N292" s="4">
        <v>4053</v>
      </c>
      <c r="O292" s="5">
        <v>24</v>
      </c>
    </row>
    <row r="293" spans="11:15" x14ac:dyDescent="0.25">
      <c r="K293" t="s">
        <v>7</v>
      </c>
      <c r="L293" t="s">
        <v>36</v>
      </c>
      <c r="M293" t="s">
        <v>31</v>
      </c>
      <c r="N293" s="4">
        <v>2149</v>
      </c>
      <c r="O293" s="5">
        <v>117</v>
      </c>
    </row>
    <row r="294" spans="11:15" x14ac:dyDescent="0.25">
      <c r="K294" t="s">
        <v>3</v>
      </c>
      <c r="L294" t="s">
        <v>39</v>
      </c>
      <c r="M294" t="s">
        <v>29</v>
      </c>
      <c r="N294" s="4">
        <v>3640</v>
      </c>
      <c r="O294" s="5">
        <v>51</v>
      </c>
    </row>
    <row r="295" spans="11:15" x14ac:dyDescent="0.25">
      <c r="K295" t="s">
        <v>2</v>
      </c>
      <c r="L295" t="s">
        <v>39</v>
      </c>
      <c r="M295" t="s">
        <v>23</v>
      </c>
      <c r="N295" s="4">
        <v>630</v>
      </c>
      <c r="O295" s="5">
        <v>36</v>
      </c>
    </row>
    <row r="296" spans="11:15" x14ac:dyDescent="0.25">
      <c r="K296" t="s">
        <v>9</v>
      </c>
      <c r="L296" t="s">
        <v>35</v>
      </c>
      <c r="M296" t="s">
        <v>27</v>
      </c>
      <c r="N296" s="4">
        <v>2429</v>
      </c>
      <c r="O296" s="5">
        <v>144</v>
      </c>
    </row>
    <row r="297" spans="11:15" x14ac:dyDescent="0.25">
      <c r="K297" t="s">
        <v>9</v>
      </c>
      <c r="L297" t="s">
        <v>36</v>
      </c>
      <c r="M297" t="s">
        <v>25</v>
      </c>
      <c r="N297" s="4">
        <v>2142</v>
      </c>
      <c r="O297" s="5">
        <v>114</v>
      </c>
    </row>
    <row r="298" spans="11:15" x14ac:dyDescent="0.25">
      <c r="K298" t="s">
        <v>7</v>
      </c>
      <c r="L298" t="s">
        <v>37</v>
      </c>
      <c r="M298" t="s">
        <v>30</v>
      </c>
      <c r="N298" s="4">
        <v>6454</v>
      </c>
      <c r="O298" s="5">
        <v>54</v>
      </c>
    </row>
    <row r="299" spans="11:15" x14ac:dyDescent="0.25">
      <c r="K299" t="s">
        <v>7</v>
      </c>
      <c r="L299" t="s">
        <v>37</v>
      </c>
      <c r="M299" t="s">
        <v>16</v>
      </c>
      <c r="N299" s="4">
        <v>4487</v>
      </c>
      <c r="O299" s="5">
        <v>333</v>
      </c>
    </row>
    <row r="300" spans="11:15" x14ac:dyDescent="0.25">
      <c r="K300" t="s">
        <v>3</v>
      </c>
      <c r="L300" t="s">
        <v>37</v>
      </c>
      <c r="M300" t="s">
        <v>4</v>
      </c>
      <c r="N300" s="4">
        <v>938</v>
      </c>
      <c r="O300" s="5">
        <v>366</v>
      </c>
    </row>
    <row r="301" spans="11:15" x14ac:dyDescent="0.25">
      <c r="K301" t="s">
        <v>3</v>
      </c>
      <c r="L301" t="s">
        <v>38</v>
      </c>
      <c r="M301" t="s">
        <v>26</v>
      </c>
      <c r="N301" s="4">
        <v>8841</v>
      </c>
      <c r="O301" s="5">
        <v>303</v>
      </c>
    </row>
    <row r="302" spans="11:15" x14ac:dyDescent="0.25">
      <c r="K302" t="s">
        <v>2</v>
      </c>
      <c r="L302" t="s">
        <v>39</v>
      </c>
      <c r="M302" t="s">
        <v>33</v>
      </c>
      <c r="N302" s="4">
        <v>4018</v>
      </c>
      <c r="O302" s="5">
        <v>126</v>
      </c>
    </row>
    <row r="303" spans="11:15" x14ac:dyDescent="0.25">
      <c r="K303" t="s">
        <v>41</v>
      </c>
      <c r="L303" t="s">
        <v>37</v>
      </c>
      <c r="M303" t="s">
        <v>15</v>
      </c>
      <c r="N303" s="4">
        <v>714</v>
      </c>
      <c r="O303" s="5">
        <v>231</v>
      </c>
    </row>
    <row r="304" spans="11:15" x14ac:dyDescent="0.25">
      <c r="K304" t="s">
        <v>9</v>
      </c>
      <c r="L304" t="s">
        <v>38</v>
      </c>
      <c r="M304" t="s">
        <v>25</v>
      </c>
      <c r="N304" s="4">
        <v>3850</v>
      </c>
      <c r="O304"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899C-1D91-4CCE-8400-878C3DD350FD}">
  <dimension ref="A1:C17"/>
  <sheetViews>
    <sheetView workbookViewId="0"/>
  </sheetViews>
  <sheetFormatPr defaultRowHeight="15" x14ac:dyDescent="0.25"/>
  <cols>
    <col min="2" max="2" width="16.42578125" bestFit="1" customWidth="1"/>
    <col min="3" max="3" width="14.85546875" bestFit="1" customWidth="1"/>
  </cols>
  <sheetData>
    <row r="1" spans="1:3" ht="20.25" thickBot="1" x14ac:dyDescent="0.35">
      <c r="A1" s="30" t="s">
        <v>49</v>
      </c>
    </row>
    <row r="2" spans="1:3" ht="15.75" thickTop="1" x14ac:dyDescent="0.25"/>
    <row r="4" spans="1:3" x14ac:dyDescent="0.25">
      <c r="B4" s="15" t="s">
        <v>68</v>
      </c>
      <c r="C4" t="s">
        <v>70</v>
      </c>
    </row>
    <row r="5" spans="1:3" x14ac:dyDescent="0.25">
      <c r="B5" s="16" t="s">
        <v>38</v>
      </c>
      <c r="C5" s="17">
        <v>25221</v>
      </c>
    </row>
    <row r="6" spans="1:3" x14ac:dyDescent="0.25">
      <c r="B6" s="20" t="s">
        <v>5</v>
      </c>
      <c r="C6" s="17">
        <v>25221</v>
      </c>
    </row>
    <row r="7" spans="1:3" x14ac:dyDescent="0.25">
      <c r="B7" s="16" t="s">
        <v>36</v>
      </c>
      <c r="C7" s="17">
        <v>39620</v>
      </c>
    </row>
    <row r="8" spans="1:3" x14ac:dyDescent="0.25">
      <c r="B8" s="20" t="s">
        <v>5</v>
      </c>
      <c r="C8" s="17">
        <v>39620</v>
      </c>
    </row>
    <row r="9" spans="1:3" x14ac:dyDescent="0.25">
      <c r="B9" s="16" t="s">
        <v>34</v>
      </c>
      <c r="C9" s="17">
        <v>41559</v>
      </c>
    </row>
    <row r="10" spans="1:3" x14ac:dyDescent="0.25">
      <c r="B10" s="20" t="s">
        <v>5</v>
      </c>
      <c r="C10" s="17">
        <v>41559</v>
      </c>
    </row>
    <row r="11" spans="1:3" x14ac:dyDescent="0.25">
      <c r="B11" s="16" t="s">
        <v>37</v>
      </c>
      <c r="C11" s="17">
        <v>43568</v>
      </c>
    </row>
    <row r="12" spans="1:3" x14ac:dyDescent="0.25">
      <c r="B12" s="20" t="s">
        <v>7</v>
      </c>
      <c r="C12" s="17">
        <v>43568</v>
      </c>
    </row>
    <row r="13" spans="1:3" x14ac:dyDescent="0.25">
      <c r="B13" s="16" t="s">
        <v>39</v>
      </c>
      <c r="C13" s="17">
        <v>45752</v>
      </c>
    </row>
    <row r="14" spans="1:3" x14ac:dyDescent="0.25">
      <c r="B14" s="20" t="s">
        <v>2</v>
      </c>
      <c r="C14" s="17">
        <v>45752</v>
      </c>
    </row>
    <row r="15" spans="1:3" x14ac:dyDescent="0.25">
      <c r="B15" s="16" t="s">
        <v>35</v>
      </c>
      <c r="C15" s="17">
        <v>38325</v>
      </c>
    </row>
    <row r="16" spans="1:3" x14ac:dyDescent="0.25">
      <c r="B16" s="20" t="s">
        <v>40</v>
      </c>
      <c r="C16" s="17">
        <v>38325</v>
      </c>
    </row>
    <row r="17" spans="2:3" x14ac:dyDescent="0.25">
      <c r="B17" s="16" t="s">
        <v>69</v>
      </c>
      <c r="C17" s="17">
        <v>234045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0FCEC-0471-4CC1-B8DE-79DF2D5170D3}">
  <dimension ref="A1:C27"/>
  <sheetViews>
    <sheetView workbookViewId="0"/>
  </sheetViews>
  <sheetFormatPr defaultRowHeight="15" x14ac:dyDescent="0.25"/>
  <cols>
    <col min="2" max="2" width="21.85546875" bestFit="1" customWidth="1"/>
    <col min="3" max="5" width="10.85546875" bestFit="1" customWidth="1"/>
  </cols>
  <sheetData>
    <row r="1" spans="1:3" ht="20.25" thickBot="1" x14ac:dyDescent="0.35">
      <c r="A1" s="30" t="s">
        <v>52</v>
      </c>
    </row>
    <row r="2" spans="1:3" ht="15.75" thickTop="1" x14ac:dyDescent="0.25"/>
    <row r="4" spans="1:3" x14ac:dyDescent="0.25">
      <c r="B4" s="15" t="s">
        <v>68</v>
      </c>
      <c r="C4" t="s">
        <v>75</v>
      </c>
    </row>
    <row r="5" spans="1:3" x14ac:dyDescent="0.25">
      <c r="B5" s="16" t="s">
        <v>14</v>
      </c>
      <c r="C5" s="21">
        <v>19525.600000000002</v>
      </c>
    </row>
    <row r="6" spans="1:3" x14ac:dyDescent="0.25">
      <c r="B6" s="16" t="s">
        <v>30</v>
      </c>
      <c r="C6" s="21">
        <v>25899.020000000011</v>
      </c>
    </row>
    <row r="7" spans="1:3" x14ac:dyDescent="0.25">
      <c r="B7" s="16" t="s">
        <v>24</v>
      </c>
      <c r="C7" s="21">
        <v>30189.32</v>
      </c>
    </row>
    <row r="8" spans="1:3" x14ac:dyDescent="0.25">
      <c r="B8" s="16" t="s">
        <v>19</v>
      </c>
      <c r="C8" s="21">
        <v>29800.160000000003</v>
      </c>
    </row>
    <row r="9" spans="1:3" x14ac:dyDescent="0.25">
      <c r="B9" s="16" t="s">
        <v>22</v>
      </c>
      <c r="C9" s="21">
        <v>46234.960000000006</v>
      </c>
    </row>
    <row r="10" spans="1:3" x14ac:dyDescent="0.25">
      <c r="B10" s="16" t="s">
        <v>4</v>
      </c>
      <c r="C10" s="21">
        <v>14946.919999999998</v>
      </c>
    </row>
    <row r="11" spans="1:3" x14ac:dyDescent="0.25">
      <c r="B11" s="16" t="s">
        <v>26</v>
      </c>
      <c r="C11" s="21">
        <v>58277.8</v>
      </c>
    </row>
    <row r="12" spans="1:3" x14ac:dyDescent="0.25">
      <c r="B12" s="16" t="s">
        <v>28</v>
      </c>
      <c r="C12" s="21">
        <v>39084.340000000004</v>
      </c>
    </row>
    <row r="13" spans="1:3" x14ac:dyDescent="0.25">
      <c r="B13" s="16" t="s">
        <v>32</v>
      </c>
      <c r="C13" s="21">
        <v>52063.35</v>
      </c>
    </row>
    <row r="14" spans="1:3" x14ac:dyDescent="0.25">
      <c r="B14" s="16" t="s">
        <v>18</v>
      </c>
      <c r="C14" s="21">
        <v>40814.559999999998</v>
      </c>
    </row>
    <row r="15" spans="1:3" x14ac:dyDescent="0.25">
      <c r="B15" s="16" t="s">
        <v>17</v>
      </c>
      <c r="C15" s="21">
        <v>56471.590000000004</v>
      </c>
    </row>
    <row r="16" spans="1:3" x14ac:dyDescent="0.25">
      <c r="B16" s="16" t="s">
        <v>23</v>
      </c>
      <c r="C16" s="21">
        <v>44884.12</v>
      </c>
    </row>
    <row r="17" spans="2:3" x14ac:dyDescent="0.25">
      <c r="B17" s="16" t="s">
        <v>29</v>
      </c>
      <c r="C17" s="21">
        <v>36700.840000000004</v>
      </c>
    </row>
    <row r="18" spans="2:3" x14ac:dyDescent="0.25">
      <c r="B18" s="16" t="s">
        <v>13</v>
      </c>
      <c r="C18" s="21">
        <v>29721.27</v>
      </c>
    </row>
    <row r="19" spans="2:3" x14ac:dyDescent="0.25">
      <c r="B19" s="16" t="s">
        <v>16</v>
      </c>
      <c r="C19" s="21">
        <v>43177.340000000004</v>
      </c>
    </row>
    <row r="20" spans="2:3" x14ac:dyDescent="0.25">
      <c r="B20" s="16" t="s">
        <v>20</v>
      </c>
      <c r="C20" s="21">
        <v>31390.480000000003</v>
      </c>
    </row>
    <row r="21" spans="2:3" x14ac:dyDescent="0.25">
      <c r="B21" s="16" t="s">
        <v>27</v>
      </c>
      <c r="C21" s="21">
        <v>19572.14</v>
      </c>
    </row>
    <row r="22" spans="2:3" x14ac:dyDescent="0.25">
      <c r="B22" s="16" t="s">
        <v>33</v>
      </c>
      <c r="C22" s="21">
        <v>46226.020000000004</v>
      </c>
    </row>
    <row r="23" spans="2:3" x14ac:dyDescent="0.25">
      <c r="B23" s="16" t="s">
        <v>15</v>
      </c>
      <c r="C23" s="21">
        <v>50988.91</v>
      </c>
    </row>
    <row r="24" spans="2:3" x14ac:dyDescent="0.25">
      <c r="B24" s="16" t="s">
        <v>31</v>
      </c>
      <c r="C24" s="21">
        <v>29518.43</v>
      </c>
    </row>
    <row r="25" spans="2:3" x14ac:dyDescent="0.25">
      <c r="B25" s="16" t="s">
        <v>21</v>
      </c>
      <c r="C25" s="21">
        <v>26000</v>
      </c>
    </row>
    <row r="26" spans="2:3" x14ac:dyDescent="0.25">
      <c r="B26" s="16" t="s">
        <v>25</v>
      </c>
      <c r="C26" s="21">
        <v>29678.099999999995</v>
      </c>
    </row>
    <row r="27" spans="2:3" x14ac:dyDescent="0.25">
      <c r="B27" s="16" t="s">
        <v>69</v>
      </c>
      <c r="C27" s="21">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A25D-E9A4-4C8B-B831-EDAE93BEFE9A}">
  <dimension ref="A1:P17"/>
  <sheetViews>
    <sheetView showGridLines="0" workbookViewId="0">
      <selection activeCell="K7" sqref="K7"/>
    </sheetView>
  </sheetViews>
  <sheetFormatPr defaultRowHeight="15" x14ac:dyDescent="0.25"/>
  <cols>
    <col min="2" max="2" width="13.42578125" customWidth="1"/>
    <col min="3" max="3" width="16" customWidth="1"/>
    <col min="6" max="6" width="16" customWidth="1"/>
    <col min="7" max="7" width="11.5703125" bestFit="1" customWidth="1"/>
    <col min="9" max="9" width="9.140625" customWidth="1"/>
  </cols>
  <sheetData>
    <row r="1" spans="1:16" ht="20.25" thickBot="1" x14ac:dyDescent="0.35">
      <c r="A1" s="30" t="s">
        <v>47</v>
      </c>
    </row>
    <row r="2" spans="1:16" ht="15.75" thickTop="1" x14ac:dyDescent="0.25"/>
    <row r="3" spans="1:16" x14ac:dyDescent="0.25">
      <c r="B3" s="6" t="s">
        <v>76</v>
      </c>
      <c r="C3" s="22" t="s">
        <v>34</v>
      </c>
      <c r="P3" t="str" cm="1">
        <f t="array" ref="P3:P8">_xlfn.UNIQUE(data[Geography])</f>
        <v>New Zealand</v>
      </c>
    </row>
    <row r="4" spans="1:16" x14ac:dyDescent="0.25">
      <c r="P4" t="str">
        <v>USA</v>
      </c>
    </row>
    <row r="5" spans="1:16" x14ac:dyDescent="0.25">
      <c r="B5" s="26" t="s">
        <v>77</v>
      </c>
      <c r="C5" s="26"/>
      <c r="D5" s="27"/>
      <c r="F5" s="26" t="s">
        <v>83</v>
      </c>
      <c r="G5" s="26"/>
      <c r="H5" s="26"/>
      <c r="I5" s="26"/>
      <c r="P5" t="str">
        <v>Canada</v>
      </c>
    </row>
    <row r="6" spans="1:16" x14ac:dyDescent="0.25">
      <c r="P6" t="str">
        <v>UK</v>
      </c>
    </row>
    <row r="7" spans="1:16" x14ac:dyDescent="0.25">
      <c r="B7" s="24" t="s">
        <v>81</v>
      </c>
      <c r="C7" s="24">
        <f>COUNTIFS(data[Geography],C3)</f>
        <v>58</v>
      </c>
      <c r="F7" s="23"/>
      <c r="G7" s="23" t="s">
        <v>1</v>
      </c>
      <c r="H7" s="23" t="s">
        <v>50</v>
      </c>
      <c r="I7" s="23"/>
      <c r="P7" t="str">
        <v>Australia</v>
      </c>
    </row>
    <row r="8" spans="1:16" x14ac:dyDescent="0.25">
      <c r="F8" t="str" cm="1">
        <f t="array" ref="F8:F17">_xlfn.UNIQUE(data[Sales Person])</f>
        <v>Ram Mahesh</v>
      </c>
      <c r="G8" s="25">
        <f>SUMIFS(data[Amount],data[Sales Person],F8,data[Geography],C3)</f>
        <v>24647</v>
      </c>
      <c r="H8">
        <f>SUMIFS(data[Units], data[Sales Person],F8, data[Geography],C3)</f>
        <v>735</v>
      </c>
      <c r="I8" s="28">
        <f>IF(G8&gt;12000,1,-1)</f>
        <v>1</v>
      </c>
      <c r="P8" t="str">
        <v>India</v>
      </c>
    </row>
    <row r="9" spans="1:16" x14ac:dyDescent="0.25">
      <c r="B9" s="23"/>
      <c r="C9" s="23" t="s">
        <v>82</v>
      </c>
      <c r="D9" s="23" t="s">
        <v>57</v>
      </c>
      <c r="F9" t="str">
        <v>Brien Boise</v>
      </c>
      <c r="G9" s="25">
        <f>SUMIFS(data[Amount],data[Sales Person],F9,data[Geography],C3)</f>
        <v>5516</v>
      </c>
      <c r="H9">
        <f>SUMIFS(data[Units], data[Sales Person],F9, data[Geography],C3)</f>
        <v>507</v>
      </c>
      <c r="I9" s="28">
        <f t="shared" ref="I9:I17" si="0">IF(G9&gt;12000,1,-1)</f>
        <v>-1</v>
      </c>
    </row>
    <row r="10" spans="1:16" x14ac:dyDescent="0.25">
      <c r="B10" s="13" t="s">
        <v>78</v>
      </c>
      <c r="C10" s="13">
        <f>SUMIFS(data[Amount],data[Geography],C3)</f>
        <v>252469</v>
      </c>
      <c r="D10" s="13">
        <f>AVERAGEIFS(data[Amount],data[Geography],C3)</f>
        <v>4352.9137931034484</v>
      </c>
      <c r="F10" t="str">
        <v>Husein Augar</v>
      </c>
      <c r="G10" s="25">
        <f>SUMIFS(data[Amount],data[Sales Person],F10,data[Geography],C3)</f>
        <v>39424</v>
      </c>
      <c r="H10">
        <f>SUMIFS(data[Units], data[Sales Person],F10, data[Geography],C3)</f>
        <v>1122</v>
      </c>
      <c r="I10" s="28">
        <f t="shared" si="0"/>
        <v>1</v>
      </c>
    </row>
    <row r="11" spans="1:16" x14ac:dyDescent="0.25">
      <c r="B11" s="13" t="s">
        <v>74</v>
      </c>
      <c r="C11" s="13">
        <f>SUMIFS(data[Cost],data[Geography],C3)</f>
        <v>80681.400000000038</v>
      </c>
      <c r="D11" s="13">
        <f>AVERAGEIFS(data[Cost],data[Geography],C3)</f>
        <v>1391.0586206896558</v>
      </c>
      <c r="F11" t="str">
        <v>Carla Molina</v>
      </c>
      <c r="G11" s="25">
        <f>SUMIFS(data[Amount],data[Sales Person],F11,data[Geography],C3)</f>
        <v>15855</v>
      </c>
      <c r="H11">
        <f>SUMIFS(data[Units], data[Sales Person],F11, data[Geography],C3)</f>
        <v>708</v>
      </c>
      <c r="I11" s="28">
        <f t="shared" si="0"/>
        <v>1</v>
      </c>
    </row>
    <row r="12" spans="1:16" x14ac:dyDescent="0.25">
      <c r="B12" s="13" t="s">
        <v>79</v>
      </c>
      <c r="C12" s="13">
        <f>C10-C11</f>
        <v>171787.59999999998</v>
      </c>
      <c r="D12" s="13">
        <f>D10-D11</f>
        <v>2961.8551724137924</v>
      </c>
      <c r="F12" t="str">
        <v>Curtice Advani</v>
      </c>
      <c r="G12" s="25">
        <f>SUMIFS(data[Amount],data[Sales Person],F12,data[Geography],C3)</f>
        <v>33670</v>
      </c>
      <c r="H12">
        <f>SUMIFS(data[Units], data[Sales Person],F12, data[Geography],C3)</f>
        <v>1515</v>
      </c>
      <c r="I12" s="28">
        <f t="shared" si="0"/>
        <v>1</v>
      </c>
    </row>
    <row r="13" spans="1:16" x14ac:dyDescent="0.25">
      <c r="B13" s="13" t="s">
        <v>80</v>
      </c>
      <c r="C13" s="13">
        <f>SUMIFS(data[Units],data[Geography],C3)</f>
        <v>8760</v>
      </c>
      <c r="D13" s="13">
        <f>AVERAGEIFS(data[Units],data[Geography],C3)</f>
        <v>151.0344827586207</v>
      </c>
      <c r="F13" t="str">
        <v>Ches Bonnell</v>
      </c>
      <c r="G13" s="25">
        <f>SUMIFS(data[Amount],data[Sales Person],F13,data[Geography],C3)</f>
        <v>31661</v>
      </c>
      <c r="H13">
        <f>SUMIFS(data[Units], data[Sales Person],F13, data[Geography],C3)</f>
        <v>978</v>
      </c>
      <c r="I13" s="28">
        <f t="shared" si="0"/>
        <v>1</v>
      </c>
    </row>
    <row r="14" spans="1:16" x14ac:dyDescent="0.25">
      <c r="F14" t="str">
        <v>Gigi Bohling</v>
      </c>
      <c r="G14" s="25">
        <f>SUMIFS(data[Amount],data[Sales Person],F14,data[Geography],C3)</f>
        <v>41559</v>
      </c>
      <c r="H14">
        <f>SUMIFS(data[Units], data[Sales Person],F14, data[Geography],C3)</f>
        <v>1188</v>
      </c>
      <c r="I14" s="28">
        <f t="shared" si="0"/>
        <v>1</v>
      </c>
    </row>
    <row r="15" spans="1:16" x14ac:dyDescent="0.25">
      <c r="F15" t="str">
        <v>Barr Faughny</v>
      </c>
      <c r="G15" s="25">
        <f>SUMIFS(data[Amount],data[Sales Person],F15,data[Geography],C3)</f>
        <v>7763</v>
      </c>
      <c r="H15">
        <f>SUMIFS(data[Units], data[Sales Person],F15, data[Geography],C3)</f>
        <v>174</v>
      </c>
      <c r="I15" s="28">
        <f t="shared" si="0"/>
        <v>-1</v>
      </c>
    </row>
    <row r="16" spans="1:16" x14ac:dyDescent="0.25">
      <c r="F16" t="str">
        <v>Gunar Cockshoot</v>
      </c>
      <c r="G16" s="25">
        <f>SUMIFS(data[Amount],data[Sales Person],F16,data[Geography],C3)</f>
        <v>35847</v>
      </c>
      <c r="H16">
        <f>SUMIFS(data[Units], data[Sales Person],F16, data[Geography],C3)</f>
        <v>1416</v>
      </c>
      <c r="I16" s="28">
        <f t="shared" si="0"/>
        <v>1</v>
      </c>
    </row>
    <row r="17" spans="6:9" x14ac:dyDescent="0.25">
      <c r="F17" t="str">
        <v>Oby Sorrel</v>
      </c>
      <c r="G17" s="25">
        <f>SUMIFS(data[Amount],data[Sales Person],F17,data[Geography],C3)</f>
        <v>16527</v>
      </c>
      <c r="H17">
        <f>SUMIFS(data[Units], data[Sales Person],F17, data[Geography],C3)</f>
        <v>417</v>
      </c>
      <c r="I17" s="28">
        <f t="shared" si="0"/>
        <v>1</v>
      </c>
    </row>
  </sheetData>
  <conditionalFormatting sqref="G8:G17">
    <cfRule type="dataBar" priority="2">
      <dataBar>
        <cfvo type="min"/>
        <cfvo type="max"/>
        <color theme="4" tint="0.59999389629810485"/>
      </dataBar>
      <extLst>
        <ext xmlns:x14="http://schemas.microsoft.com/office/spreadsheetml/2009/9/main" uri="{B025F937-C7B1-47D3-B67F-A62EFF666E3E}">
          <x14:id>{92209039-D92C-4CBC-A166-F7F0D4F9E7A1}</x14:id>
        </ext>
      </extLst>
    </cfRule>
  </conditionalFormatting>
  <conditionalFormatting sqref="I8:I17">
    <cfRule type="iconSet" priority="1">
      <iconSet iconSet="3Symbols" showValue="0">
        <cfvo type="percent" val="0"/>
        <cfvo type="percent" val="33"/>
        <cfvo type="percent" val="67"/>
      </iconSet>
    </cfRule>
  </conditionalFormatting>
  <dataValidations count="1">
    <dataValidation type="list" allowBlank="1" showInputMessage="1" showErrorMessage="1" sqref="C3" xr:uid="{48D5508F-5201-4511-A9A1-0479E6DDA0DB}">
      <formula1>$P$3:$P$8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2209039-D92C-4CBC-A166-F7F0D4F9E7A1}">
            <x14:dataBar minLength="0" maxLength="100" gradient="0">
              <x14:cfvo type="autoMin"/>
              <x14:cfvo type="autoMax"/>
              <x14:negativeFillColor rgb="FFFF0000"/>
              <x14:axisColor rgb="FF000000"/>
            </x14:dataBar>
          </x14:cfRule>
          <xm:sqref>G8:G17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F951A-96D2-4F82-B918-4B3569F4F50F}">
  <dimension ref="A1:F28"/>
  <sheetViews>
    <sheetView workbookViewId="0"/>
  </sheetViews>
  <sheetFormatPr defaultRowHeight="15" x14ac:dyDescent="0.25"/>
  <cols>
    <col min="2" max="2" width="21.85546875" bestFit="1" customWidth="1"/>
    <col min="3" max="3" width="14.85546875" bestFit="1" customWidth="1"/>
    <col min="4" max="4" width="12.28515625" bestFit="1" customWidth="1"/>
    <col min="5" max="5" width="10.85546875" bestFit="1" customWidth="1"/>
    <col min="6" max="6" width="8" bestFit="1" customWidth="1"/>
  </cols>
  <sheetData>
    <row r="1" spans="1:6" ht="20.25" thickBot="1" x14ac:dyDescent="0.35">
      <c r="A1" s="30" t="s">
        <v>48</v>
      </c>
    </row>
    <row r="2" spans="1:6" ht="15.75" thickTop="1" x14ac:dyDescent="0.25"/>
    <row r="5" spans="1:6" x14ac:dyDescent="0.25">
      <c r="B5" s="15" t="s">
        <v>68</v>
      </c>
      <c r="C5" t="s">
        <v>70</v>
      </c>
      <c r="D5" t="s">
        <v>71</v>
      </c>
      <c r="E5" t="s">
        <v>75</v>
      </c>
      <c r="F5" t="s">
        <v>84</v>
      </c>
    </row>
    <row r="6" spans="1:6" x14ac:dyDescent="0.25">
      <c r="B6" s="16" t="s">
        <v>27</v>
      </c>
      <c r="C6" s="17">
        <v>69461</v>
      </c>
      <c r="D6" s="17">
        <v>2982</v>
      </c>
      <c r="E6" s="21">
        <v>19572.14</v>
      </c>
      <c r="F6" s="29">
        <v>0.28177164164063284</v>
      </c>
    </row>
    <row r="7" spans="1:6" x14ac:dyDescent="0.25">
      <c r="B7" s="16" t="s">
        <v>30</v>
      </c>
      <c r="C7" s="17">
        <v>66500</v>
      </c>
      <c r="D7" s="17">
        <v>2802</v>
      </c>
      <c r="E7" s="21">
        <v>25899.020000000011</v>
      </c>
      <c r="F7" s="29">
        <v>0.38945894736842124</v>
      </c>
    </row>
    <row r="8" spans="1:6" x14ac:dyDescent="0.25">
      <c r="B8" s="16" t="s">
        <v>4</v>
      </c>
      <c r="C8" s="17">
        <v>33551</v>
      </c>
      <c r="D8" s="17">
        <v>1566</v>
      </c>
      <c r="E8" s="21">
        <v>14946.919999999998</v>
      </c>
      <c r="F8" s="29">
        <v>0.44549849482876808</v>
      </c>
    </row>
    <row r="9" spans="1:6" x14ac:dyDescent="0.25">
      <c r="B9" s="16" t="s">
        <v>14</v>
      </c>
      <c r="C9" s="17">
        <v>43183</v>
      </c>
      <c r="D9" s="17">
        <v>2022</v>
      </c>
      <c r="E9" s="21">
        <v>19525.600000000002</v>
      </c>
      <c r="F9" s="29">
        <v>0.45215941458444298</v>
      </c>
    </row>
    <row r="10" spans="1:6" x14ac:dyDescent="0.25">
      <c r="B10" s="16" t="s">
        <v>25</v>
      </c>
      <c r="C10" s="17">
        <v>57372</v>
      </c>
      <c r="D10" s="17">
        <v>2106</v>
      </c>
      <c r="E10" s="21">
        <v>29678.099999999995</v>
      </c>
      <c r="F10" s="29">
        <v>0.51729240744614091</v>
      </c>
    </row>
    <row r="11" spans="1:6" x14ac:dyDescent="0.25">
      <c r="B11" s="16" t="s">
        <v>28</v>
      </c>
      <c r="C11" s="17">
        <v>72373</v>
      </c>
      <c r="D11" s="17">
        <v>3207</v>
      </c>
      <c r="E11" s="21">
        <v>39084.340000000004</v>
      </c>
      <c r="F11" s="29">
        <v>0.54004034653807365</v>
      </c>
    </row>
    <row r="12" spans="1:6" x14ac:dyDescent="0.25">
      <c r="B12" s="16" t="s">
        <v>20</v>
      </c>
      <c r="C12" s="17">
        <v>54712</v>
      </c>
      <c r="D12" s="17">
        <v>2196</v>
      </c>
      <c r="E12" s="21">
        <v>31390.480000000003</v>
      </c>
      <c r="F12" s="29">
        <v>0.57374031291124439</v>
      </c>
    </row>
    <row r="13" spans="1:6" x14ac:dyDescent="0.25">
      <c r="B13" s="16" t="s">
        <v>13</v>
      </c>
      <c r="C13" s="17">
        <v>47271</v>
      </c>
      <c r="D13" s="17">
        <v>1881</v>
      </c>
      <c r="E13" s="21">
        <v>29721.27</v>
      </c>
      <c r="F13" s="29">
        <v>0.62874214634765502</v>
      </c>
    </row>
    <row r="14" spans="1:6" x14ac:dyDescent="0.25">
      <c r="B14" s="16" t="s">
        <v>29</v>
      </c>
      <c r="C14" s="17">
        <v>58009</v>
      </c>
      <c r="D14" s="17">
        <v>2976</v>
      </c>
      <c r="E14" s="21">
        <v>36700.840000000004</v>
      </c>
      <c r="F14" s="29">
        <v>0.6326749297522799</v>
      </c>
    </row>
    <row r="15" spans="1:6" x14ac:dyDescent="0.25">
      <c r="B15" s="16" t="s">
        <v>19</v>
      </c>
      <c r="C15" s="17">
        <v>44744</v>
      </c>
      <c r="D15" s="17">
        <v>1956</v>
      </c>
      <c r="E15" s="21">
        <v>29800.160000000003</v>
      </c>
      <c r="F15" s="29">
        <v>0.66601466118362251</v>
      </c>
    </row>
    <row r="16" spans="1:6" x14ac:dyDescent="0.25">
      <c r="B16" s="16" t="s">
        <v>33</v>
      </c>
      <c r="C16" s="17">
        <v>69160</v>
      </c>
      <c r="D16" s="17">
        <v>1854</v>
      </c>
      <c r="E16" s="21">
        <v>46226.020000000004</v>
      </c>
      <c r="F16" s="29">
        <v>0.6683924233661076</v>
      </c>
    </row>
    <row r="17" spans="2:6" x14ac:dyDescent="0.25">
      <c r="B17" s="16" t="s">
        <v>21</v>
      </c>
      <c r="C17" s="17">
        <v>37772</v>
      </c>
      <c r="D17" s="17">
        <v>1308</v>
      </c>
      <c r="E17" s="21">
        <v>26000</v>
      </c>
      <c r="F17" s="29">
        <v>0.68834056973419466</v>
      </c>
    </row>
    <row r="18" spans="2:6" x14ac:dyDescent="0.25">
      <c r="B18" s="16" t="s">
        <v>16</v>
      </c>
      <c r="C18" s="17">
        <v>62111</v>
      </c>
      <c r="D18" s="17">
        <v>2154</v>
      </c>
      <c r="E18" s="21">
        <v>43177.340000000004</v>
      </c>
      <c r="F18" s="29">
        <v>0.6951641416174269</v>
      </c>
    </row>
    <row r="19" spans="2:6" x14ac:dyDescent="0.25">
      <c r="B19" s="16" t="s">
        <v>22</v>
      </c>
      <c r="C19" s="17">
        <v>66283</v>
      </c>
      <c r="D19" s="17">
        <v>2052</v>
      </c>
      <c r="E19" s="21">
        <v>46234.960000000006</v>
      </c>
      <c r="F19" s="29">
        <v>0.69753873542235578</v>
      </c>
    </row>
    <row r="20" spans="2:6" x14ac:dyDescent="0.25">
      <c r="B20" s="16" t="s">
        <v>32</v>
      </c>
      <c r="C20" s="17">
        <v>71967</v>
      </c>
      <c r="D20" s="17">
        <v>2301</v>
      </c>
      <c r="E20" s="21">
        <v>52063.35</v>
      </c>
      <c r="F20" s="29">
        <v>0.72343365709283425</v>
      </c>
    </row>
    <row r="21" spans="2:6" x14ac:dyDescent="0.25">
      <c r="B21" s="16" t="s">
        <v>15</v>
      </c>
      <c r="C21" s="17">
        <v>68971</v>
      </c>
      <c r="D21" s="17">
        <v>1533</v>
      </c>
      <c r="E21" s="21">
        <v>50988.91</v>
      </c>
      <c r="F21" s="29">
        <v>0.73928042220643464</v>
      </c>
    </row>
    <row r="22" spans="2:6" x14ac:dyDescent="0.25">
      <c r="B22" s="16" t="s">
        <v>31</v>
      </c>
      <c r="C22" s="17">
        <v>39263</v>
      </c>
      <c r="D22" s="17">
        <v>1683</v>
      </c>
      <c r="E22" s="21">
        <v>29518.43</v>
      </c>
      <c r="F22" s="29">
        <v>0.75181290273285284</v>
      </c>
    </row>
    <row r="23" spans="2:6" x14ac:dyDescent="0.25">
      <c r="B23" s="16" t="s">
        <v>18</v>
      </c>
      <c r="C23" s="17">
        <v>52150</v>
      </c>
      <c r="D23" s="17">
        <v>1752</v>
      </c>
      <c r="E23" s="21">
        <v>40814.559999999998</v>
      </c>
      <c r="F23" s="29">
        <v>0.78263777564717163</v>
      </c>
    </row>
    <row r="24" spans="2:6" x14ac:dyDescent="0.25">
      <c r="B24" s="16" t="s">
        <v>23</v>
      </c>
      <c r="C24" s="17">
        <v>56644</v>
      </c>
      <c r="D24" s="17">
        <v>1812</v>
      </c>
      <c r="E24" s="21">
        <v>44884.12</v>
      </c>
      <c r="F24" s="29">
        <v>0.79238966174705183</v>
      </c>
    </row>
    <row r="25" spans="2:6" x14ac:dyDescent="0.25">
      <c r="B25" s="16" t="s">
        <v>26</v>
      </c>
      <c r="C25" s="17">
        <v>70273</v>
      </c>
      <c r="D25" s="17">
        <v>2142</v>
      </c>
      <c r="E25" s="21">
        <v>58277.8</v>
      </c>
      <c r="F25" s="29">
        <v>0.82930570773981471</v>
      </c>
    </row>
    <row r="26" spans="2:6" x14ac:dyDescent="0.25">
      <c r="B26" s="16" t="s">
        <v>24</v>
      </c>
      <c r="C26" s="17">
        <v>35378</v>
      </c>
      <c r="D26" s="17">
        <v>1044</v>
      </c>
      <c r="E26" s="21">
        <v>30189.32</v>
      </c>
      <c r="F26" s="29">
        <v>0.85333597150771667</v>
      </c>
    </row>
    <row r="27" spans="2:6" x14ac:dyDescent="0.25">
      <c r="B27" s="16" t="s">
        <v>17</v>
      </c>
      <c r="C27" s="17">
        <v>63721</v>
      </c>
      <c r="D27" s="17">
        <v>2331</v>
      </c>
      <c r="E27" s="21">
        <v>56471.590000000004</v>
      </c>
      <c r="F27" s="29">
        <v>0.88623201142480512</v>
      </c>
    </row>
    <row r="28" spans="2:6" x14ac:dyDescent="0.25">
      <c r="B28" s="16" t="s">
        <v>69</v>
      </c>
      <c r="C28" s="17">
        <v>1240869</v>
      </c>
      <c r="D28" s="17">
        <v>45660</v>
      </c>
      <c r="E28" s="21">
        <v>801165.2699999999</v>
      </c>
      <c r="F28" s="29">
        <v>0.64564854952456696</v>
      </c>
    </row>
  </sheetData>
  <conditionalFormatting pivot="1" sqref="F6:F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cleiver vega</cp:lastModifiedBy>
  <dcterms:created xsi:type="dcterms:W3CDTF">2021-03-14T20:21:32Z</dcterms:created>
  <dcterms:modified xsi:type="dcterms:W3CDTF">2023-02-11T18:37:46Z</dcterms:modified>
</cp:coreProperties>
</file>