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cvele\Desktop\Polo Seasonality Project in Message and Chat GPT\"/>
    </mc:Choice>
  </mc:AlternateContent>
  <xr:revisionPtr revIDLastSave="0" documentId="13_ncr:1_{7D60BC55-B171-4D43-915A-060E52A24335}" xr6:coauthVersionLast="47" xr6:coauthVersionMax="47" xr10:uidLastSave="{00000000-0000-0000-0000-000000000000}"/>
  <bookViews>
    <workbookView xWindow="-28920" yWindow="-240" windowWidth="29040" windowHeight="15720" xr2:uid="{FD5E4D51-1484-4445-934B-1B95EA0958B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1" i="1" l="1"/>
  <c r="AJ31" i="1" s="1"/>
  <c r="I14" i="1"/>
  <c r="AK37" i="1"/>
  <c r="AJ37" i="1" s="1"/>
  <c r="AH37" i="1"/>
  <c r="AE37" i="1"/>
  <c r="AI37" i="1" s="1"/>
  <c r="AD37" i="1"/>
  <c r="AG37" i="1" s="1"/>
  <c r="AC37" i="1"/>
  <c r="AF37" i="1" s="1"/>
  <c r="AB37" i="1"/>
  <c r="AA37" i="1"/>
  <c r="Y37" i="1"/>
  <c r="Z37" i="1" s="1"/>
  <c r="X37" i="1"/>
  <c r="W37" i="1"/>
  <c r="U37" i="1"/>
  <c r="M37" i="1"/>
  <c r="I37" i="1"/>
  <c r="AK36" i="1"/>
  <c r="AJ36" i="1" s="1"/>
  <c r="AH36" i="1"/>
  <c r="AE36" i="1"/>
  <c r="AI36" i="1" s="1"/>
  <c r="AD36" i="1"/>
  <c r="AG36" i="1" s="1"/>
  <c r="AC36" i="1"/>
  <c r="AB36" i="1"/>
  <c r="AA36" i="1"/>
  <c r="Y36" i="1"/>
  <c r="Z36" i="1" s="1"/>
  <c r="X36" i="1"/>
  <c r="W36" i="1"/>
  <c r="U36" i="1"/>
  <c r="M36" i="1"/>
  <c r="I36" i="1"/>
  <c r="AK35" i="1"/>
  <c r="AJ35" i="1" s="1"/>
  <c r="AE35" i="1"/>
  <c r="AH34" i="1" s="1"/>
  <c r="AD35" i="1"/>
  <c r="AC35" i="1"/>
  <c r="AB35" i="1"/>
  <c r="AA35" i="1"/>
  <c r="Y35" i="1"/>
  <c r="X35" i="1"/>
  <c r="W35" i="1"/>
  <c r="U35" i="1"/>
  <c r="M35" i="1"/>
  <c r="I35" i="1"/>
  <c r="AK34" i="1"/>
  <c r="AJ34" i="1" s="1"/>
  <c r="AE34" i="1"/>
  <c r="AD34" i="1"/>
  <c r="AC34" i="1"/>
  <c r="AB34" i="1"/>
  <c r="AA34" i="1"/>
  <c r="Y34" i="1"/>
  <c r="X34" i="1"/>
  <c r="W34" i="1"/>
  <c r="U34" i="1"/>
  <c r="M34" i="1"/>
  <c r="I34" i="1"/>
  <c r="AK33" i="1"/>
  <c r="AJ33" i="1" s="1"/>
  <c r="AE33" i="1"/>
  <c r="AI33" i="1" s="1"/>
  <c r="AD33" i="1"/>
  <c r="AC33" i="1"/>
  <c r="AB33" i="1"/>
  <c r="AA33" i="1"/>
  <c r="Y33" i="1"/>
  <c r="X33" i="1"/>
  <c r="W33" i="1"/>
  <c r="U33" i="1"/>
  <c r="M33" i="1"/>
  <c r="I33" i="1"/>
  <c r="AK32" i="1"/>
  <c r="AJ32" i="1" s="1"/>
  <c r="AE32" i="1"/>
  <c r="AD32" i="1"/>
  <c r="AC32" i="1"/>
  <c r="AB32" i="1"/>
  <c r="AA32" i="1"/>
  <c r="Y32" i="1"/>
  <c r="X32" i="1"/>
  <c r="W32" i="1"/>
  <c r="U32" i="1"/>
  <c r="M32" i="1"/>
  <c r="I32" i="1"/>
  <c r="AE31" i="1"/>
  <c r="AI31" i="1" s="1"/>
  <c r="AD31" i="1"/>
  <c r="AC31" i="1"/>
  <c r="AB31" i="1"/>
  <c r="AA31" i="1"/>
  <c r="Y31" i="1"/>
  <c r="X31" i="1"/>
  <c r="W31" i="1"/>
  <c r="U31" i="1"/>
  <c r="M31" i="1"/>
  <c r="I31" i="1"/>
  <c r="AK30" i="1"/>
  <c r="AJ30" i="1" s="1"/>
  <c r="AE30" i="1"/>
  <c r="AD30" i="1"/>
  <c r="AC30" i="1"/>
  <c r="AB30" i="1"/>
  <c r="AA30" i="1"/>
  <c r="Y30" i="1"/>
  <c r="X30" i="1"/>
  <c r="W30" i="1"/>
  <c r="U30" i="1"/>
  <c r="M30" i="1"/>
  <c r="I30" i="1"/>
  <c r="AK29" i="1"/>
  <c r="AJ29" i="1" s="1"/>
  <c r="AE29" i="1"/>
  <c r="AH28" i="1" s="1"/>
  <c r="AD29" i="1"/>
  <c r="AC29" i="1"/>
  <c r="AB29" i="1"/>
  <c r="AA29" i="1"/>
  <c r="Y29" i="1"/>
  <c r="X29" i="1"/>
  <c r="W29" i="1"/>
  <c r="U29" i="1"/>
  <c r="M29" i="1"/>
  <c r="I29" i="1"/>
  <c r="AK28" i="1"/>
  <c r="AJ28" i="1" s="1"/>
  <c r="AE28" i="1"/>
  <c r="AI28" i="1" s="1"/>
  <c r="AD28" i="1"/>
  <c r="AC28" i="1"/>
  <c r="AB28" i="1"/>
  <c r="AA28" i="1"/>
  <c r="Y28" i="1"/>
  <c r="X28" i="1"/>
  <c r="W28" i="1"/>
  <c r="U28" i="1"/>
  <c r="M28" i="1"/>
  <c r="I28" i="1"/>
  <c r="AK27" i="1"/>
  <c r="AJ27" i="1"/>
  <c r="AE27" i="1"/>
  <c r="AD27" i="1"/>
  <c r="AC27" i="1"/>
  <c r="AB27" i="1"/>
  <c r="AA27" i="1"/>
  <c r="Y27" i="1"/>
  <c r="X27" i="1"/>
  <c r="W27" i="1"/>
  <c r="U27" i="1"/>
  <c r="M27" i="1"/>
  <c r="I27" i="1"/>
  <c r="AK26" i="1"/>
  <c r="AJ26" i="1" s="1"/>
  <c r="AE26" i="1"/>
  <c r="AD26" i="1"/>
  <c r="AC26" i="1"/>
  <c r="AB26" i="1"/>
  <c r="AA26" i="1"/>
  <c r="Y26" i="1"/>
  <c r="X26" i="1"/>
  <c r="W26" i="1"/>
  <c r="U26" i="1"/>
  <c r="M26" i="1"/>
  <c r="I26" i="1"/>
  <c r="AK25" i="1"/>
  <c r="AJ25" i="1" s="1"/>
  <c r="AE25" i="1"/>
  <c r="AD25" i="1"/>
  <c r="AC25" i="1"/>
  <c r="AB25" i="1"/>
  <c r="AA25" i="1"/>
  <c r="Y25" i="1"/>
  <c r="X25" i="1"/>
  <c r="W25" i="1"/>
  <c r="U25" i="1"/>
  <c r="P25" i="1"/>
  <c r="M25" i="1"/>
  <c r="I25" i="1"/>
  <c r="AK24" i="1"/>
  <c r="AJ24" i="1" s="1"/>
  <c r="AE24" i="1"/>
  <c r="AD24" i="1"/>
  <c r="AC24" i="1"/>
  <c r="AB24" i="1"/>
  <c r="AA24" i="1"/>
  <c r="Y24" i="1"/>
  <c r="X24" i="1"/>
  <c r="W24" i="1"/>
  <c r="U24" i="1"/>
  <c r="P24" i="1"/>
  <c r="M24" i="1"/>
  <c r="I24" i="1"/>
  <c r="AK23" i="1"/>
  <c r="AJ23" i="1" s="1"/>
  <c r="AE23" i="1"/>
  <c r="AD23" i="1"/>
  <c r="AC23" i="1"/>
  <c r="AB23" i="1"/>
  <c r="AA23" i="1"/>
  <c r="Y23" i="1"/>
  <c r="X23" i="1"/>
  <c r="W23" i="1"/>
  <c r="U23" i="1"/>
  <c r="P23" i="1"/>
  <c r="M23" i="1"/>
  <c r="I23" i="1"/>
  <c r="AK22" i="1"/>
  <c r="AJ22" i="1" s="1"/>
  <c r="AE22" i="1"/>
  <c r="AD22" i="1"/>
  <c r="AC22" i="1"/>
  <c r="AB22" i="1"/>
  <c r="AA22" i="1"/>
  <c r="Y22" i="1"/>
  <c r="X22" i="1"/>
  <c r="W22" i="1"/>
  <c r="U22" i="1"/>
  <c r="M22" i="1"/>
  <c r="I22" i="1"/>
  <c r="AK21" i="1"/>
  <c r="AJ21" i="1" s="1"/>
  <c r="AE21" i="1"/>
  <c r="AD21" i="1"/>
  <c r="AC21" i="1"/>
  <c r="AB21" i="1"/>
  <c r="AA21" i="1"/>
  <c r="Y21" i="1"/>
  <c r="X21" i="1"/>
  <c r="W21" i="1"/>
  <c r="U21" i="1"/>
  <c r="P21" i="1"/>
  <c r="M21" i="1"/>
  <c r="I21" i="1"/>
  <c r="AK20" i="1"/>
  <c r="AJ20" i="1" s="1"/>
  <c r="AE20" i="1"/>
  <c r="AD20" i="1"/>
  <c r="AC20" i="1"/>
  <c r="AB20" i="1"/>
  <c r="AA20" i="1"/>
  <c r="Y20" i="1"/>
  <c r="X20" i="1"/>
  <c r="W20" i="1"/>
  <c r="U20" i="1"/>
  <c r="M20" i="1"/>
  <c r="I20" i="1"/>
  <c r="AK19" i="1"/>
  <c r="AJ19" i="1" s="1"/>
  <c r="AE19" i="1"/>
  <c r="AD19" i="1"/>
  <c r="AC19" i="1"/>
  <c r="AB19" i="1"/>
  <c r="Y19" i="1"/>
  <c r="X19" i="1"/>
  <c r="W19" i="1"/>
  <c r="U19" i="1"/>
  <c r="M19" i="1"/>
  <c r="I19" i="1"/>
  <c r="AK18" i="1"/>
  <c r="AJ18" i="1" s="1"/>
  <c r="AE18" i="1"/>
  <c r="AD18" i="1"/>
  <c r="AC18" i="1"/>
  <c r="AB18" i="1"/>
  <c r="AA18" i="1"/>
  <c r="Y18" i="1"/>
  <c r="X18" i="1"/>
  <c r="W18" i="1"/>
  <c r="U18" i="1"/>
  <c r="M18" i="1"/>
  <c r="I18" i="1"/>
  <c r="AK17" i="1"/>
  <c r="AJ17" i="1" s="1"/>
  <c r="AE17" i="1"/>
  <c r="AD17" i="1"/>
  <c r="AC17" i="1"/>
  <c r="AB17" i="1"/>
  <c r="AA17" i="1"/>
  <c r="Y17" i="1"/>
  <c r="X17" i="1"/>
  <c r="W17" i="1"/>
  <c r="U17" i="1"/>
  <c r="M17" i="1"/>
  <c r="I17" i="1"/>
  <c r="AK16" i="1"/>
  <c r="AJ16" i="1" s="1"/>
  <c r="AE16" i="1"/>
  <c r="AD16" i="1"/>
  <c r="AC16" i="1"/>
  <c r="AB16" i="1"/>
  <c r="AA16" i="1"/>
  <c r="Y16" i="1"/>
  <c r="X16" i="1"/>
  <c r="W16" i="1"/>
  <c r="U16" i="1"/>
  <c r="M16" i="1"/>
  <c r="I16" i="1"/>
  <c r="AK15" i="1"/>
  <c r="AJ15" i="1" s="1"/>
  <c r="AE15" i="1"/>
  <c r="AD15" i="1"/>
  <c r="AC15" i="1"/>
  <c r="AB15" i="1"/>
  <c r="AA15" i="1"/>
  <c r="Y15" i="1"/>
  <c r="X15" i="1"/>
  <c r="W15" i="1"/>
  <c r="U15" i="1"/>
  <c r="M15" i="1"/>
  <c r="I15" i="1"/>
  <c r="AK14" i="1"/>
  <c r="AJ14" i="1" s="1"/>
  <c r="AE14" i="1"/>
  <c r="AD14" i="1"/>
  <c r="AC14" i="1"/>
  <c r="AB14" i="1"/>
  <c r="AA14" i="1"/>
  <c r="Y14" i="1"/>
  <c r="X14" i="1"/>
  <c r="W14" i="1"/>
  <c r="U14" i="1"/>
  <c r="M14" i="1"/>
  <c r="AK13" i="1"/>
  <c r="AJ13" i="1" s="1"/>
  <c r="AE13" i="1"/>
  <c r="AD13" i="1"/>
  <c r="AC13" i="1"/>
  <c r="AB13" i="1"/>
  <c r="AA13" i="1"/>
  <c r="Y13" i="1"/>
  <c r="X13" i="1"/>
  <c r="W13" i="1"/>
  <c r="U13" i="1"/>
  <c r="M13" i="1"/>
  <c r="I13" i="1"/>
  <c r="AK12" i="1"/>
  <c r="AJ12" i="1" s="1"/>
  <c r="AE12" i="1"/>
  <c r="AD12" i="1"/>
  <c r="AC12" i="1"/>
  <c r="AB12" i="1"/>
  <c r="AA12" i="1"/>
  <c r="Y12" i="1"/>
  <c r="X12" i="1"/>
  <c r="W12" i="1"/>
  <c r="U12" i="1"/>
  <c r="M12" i="1"/>
  <c r="I12" i="1"/>
  <c r="AK11" i="1"/>
  <c r="AJ11" i="1" s="1"/>
  <c r="AE11" i="1"/>
  <c r="AD11" i="1"/>
  <c r="AC11" i="1"/>
  <c r="AB11" i="1"/>
  <c r="AA11" i="1"/>
  <c r="Y11" i="1"/>
  <c r="Z11" i="1" s="1"/>
  <c r="X11" i="1"/>
  <c r="W11" i="1"/>
  <c r="U11" i="1"/>
  <c r="M11" i="1"/>
  <c r="I11" i="1"/>
  <c r="AK10" i="1"/>
  <c r="AJ10" i="1" s="1"/>
  <c r="AE10" i="1"/>
  <c r="AD10" i="1"/>
  <c r="AG10" i="1" s="1"/>
  <c r="AC10" i="1"/>
  <c r="AB10" i="1"/>
  <c r="AA10" i="1"/>
  <c r="Y10" i="1"/>
  <c r="X10" i="1"/>
  <c r="W10" i="1"/>
  <c r="U10" i="1"/>
  <c r="M10" i="1"/>
  <c r="I10" i="1"/>
  <c r="AK9" i="1"/>
  <c r="AJ9" i="1" s="1"/>
  <c r="AE9" i="1"/>
  <c r="AD9" i="1"/>
  <c r="AG9" i="1" s="1"/>
  <c r="AC9" i="1"/>
  <c r="AB9" i="1"/>
  <c r="AA9" i="1"/>
  <c r="Y9" i="1"/>
  <c r="X9" i="1"/>
  <c r="W9" i="1"/>
  <c r="U9" i="1"/>
  <c r="M9" i="1"/>
  <c r="I9" i="1"/>
  <c r="AK8" i="1"/>
  <c r="AJ8" i="1" s="1"/>
  <c r="AE8" i="1"/>
  <c r="AH7" i="1" s="1"/>
  <c r="AD8" i="1"/>
  <c r="AG8" i="1" s="1"/>
  <c r="AC8" i="1"/>
  <c r="AF8" i="1" s="1"/>
  <c r="AB8" i="1"/>
  <c r="AA8" i="1"/>
  <c r="Y8" i="1"/>
  <c r="X8" i="1"/>
  <c r="W8" i="1"/>
  <c r="U8" i="1"/>
  <c r="M8" i="1"/>
  <c r="I8" i="1"/>
  <c r="AK7" i="1"/>
  <c r="AJ7" i="1" s="1"/>
  <c r="AE7" i="1"/>
  <c r="AH6" i="1" s="1"/>
  <c r="AD7" i="1"/>
  <c r="AG7" i="1" s="1"/>
  <c r="AC7" i="1"/>
  <c r="AB7" i="1"/>
  <c r="AA7" i="1"/>
  <c r="Y7" i="1"/>
  <c r="X7" i="1"/>
  <c r="W7" i="1"/>
  <c r="U7" i="1"/>
  <c r="M7" i="1"/>
  <c r="I7" i="1"/>
  <c r="AK6" i="1"/>
  <c r="AJ6" i="1" s="1"/>
  <c r="AE6" i="1"/>
  <c r="AD6" i="1"/>
  <c r="AC6" i="1"/>
  <c r="AF6" i="1" s="1"/>
  <c r="AB6" i="1"/>
  <c r="AA6" i="1"/>
  <c r="Y6" i="1"/>
  <c r="X6" i="1"/>
  <c r="W6" i="1"/>
  <c r="U6" i="1"/>
  <c r="M6" i="1"/>
  <c r="I6" i="1"/>
  <c r="AK5" i="1"/>
  <c r="AJ5" i="1" s="1"/>
  <c r="AE5" i="1"/>
  <c r="AD5" i="1"/>
  <c r="AC5" i="1"/>
  <c r="AF5" i="1" s="1"/>
  <c r="AB5" i="1"/>
  <c r="AA5" i="1"/>
  <c r="Y5" i="1"/>
  <c r="X5" i="1"/>
  <c r="W5" i="1"/>
  <c r="U5" i="1"/>
  <c r="M5" i="1"/>
  <c r="I5" i="1"/>
  <c r="AK4" i="1"/>
  <c r="AJ4" i="1" s="1"/>
  <c r="AE4" i="1"/>
  <c r="AH3" i="1" s="1"/>
  <c r="AD4" i="1"/>
  <c r="AG4" i="1" s="1"/>
  <c r="AC4" i="1"/>
  <c r="AF4" i="1" s="1"/>
  <c r="AB4" i="1"/>
  <c r="AA4" i="1"/>
  <c r="Y4" i="1"/>
  <c r="X4" i="1"/>
  <c r="W4" i="1"/>
  <c r="U4" i="1"/>
  <c r="M4" i="1"/>
  <c r="I4" i="1"/>
  <c r="AK3" i="1"/>
  <c r="AJ3" i="1" s="1"/>
  <c r="AE3" i="1"/>
  <c r="AH2" i="1" s="1"/>
  <c r="AD3" i="1"/>
  <c r="AC3" i="1"/>
  <c r="AB3" i="1"/>
  <c r="AA3" i="1"/>
  <c r="Y3" i="1"/>
  <c r="X3" i="1"/>
  <c r="W3" i="1"/>
  <c r="U3" i="1"/>
  <c r="M3" i="1"/>
  <c r="I3" i="1"/>
  <c r="AK2" i="1"/>
  <c r="AJ2" i="1" s="1"/>
  <c r="AE2" i="1"/>
  <c r="AD2" i="1"/>
  <c r="AC2" i="1"/>
  <c r="AB2" i="1"/>
  <c r="AA2" i="1"/>
  <c r="Y2" i="1"/>
  <c r="X2" i="1"/>
  <c r="W2" i="1"/>
  <c r="U2" i="1"/>
  <c r="M2" i="1"/>
  <c r="I2" i="1"/>
  <c r="Z23" i="1" l="1"/>
  <c r="AF20" i="1"/>
  <c r="Z25" i="1"/>
  <c r="AG12" i="1"/>
  <c r="AG16" i="1"/>
  <c r="AH18" i="1"/>
  <c r="AI20" i="1"/>
  <c r="AH25" i="1"/>
  <c r="AG32" i="1"/>
  <c r="AF10" i="1"/>
  <c r="AF12" i="1"/>
  <c r="AG20" i="1"/>
  <c r="AH31" i="1"/>
  <c r="AH30" i="1"/>
  <c r="AH14" i="1"/>
  <c r="AH15" i="1"/>
  <c r="AG21" i="1"/>
  <c r="AF23" i="1"/>
  <c r="AI34" i="1"/>
  <c r="AG35" i="1"/>
  <c r="Z27" i="1"/>
  <c r="Z31" i="1"/>
  <c r="Z33" i="1"/>
  <c r="AF24" i="1"/>
  <c r="AH24" i="1"/>
  <c r="Z30" i="1"/>
  <c r="AG27" i="1"/>
  <c r="Z12" i="1"/>
  <c r="Z13" i="1"/>
  <c r="AH26" i="1"/>
  <c r="AG29" i="1"/>
  <c r="Z34" i="1"/>
  <c r="AG2" i="1"/>
  <c r="AG14" i="1"/>
  <c r="AG17" i="1"/>
  <c r="AI25" i="1"/>
  <c r="AG26" i="1"/>
  <c r="AH29" i="1"/>
  <c r="AH32" i="1"/>
  <c r="AH35" i="1"/>
  <c r="AG5" i="1"/>
  <c r="Z9" i="1"/>
  <c r="Z10" i="1"/>
  <c r="AH16" i="1"/>
  <c r="AH17" i="1"/>
  <c r="AI29" i="1"/>
  <c r="AF30" i="1"/>
  <c r="AI32" i="1"/>
  <c r="AF33" i="1"/>
  <c r="AI35" i="1"/>
  <c r="AF36" i="1"/>
  <c r="AH4" i="1"/>
  <c r="AH5" i="1"/>
  <c r="AF7" i="1"/>
  <c r="AF21" i="1"/>
  <c r="Z24" i="1"/>
  <c r="AF27" i="1"/>
  <c r="Z28" i="1"/>
  <c r="AG30" i="1"/>
  <c r="AG33" i="1"/>
  <c r="AG6" i="1"/>
  <c r="AF9" i="1"/>
  <c r="AI21" i="1"/>
  <c r="AH20" i="1"/>
  <c r="AG23" i="1"/>
  <c r="AI26" i="1"/>
  <c r="AH33" i="1"/>
  <c r="AH8" i="1"/>
  <c r="AH9" i="1"/>
  <c r="AF11" i="1"/>
  <c r="AG22" i="1"/>
  <c r="AI27" i="1"/>
  <c r="AG28" i="1"/>
  <c r="Z29" i="1"/>
  <c r="AG31" i="1"/>
  <c r="Z32" i="1"/>
  <c r="AG34" i="1"/>
  <c r="Z35" i="1"/>
  <c r="Z14" i="1"/>
  <c r="AH27" i="1"/>
  <c r="Z3" i="1"/>
  <c r="Z4" i="1"/>
  <c r="AG11" i="1"/>
  <c r="Z15" i="1"/>
  <c r="Z16" i="1"/>
  <c r="AH22" i="1"/>
  <c r="Z2" i="1"/>
  <c r="AF31" i="1"/>
  <c r="AH10" i="1"/>
  <c r="AH11" i="1"/>
  <c r="AF13" i="1"/>
  <c r="Z17" i="1"/>
  <c r="Z18" i="1"/>
  <c r="Z19" i="1"/>
  <c r="AF25" i="1"/>
  <c r="Z26" i="1"/>
  <c r="Z5" i="1"/>
  <c r="Z6" i="1"/>
  <c r="AG13" i="1"/>
  <c r="AG25" i="1"/>
  <c r="AF29" i="1"/>
  <c r="AF32" i="1"/>
  <c r="AF35" i="1"/>
  <c r="AF28" i="1"/>
  <c r="AI30" i="1"/>
  <c r="AF34" i="1"/>
  <c r="AI2" i="1"/>
  <c r="AF3" i="1"/>
  <c r="AH12" i="1"/>
  <c r="AH13" i="1"/>
  <c r="AF15" i="1"/>
  <c r="AF2" i="1"/>
  <c r="AG3" i="1"/>
  <c r="Z7" i="1"/>
  <c r="Z8" i="1"/>
  <c r="AF14" i="1"/>
  <c r="AG15" i="1"/>
  <c r="AF17" i="1"/>
  <c r="AG19" i="1"/>
  <c r="Z20" i="1"/>
  <c r="Z22" i="1"/>
  <c r="AF26" i="1"/>
  <c r="AI4" i="1"/>
  <c r="AI6" i="1"/>
  <c r="AI8" i="1"/>
  <c r="AI10" i="1"/>
  <c r="AI12" i="1"/>
  <c r="AI14" i="1"/>
  <c r="AI16" i="1"/>
  <c r="AI18" i="1"/>
  <c r="AI22" i="1"/>
  <c r="AG24" i="1"/>
  <c r="Z21" i="1"/>
  <c r="AH19" i="1"/>
  <c r="AI19" i="1"/>
  <c r="AH21" i="1"/>
  <c r="AF18" i="1"/>
  <c r="AI3" i="1"/>
  <c r="AI5" i="1"/>
  <c r="AI7" i="1"/>
  <c r="AI9" i="1"/>
  <c r="AI11" i="1"/>
  <c r="AI13" i="1"/>
  <c r="AI15" i="1"/>
  <c r="AI17" i="1"/>
  <c r="AH23" i="1"/>
  <c r="AF22" i="1"/>
  <c r="AF19" i="1"/>
  <c r="AI24" i="1"/>
  <c r="AI23" i="1"/>
  <c r="AF16" i="1"/>
  <c r="AG18" i="1"/>
</calcChain>
</file>

<file path=xl/sharedStrings.xml><?xml version="1.0" encoding="utf-8"?>
<sst xmlns="http://schemas.openxmlformats.org/spreadsheetml/2006/main" count="140" uniqueCount="51">
  <si>
    <t>YEAR</t>
  </si>
  <si>
    <t>MONTH</t>
  </si>
  <si>
    <t>WEEK</t>
  </si>
  <si>
    <t>WEEK DAY</t>
  </si>
  <si>
    <t>DATE</t>
  </si>
  <si>
    <t>Globex volume vs settle</t>
  </si>
  <si>
    <t>ETHH</t>
  </si>
  <si>
    <t>ETHMid</t>
  </si>
  <si>
    <t>ETHL</t>
  </si>
  <si>
    <t>ETH VPOC</t>
  </si>
  <si>
    <t>RTHH</t>
  </si>
  <si>
    <t>RTHMid</t>
  </si>
  <si>
    <t>RTHL</t>
  </si>
  <si>
    <t>RTHSettle</t>
  </si>
  <si>
    <t>Naked VPOC</t>
  </si>
  <si>
    <t>RTH VPOC</t>
  </si>
  <si>
    <t>IBH</t>
  </si>
  <si>
    <t>IBL</t>
  </si>
  <si>
    <t>Volume</t>
  </si>
  <si>
    <t>IB range</t>
  </si>
  <si>
    <t>Break IB</t>
  </si>
  <si>
    <t>Points above IBH</t>
  </si>
  <si>
    <t>Points below IBL</t>
  </si>
  <si>
    <t>Total IB break</t>
  </si>
  <si>
    <t>Average break of IB</t>
  </si>
  <si>
    <t>Gap</t>
  </si>
  <si>
    <t>Change %</t>
  </si>
  <si>
    <t>RTH range</t>
  </si>
  <si>
    <t>ETH range</t>
  </si>
  <si>
    <t>Total daily range</t>
  </si>
  <si>
    <t>ADR RTH (10 days)</t>
  </si>
  <si>
    <t>ADR ETH</t>
  </si>
  <si>
    <t>ADR full session (5 days)</t>
  </si>
  <si>
    <t>ADR full session (10 days)</t>
  </si>
  <si>
    <t>Range class 10 daiys</t>
  </si>
  <si>
    <t>Standard deviation</t>
  </si>
  <si>
    <t>FRI</t>
  </si>
  <si>
    <t>THR</t>
  </si>
  <si>
    <t>WED</t>
  </si>
  <si>
    <t>Balanced</t>
  </si>
  <si>
    <t>TUE</t>
  </si>
  <si>
    <t xml:space="preserve">100% Short </t>
  </si>
  <si>
    <t>MON</t>
  </si>
  <si>
    <t>100% long</t>
  </si>
  <si>
    <t>Both</t>
  </si>
  <si>
    <t>95% short</t>
  </si>
  <si>
    <t>78% Long</t>
  </si>
  <si>
    <t>70% short</t>
  </si>
  <si>
    <t>80% Short</t>
  </si>
  <si>
    <t>90% Long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</si>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</sst>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theme="1"/>
      <name val="Corbel"/>
      <family val="2"/>
    </font>
    <font>
      <sz val="10"/>
      <color rgb="FFFF0000"/>
      <name val="Calibri"/>
      <family val="2"/>
    </font>
    <font>
      <sz val="10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43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3" fillId="0" borderId="0" xfId="0" applyFont="1"/>
    <xf numFmtId="165" fontId="2" fillId="0" borderId="0" xfId="0" applyNumberFormat="1" applyFont="1"/>
    <xf numFmtId="9" fontId="4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43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43" fontId="2" fillId="0" borderId="0" xfId="0" applyNumberFormat="1" applyFont="1" applyAlignment="1">
      <alignment horizontal="center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K%20DELL%20D\Desktop%20DELL\Historical%20Data%20ES%20NQ%20GC%20%20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  <sheetName val="ADR"/>
      <sheetName val="SP weekly"/>
      <sheetName val="ADRN"/>
      <sheetName val="DBN"/>
      <sheetName val="NQ weekly"/>
      <sheetName val="DBG"/>
      <sheetName val="ADRG"/>
      <sheetName val="GC Weekly"/>
      <sheetName val="Pre-market"/>
      <sheetName val="Monthlyweekly"/>
      <sheetName val="Gap Ocurrence"/>
      <sheetName val="check list"/>
      <sheetName val="Sheet4"/>
      <sheetName val="Range chart 2"/>
      <sheetName val="Chart5"/>
      <sheetName val="Weekly range table"/>
      <sheetName val="Sheet2"/>
      <sheetName val="Weekly Range"/>
      <sheetName val="Sheet9"/>
      <sheetName val="Range Class+"/>
      <sheetName val="Historical Data ES NQ GC  V1.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0607-C6F8-4443-A602-53046D87D61F}">
  <dimension ref="A1:AK37"/>
  <sheetViews>
    <sheetView showFormulas="1" tabSelected="1" zoomScale="70" zoomScaleNormal="70" workbookViewId="0">
      <selection activeCell="AK37" sqref="A1:AK37"/>
    </sheetView>
  </sheetViews>
  <sheetFormatPr defaultRowHeight="15" x14ac:dyDescent="0.25"/>
  <cols>
    <col min="6" max="6" width="9.5703125" bestFit="1" customWidth="1"/>
    <col min="20" max="20" width="10" bestFit="1" customWidth="1"/>
  </cols>
  <sheetData>
    <row r="1" spans="1:37" s="9" customFormat="1" ht="40.5" customHeight="1" x14ac:dyDescent="0.2">
      <c r="A1" s="1" t="s">
        <v>0</v>
      </c>
      <c r="B1" s="1" t="s">
        <v>50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4" t="s">
        <v>19</v>
      </c>
      <c r="V1" s="4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6" t="s">
        <v>25</v>
      </c>
      <c r="AB1" s="6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7" t="s">
        <v>34</v>
      </c>
      <c r="AK1" s="8" t="s">
        <v>35</v>
      </c>
    </row>
    <row r="2" spans="1:37" s="9" customFormat="1" x14ac:dyDescent="0.25">
      <c r="A2">
        <v>2025</v>
      </c>
      <c r="B2"/>
      <c r="C2">
        <v>6</v>
      </c>
      <c r="D2">
        <v>25</v>
      </c>
      <c r="E2" s="9" t="s">
        <v>36</v>
      </c>
      <c r="F2" s="10">
        <v>45828</v>
      </c>
      <c r="G2" s="11"/>
      <c r="H2" s="12"/>
      <c r="I2" s="13">
        <f t="shared" ref="I2:I37" si="0">(H2+J2)/2</f>
        <v>0</v>
      </c>
      <c r="J2" s="12"/>
      <c r="K2" s="12"/>
      <c r="L2" s="12"/>
      <c r="M2" s="12">
        <f t="shared" ref="M2:M37" si="1">(L2+N2)/2</f>
        <v>0</v>
      </c>
      <c r="N2" s="12"/>
      <c r="O2" s="12">
        <v>5995</v>
      </c>
      <c r="P2" s="14"/>
      <c r="Q2" s="12"/>
      <c r="R2" s="12"/>
      <c r="S2" s="12"/>
      <c r="T2" s="15"/>
      <c r="U2" s="15">
        <f t="shared" ref="U2:U37" si="2">R2-S2</f>
        <v>0</v>
      </c>
      <c r="V2" s="16"/>
      <c r="W2" s="17">
        <f t="shared" ref="W2:W37" si="3">L2-R2</f>
        <v>0</v>
      </c>
      <c r="X2" s="17">
        <f t="shared" ref="X2:X37" si="4">S2-N2</f>
        <v>0</v>
      </c>
      <c r="Y2" s="17">
        <f>SUM([1]!Table_2[[#This Row],[Points above IBH]:[Points below IBL]])</f>
        <v>0</v>
      </c>
      <c r="Z2" s="17">
        <f t="shared" ref="Z2:Z16" si="5">AVERAGE(Y2:Y11)</f>
        <v>16.45</v>
      </c>
      <c r="AA2" s="18" t="str">
        <f t="shared" ref="AA2:AA37" si="6">IF(N2&gt;L3,"Gap up",IF(L2&lt;N3,"Gap down","No gap"))</f>
        <v>No gap</v>
      </c>
      <c r="AB2" s="19">
        <f t="shared" ref="AB2:AB5" si="7">(O2/O3)-1</f>
        <v>0</v>
      </c>
      <c r="AC2" s="17">
        <f t="shared" ref="AC2:AC37" si="8">L2-N2</f>
        <v>0</v>
      </c>
      <c r="AD2" s="17">
        <f t="shared" ref="AD2:AD37" si="9">H2-J2</f>
        <v>0</v>
      </c>
      <c r="AE2" s="17">
        <f t="shared" ref="AE2:AE37" si="10">(MAX(H2,L2))-(MIN(J2,N2))</f>
        <v>0</v>
      </c>
      <c r="AF2" s="17">
        <f t="shared" ref="AF2:AF37" si="11">AVERAGE(AC2:AC11)</f>
        <v>37.075000000000003</v>
      </c>
      <c r="AG2" s="17">
        <f t="shared" ref="AG2:AG37" si="12">AVERAGE(AD2:AD9)</f>
        <v>49.03125</v>
      </c>
      <c r="AH2" s="17">
        <f t="shared" ref="AH2:AH37" si="13">AVERAGE(AE3:AE7)</f>
        <v>69.25</v>
      </c>
      <c r="AI2" s="20">
        <f t="shared" ref="AI2:AI37" si="14">AVERAGE(AE2:AE11)</f>
        <v>57.625</v>
      </c>
      <c r="AJ2" s="21" t="str">
        <f t="shared" ref="AJ2:AJ37" si="15">IF(AK2&lt;0.3, "0.7-", IF(AK2&lt;0.7, "0.7-", IF(AK2&lt;1.3, "~1", IF(AK2&lt;1.99999, "1.3+","2+"))))</f>
        <v>0.7-</v>
      </c>
      <c r="AK2" s="9">
        <f>[1]!Table_2[[#This Row],[Total daily range]]/[1]!Table_2[[#This Row],[ADR full session (10 days)]]</f>
        <v>0</v>
      </c>
    </row>
    <row r="3" spans="1:37" s="9" customFormat="1" x14ac:dyDescent="0.25">
      <c r="A3">
        <v>2025</v>
      </c>
      <c r="B3"/>
      <c r="C3">
        <v>6</v>
      </c>
      <c r="D3">
        <v>25</v>
      </c>
      <c r="E3" s="9" t="s">
        <v>37</v>
      </c>
      <c r="F3" s="10">
        <v>45827</v>
      </c>
      <c r="G3" s="11"/>
      <c r="H3" s="12"/>
      <c r="I3" s="13">
        <f t="shared" si="0"/>
        <v>0</v>
      </c>
      <c r="J3" s="12"/>
      <c r="K3" s="12"/>
      <c r="L3" s="12"/>
      <c r="M3" s="12">
        <f t="shared" si="1"/>
        <v>0</v>
      </c>
      <c r="N3" s="12"/>
      <c r="O3" s="12">
        <v>5995</v>
      </c>
      <c r="P3" s="14"/>
      <c r="Q3" s="12"/>
      <c r="R3" s="12"/>
      <c r="S3" s="12"/>
      <c r="T3" s="15"/>
      <c r="U3" s="15">
        <f t="shared" si="2"/>
        <v>0</v>
      </c>
      <c r="V3" s="16"/>
      <c r="W3" s="17">
        <f t="shared" si="3"/>
        <v>0</v>
      </c>
      <c r="X3" s="17">
        <f t="shared" si="4"/>
        <v>0</v>
      </c>
      <c r="Y3" s="17">
        <f>SUM([1]!Table_2[[#This Row],[Points above IBH]:[Points below IBL]])</f>
        <v>0</v>
      </c>
      <c r="Z3" s="17">
        <f t="shared" si="5"/>
        <v>18.125</v>
      </c>
      <c r="AA3" s="18" t="str">
        <f t="shared" si="6"/>
        <v>Gap down</v>
      </c>
      <c r="AB3" s="19">
        <f t="shared" si="7"/>
        <v>-5.4744525547445466E-3</v>
      </c>
      <c r="AC3" s="17">
        <f t="shared" si="8"/>
        <v>0</v>
      </c>
      <c r="AD3" s="17">
        <f t="shared" si="9"/>
        <v>0</v>
      </c>
      <c r="AE3" s="17">
        <f t="shared" si="10"/>
        <v>0</v>
      </c>
      <c r="AF3" s="17">
        <f t="shared" si="11"/>
        <v>41.125</v>
      </c>
      <c r="AG3" s="17">
        <f t="shared" si="12"/>
        <v>55.1875</v>
      </c>
      <c r="AH3" s="17">
        <f t="shared" si="13"/>
        <v>83</v>
      </c>
      <c r="AI3" s="20">
        <f t="shared" si="14"/>
        <v>61.674999999999997</v>
      </c>
      <c r="AJ3" s="21" t="str">
        <f t="shared" si="15"/>
        <v>0.7-</v>
      </c>
      <c r="AK3" s="9">
        <f>[1]!Table_2[[#This Row],[Total daily range]]/[1]!Table_2[[#This Row],[ADR full session (10 days)]]</f>
        <v>0</v>
      </c>
    </row>
    <row r="4" spans="1:37" s="9" customFormat="1" x14ac:dyDescent="0.25">
      <c r="A4">
        <v>2025</v>
      </c>
      <c r="B4"/>
      <c r="C4">
        <v>6</v>
      </c>
      <c r="D4">
        <v>25</v>
      </c>
      <c r="E4" s="9" t="s">
        <v>38</v>
      </c>
      <c r="F4" s="10">
        <v>45826</v>
      </c>
      <c r="G4" s="11" t="s">
        <v>39</v>
      </c>
      <c r="H4" s="12">
        <v>6062.75</v>
      </c>
      <c r="I4" s="13">
        <f t="shared" si="0"/>
        <v>6040</v>
      </c>
      <c r="J4" s="12">
        <v>6017.25</v>
      </c>
      <c r="K4" s="12">
        <v>6043</v>
      </c>
      <c r="L4" s="12">
        <v>6073.75</v>
      </c>
      <c r="M4" s="12">
        <f t="shared" si="1"/>
        <v>6054.375</v>
      </c>
      <c r="N4" s="12">
        <v>6035</v>
      </c>
      <c r="O4" s="12">
        <v>6028</v>
      </c>
      <c r="P4" s="14"/>
      <c r="Q4" s="12"/>
      <c r="R4" s="12">
        <v>6071</v>
      </c>
      <c r="S4" s="12">
        <v>6035</v>
      </c>
      <c r="T4" s="15"/>
      <c r="U4" s="15">
        <f t="shared" si="2"/>
        <v>36</v>
      </c>
      <c r="V4" s="16"/>
      <c r="W4" s="17">
        <f t="shared" si="3"/>
        <v>2.75</v>
      </c>
      <c r="X4" s="17">
        <f t="shared" si="4"/>
        <v>0</v>
      </c>
      <c r="Y4" s="17">
        <f>SUM([1]!Table_2[[#This Row],[Points above IBH]:[Points below IBL]])</f>
        <v>2.75</v>
      </c>
      <c r="Z4" s="17">
        <f t="shared" si="5"/>
        <v>22.05</v>
      </c>
      <c r="AA4" s="18" t="str">
        <f t="shared" si="6"/>
        <v>No gap</v>
      </c>
      <c r="AB4" s="19">
        <f t="shared" si="7"/>
        <v>-1.6975116962696379E-3</v>
      </c>
      <c r="AC4" s="17">
        <f t="shared" si="8"/>
        <v>38.75</v>
      </c>
      <c r="AD4" s="17">
        <f t="shared" si="9"/>
        <v>45.5</v>
      </c>
      <c r="AE4" s="17">
        <f t="shared" si="10"/>
        <v>56.5</v>
      </c>
      <c r="AF4" s="17">
        <f t="shared" si="11"/>
        <v>49.1</v>
      </c>
      <c r="AG4" s="17">
        <f t="shared" si="12"/>
        <v>58.5625</v>
      </c>
      <c r="AH4" s="17">
        <f t="shared" si="13"/>
        <v>85.15</v>
      </c>
      <c r="AI4" s="20">
        <f t="shared" si="14"/>
        <v>70.400000000000006</v>
      </c>
      <c r="AJ4" s="21" t="str">
        <f t="shared" si="15"/>
        <v>~1</v>
      </c>
      <c r="AK4" s="9">
        <f>[1]!Table_2[[#This Row],[Total daily range]]/[1]!Table_2[[#This Row],[ADR full session (10 days)]]</f>
        <v>0.80255681818181812</v>
      </c>
    </row>
    <row r="5" spans="1:37" s="9" customFormat="1" x14ac:dyDescent="0.25">
      <c r="A5">
        <v>2025</v>
      </c>
      <c r="B5"/>
      <c r="C5">
        <v>6</v>
      </c>
      <c r="D5">
        <v>25</v>
      </c>
      <c r="E5" s="9" t="s">
        <v>40</v>
      </c>
      <c r="F5" s="10">
        <v>45825</v>
      </c>
      <c r="G5" s="11" t="s">
        <v>41</v>
      </c>
      <c r="H5" s="12">
        <v>6093.5</v>
      </c>
      <c r="I5" s="13">
        <f t="shared" si="0"/>
        <v>6069.25</v>
      </c>
      <c r="J5" s="12">
        <v>6045</v>
      </c>
      <c r="K5" s="12">
        <v>6064</v>
      </c>
      <c r="L5" s="12">
        <v>6083</v>
      </c>
      <c r="M5" s="12">
        <f t="shared" si="1"/>
        <v>6056.625</v>
      </c>
      <c r="N5" s="12">
        <v>6030.25</v>
      </c>
      <c r="O5" s="12">
        <v>6038.25</v>
      </c>
      <c r="P5" s="14"/>
      <c r="Q5" s="12">
        <v>6070</v>
      </c>
      <c r="R5" s="12">
        <v>6079.5</v>
      </c>
      <c r="S5" s="12">
        <v>6060.5</v>
      </c>
      <c r="T5" s="15">
        <v>1712000</v>
      </c>
      <c r="U5" s="15">
        <f t="shared" si="2"/>
        <v>19</v>
      </c>
      <c r="V5" s="16" t="s">
        <v>16</v>
      </c>
      <c r="W5" s="17">
        <f t="shared" si="3"/>
        <v>3.5</v>
      </c>
      <c r="X5" s="17">
        <f t="shared" si="4"/>
        <v>30.25</v>
      </c>
      <c r="Y5" s="17">
        <f>SUM([1]!Table_2[[#This Row],[Points above IBH]:[Points below IBL]])</f>
        <v>33.75</v>
      </c>
      <c r="Z5" s="17">
        <f t="shared" si="5"/>
        <v>21.8</v>
      </c>
      <c r="AA5" s="18" t="str">
        <f t="shared" si="6"/>
        <v>No gap</v>
      </c>
      <c r="AB5" s="19">
        <f t="shared" si="7"/>
        <v>-8.6603185027088747E-3</v>
      </c>
      <c r="AC5" s="17">
        <f t="shared" si="8"/>
        <v>52.75</v>
      </c>
      <c r="AD5" s="17">
        <f t="shared" si="9"/>
        <v>48.5</v>
      </c>
      <c r="AE5" s="17">
        <f t="shared" si="10"/>
        <v>63.25</v>
      </c>
      <c r="AF5" s="17">
        <f t="shared" si="11"/>
        <v>47.725000000000001</v>
      </c>
      <c r="AG5" s="17">
        <f t="shared" si="12"/>
        <v>56.3125</v>
      </c>
      <c r="AH5" s="17">
        <f t="shared" si="13"/>
        <v>84.15</v>
      </c>
      <c r="AI5" s="20">
        <f t="shared" si="14"/>
        <v>67.25</v>
      </c>
      <c r="AJ5" s="21" t="str">
        <f t="shared" si="15"/>
        <v>~1</v>
      </c>
      <c r="AK5" s="9">
        <f>[1]!Table_2[[#This Row],[Total daily range]]/[1]!Table_2[[#This Row],[ADR full session (10 days)]]</f>
        <v>0.94052044609665431</v>
      </c>
    </row>
    <row r="6" spans="1:37" s="9" customFormat="1" x14ac:dyDescent="0.25">
      <c r="A6">
        <v>2025</v>
      </c>
      <c r="B6"/>
      <c r="C6">
        <v>6</v>
      </c>
      <c r="D6">
        <v>25</v>
      </c>
      <c r="E6" s="9" t="s">
        <v>42</v>
      </c>
      <c r="F6" s="10">
        <v>45824</v>
      </c>
      <c r="G6" s="11" t="s">
        <v>43</v>
      </c>
      <c r="H6" s="12">
        <v>6077</v>
      </c>
      <c r="I6" s="13">
        <f t="shared" si="0"/>
        <v>6038.5</v>
      </c>
      <c r="J6" s="12">
        <v>6000</v>
      </c>
      <c r="K6" s="12">
        <v>6071</v>
      </c>
      <c r="L6" s="12">
        <v>6109</v>
      </c>
      <c r="M6" s="12">
        <f t="shared" si="1"/>
        <v>6087.5</v>
      </c>
      <c r="N6" s="12">
        <v>6066</v>
      </c>
      <c r="O6" s="12">
        <v>6091</v>
      </c>
      <c r="P6" s="14"/>
      <c r="Q6" s="12">
        <v>6091</v>
      </c>
      <c r="R6" s="12">
        <v>6101</v>
      </c>
      <c r="S6" s="12">
        <v>6066</v>
      </c>
      <c r="T6" s="15">
        <v>1858000</v>
      </c>
      <c r="U6" s="15">
        <f t="shared" si="2"/>
        <v>35</v>
      </c>
      <c r="V6" s="16" t="s">
        <v>16</v>
      </c>
      <c r="W6" s="17">
        <f t="shared" si="3"/>
        <v>8</v>
      </c>
      <c r="X6" s="17">
        <f t="shared" si="4"/>
        <v>0</v>
      </c>
      <c r="Y6" s="17">
        <f>SUM([1]!Table_2[[#This Row],[Points above IBH]:[Points below IBL]])</f>
        <v>8</v>
      </c>
      <c r="Z6" s="17">
        <f t="shared" si="5"/>
        <v>21.625</v>
      </c>
      <c r="AA6" s="18" t="str">
        <f t="shared" si="6"/>
        <v>Gap up</v>
      </c>
      <c r="AB6" s="19">
        <f>(6031.5/O7)-1</f>
        <v>8.7807325639739364E-3</v>
      </c>
      <c r="AC6" s="17">
        <f t="shared" si="8"/>
        <v>43</v>
      </c>
      <c r="AD6" s="17">
        <f t="shared" si="9"/>
        <v>77</v>
      </c>
      <c r="AE6" s="17">
        <f t="shared" si="10"/>
        <v>109</v>
      </c>
      <c r="AF6" s="17">
        <f t="shared" si="11"/>
        <v>47.774999999999999</v>
      </c>
      <c r="AG6" s="17">
        <f t="shared" si="12"/>
        <v>61.15625</v>
      </c>
      <c r="AH6" s="17">
        <f t="shared" si="13"/>
        <v>69.5</v>
      </c>
      <c r="AI6" s="20">
        <f t="shared" si="14"/>
        <v>69.125</v>
      </c>
      <c r="AJ6" s="21" t="str">
        <f t="shared" si="15"/>
        <v>1.3+</v>
      </c>
      <c r="AK6" s="9">
        <f>[1]!Table_2[[#This Row],[Total daily range]]/[1]!Table_2[[#This Row],[ADR full session (10 days)]]</f>
        <v>1.5768535262206149</v>
      </c>
    </row>
    <row r="7" spans="1:37" s="9" customFormat="1" x14ac:dyDescent="0.25">
      <c r="A7">
        <v>2025</v>
      </c>
      <c r="B7"/>
      <c r="C7">
        <v>6</v>
      </c>
      <c r="D7">
        <v>24</v>
      </c>
      <c r="E7" s="9" t="s">
        <v>36</v>
      </c>
      <c r="F7" s="10">
        <v>45821</v>
      </c>
      <c r="G7" s="11" t="s">
        <v>41</v>
      </c>
      <c r="H7" s="12">
        <v>6045</v>
      </c>
      <c r="I7" s="13">
        <f t="shared" si="0"/>
        <v>5986.25</v>
      </c>
      <c r="J7" s="12">
        <v>5927.5</v>
      </c>
      <c r="K7" s="12">
        <v>5954</v>
      </c>
      <c r="L7" s="12">
        <v>6029</v>
      </c>
      <c r="M7" s="12">
        <f t="shared" si="1"/>
        <v>5997.125</v>
      </c>
      <c r="N7" s="12">
        <v>5965.25</v>
      </c>
      <c r="O7" s="12">
        <v>5979</v>
      </c>
      <c r="P7" s="14"/>
      <c r="Q7" s="12">
        <v>5980.25</v>
      </c>
      <c r="R7" s="12">
        <v>6014.75</v>
      </c>
      <c r="S7" s="12">
        <v>5977.25</v>
      </c>
      <c r="T7" s="15">
        <v>2051000</v>
      </c>
      <c r="U7" s="15">
        <f t="shared" si="2"/>
        <v>37.5</v>
      </c>
      <c r="V7" s="16" t="s">
        <v>44</v>
      </c>
      <c r="W7" s="17">
        <f t="shared" si="3"/>
        <v>14.25</v>
      </c>
      <c r="X7" s="17">
        <f t="shared" si="4"/>
        <v>12</v>
      </c>
      <c r="Y7" s="17">
        <f>SUM([1]!Table_2[[#This Row],[Points above IBH]:[Points below IBL]])</f>
        <v>26.25</v>
      </c>
      <c r="Z7" s="17">
        <f t="shared" si="5"/>
        <v>24.625</v>
      </c>
      <c r="AA7" s="18" t="str">
        <f t="shared" si="6"/>
        <v>No gap</v>
      </c>
      <c r="AB7" s="19">
        <f t="shared" ref="AB7:AB37" si="16">(O7/O8)-1</f>
        <v>-1.0918114143920632E-2</v>
      </c>
      <c r="AC7" s="17">
        <f t="shared" si="8"/>
        <v>63.75</v>
      </c>
      <c r="AD7" s="17">
        <f t="shared" si="9"/>
        <v>117.5</v>
      </c>
      <c r="AE7" s="17">
        <f t="shared" si="10"/>
        <v>117.5</v>
      </c>
      <c r="AF7" s="17">
        <f t="shared" si="11"/>
        <v>51.924999999999997</v>
      </c>
      <c r="AG7" s="17">
        <f t="shared" si="12"/>
        <v>54.375</v>
      </c>
      <c r="AH7" s="17">
        <f t="shared" si="13"/>
        <v>54.1</v>
      </c>
      <c r="AI7" s="20">
        <f t="shared" si="14"/>
        <v>67.025000000000006</v>
      </c>
      <c r="AJ7" s="21" t="str">
        <f t="shared" si="15"/>
        <v>1.3+</v>
      </c>
      <c r="AK7" s="9">
        <f>[1]!Table_2[[#This Row],[Total daily range]]/[1]!Table_2[[#This Row],[ADR full session (10 days)]]</f>
        <v>1.7530772099962699</v>
      </c>
    </row>
    <row r="8" spans="1:37" s="9" customFormat="1" x14ac:dyDescent="0.25">
      <c r="A8">
        <v>2025</v>
      </c>
      <c r="B8"/>
      <c r="C8">
        <v>6</v>
      </c>
      <c r="D8">
        <v>24</v>
      </c>
      <c r="E8" s="9" t="s">
        <v>37</v>
      </c>
      <c r="F8" s="10">
        <v>45820</v>
      </c>
      <c r="G8" s="11" t="s">
        <v>45</v>
      </c>
      <c r="H8" s="12">
        <v>6032</v>
      </c>
      <c r="I8" s="13">
        <f t="shared" si="0"/>
        <v>6006.625</v>
      </c>
      <c r="J8" s="12">
        <v>5981.25</v>
      </c>
      <c r="K8" s="12">
        <v>6004</v>
      </c>
      <c r="L8" s="12">
        <v>6050</v>
      </c>
      <c r="M8" s="12">
        <f t="shared" si="1"/>
        <v>6029.125</v>
      </c>
      <c r="N8" s="12">
        <v>6008.25</v>
      </c>
      <c r="O8" s="12">
        <v>6045</v>
      </c>
      <c r="P8" s="14"/>
      <c r="Q8" s="12">
        <v>6045</v>
      </c>
      <c r="R8" s="12">
        <v>6040.25</v>
      </c>
      <c r="S8" s="12">
        <v>6008.5</v>
      </c>
      <c r="T8" s="15">
        <v>1250000</v>
      </c>
      <c r="U8" s="15">
        <f t="shared" si="2"/>
        <v>31.75</v>
      </c>
      <c r="V8" s="16" t="s">
        <v>16</v>
      </c>
      <c r="W8" s="17">
        <f t="shared" si="3"/>
        <v>9.75</v>
      </c>
      <c r="X8" s="17">
        <f t="shared" si="4"/>
        <v>0.25</v>
      </c>
      <c r="Y8" s="17">
        <f>SUM([1]!Table_2[[#This Row],[Points above IBH]:[Points below IBL]])</f>
        <v>10</v>
      </c>
      <c r="Z8" s="17">
        <f t="shared" si="5"/>
        <v>29.574999999999999</v>
      </c>
      <c r="AA8" s="18" t="str">
        <f t="shared" si="6"/>
        <v>No gap</v>
      </c>
      <c r="AB8" s="19">
        <f t="shared" si="16"/>
        <v>2.653839774423572E-3</v>
      </c>
      <c r="AC8" s="17">
        <f t="shared" si="8"/>
        <v>41.75</v>
      </c>
      <c r="AD8" s="17">
        <f t="shared" si="9"/>
        <v>50.75</v>
      </c>
      <c r="AE8" s="17">
        <f t="shared" si="10"/>
        <v>68.75</v>
      </c>
      <c r="AF8" s="17">
        <f t="shared" si="11"/>
        <v>56.5</v>
      </c>
      <c r="AG8" s="17">
        <f t="shared" si="12"/>
        <v>44.71875</v>
      </c>
      <c r="AH8" s="17">
        <f t="shared" si="13"/>
        <v>57.8</v>
      </c>
      <c r="AI8" s="20">
        <f t="shared" si="14"/>
        <v>66.224999999999994</v>
      </c>
      <c r="AJ8" s="21" t="str">
        <f t="shared" si="15"/>
        <v>~1</v>
      </c>
      <c r="AK8" s="9">
        <f>[1]!Table_2[[#This Row],[Total daily range]]/[1]!Table_2[[#This Row],[ADR full session (10 days)]]</f>
        <v>1.0381275953189883</v>
      </c>
    </row>
    <row r="9" spans="1:37" s="9" customFormat="1" x14ac:dyDescent="0.25">
      <c r="A9">
        <v>2025</v>
      </c>
      <c r="B9"/>
      <c r="C9">
        <v>6</v>
      </c>
      <c r="D9">
        <v>24</v>
      </c>
      <c r="E9" s="9" t="s">
        <v>38</v>
      </c>
      <c r="F9" s="10">
        <v>45819</v>
      </c>
      <c r="G9" s="11" t="s">
        <v>46</v>
      </c>
      <c r="H9" s="12">
        <v>6074</v>
      </c>
      <c r="I9" s="13">
        <f t="shared" si="0"/>
        <v>6047.5</v>
      </c>
      <c r="J9" s="12">
        <v>6021</v>
      </c>
      <c r="K9" s="12">
        <v>6035</v>
      </c>
      <c r="L9" s="12">
        <v>6064.75</v>
      </c>
      <c r="M9" s="12">
        <f t="shared" si="1"/>
        <v>6035.75</v>
      </c>
      <c r="N9" s="12">
        <v>6006.75</v>
      </c>
      <c r="O9" s="12">
        <v>6029</v>
      </c>
      <c r="P9" s="14"/>
      <c r="Q9" s="12">
        <v>6045</v>
      </c>
      <c r="R9" s="12">
        <v>6057</v>
      </c>
      <c r="S9" s="12">
        <v>6036</v>
      </c>
      <c r="T9" s="15">
        <v>1400000</v>
      </c>
      <c r="U9" s="15">
        <f t="shared" si="2"/>
        <v>21</v>
      </c>
      <c r="V9" s="16" t="s">
        <v>44</v>
      </c>
      <c r="W9" s="17">
        <f t="shared" si="3"/>
        <v>7.75</v>
      </c>
      <c r="X9" s="17">
        <f t="shared" si="4"/>
        <v>29.25</v>
      </c>
      <c r="Y9" s="17">
        <f>SUM([1]!Table_2[[#This Row],[Points above IBH]:[Points below IBL]])</f>
        <v>37</v>
      </c>
      <c r="Z9" s="17">
        <f t="shared" si="5"/>
        <v>31.05</v>
      </c>
      <c r="AA9" s="18" t="str">
        <f t="shared" si="6"/>
        <v>No gap</v>
      </c>
      <c r="AB9" s="19">
        <f t="shared" si="16"/>
        <v>-2.6468155500413149E-3</v>
      </c>
      <c r="AC9" s="17">
        <f t="shared" si="8"/>
        <v>58</v>
      </c>
      <c r="AD9" s="17">
        <f t="shared" si="9"/>
        <v>53</v>
      </c>
      <c r="AE9" s="17">
        <f t="shared" si="10"/>
        <v>67.25</v>
      </c>
      <c r="AF9" s="17">
        <f t="shared" si="11"/>
        <v>59.475000000000001</v>
      </c>
      <c r="AG9" s="17">
        <f t="shared" si="12"/>
        <v>43.625</v>
      </c>
      <c r="AH9" s="17">
        <f t="shared" si="13"/>
        <v>49.35</v>
      </c>
      <c r="AI9" s="20">
        <f t="shared" si="14"/>
        <v>71.75</v>
      </c>
      <c r="AJ9" s="21" t="str">
        <f t="shared" si="15"/>
        <v>~1</v>
      </c>
      <c r="AK9" s="9">
        <f>[1]!Table_2[[#This Row],[Total daily range]]/[1]!Table_2[[#This Row],[ADR full session (10 days)]]</f>
        <v>0.93728222996515675</v>
      </c>
    </row>
    <row r="10" spans="1:37" s="9" customFormat="1" x14ac:dyDescent="0.25">
      <c r="A10">
        <v>2025</v>
      </c>
      <c r="B10"/>
      <c r="C10">
        <v>6</v>
      </c>
      <c r="D10">
        <v>24</v>
      </c>
      <c r="E10" s="9" t="s">
        <v>40</v>
      </c>
      <c r="F10" s="10">
        <v>45818</v>
      </c>
      <c r="G10" s="11" t="s">
        <v>39</v>
      </c>
      <c r="H10" s="12">
        <v>6040.5</v>
      </c>
      <c r="I10" s="13">
        <f t="shared" si="0"/>
        <v>6015.875</v>
      </c>
      <c r="J10" s="12">
        <v>5991.25</v>
      </c>
      <c r="K10" s="12">
        <v>6015.75</v>
      </c>
      <c r="L10" s="12">
        <v>6049.5</v>
      </c>
      <c r="M10" s="12">
        <f t="shared" si="1"/>
        <v>6026.875</v>
      </c>
      <c r="N10" s="12">
        <v>6004.25</v>
      </c>
      <c r="O10" s="12">
        <v>6045</v>
      </c>
      <c r="P10" s="14"/>
      <c r="Q10" s="12">
        <v>6026.25</v>
      </c>
      <c r="R10" s="12">
        <v>6027.25</v>
      </c>
      <c r="S10" s="12">
        <v>6016</v>
      </c>
      <c r="T10" s="15">
        <v>1100000</v>
      </c>
      <c r="U10" s="15">
        <f t="shared" si="2"/>
        <v>11.25</v>
      </c>
      <c r="V10" s="16" t="s">
        <v>44</v>
      </c>
      <c r="W10" s="17">
        <f t="shared" si="3"/>
        <v>22.25</v>
      </c>
      <c r="X10" s="17">
        <f t="shared" si="4"/>
        <v>11.75</v>
      </c>
      <c r="Y10" s="17">
        <f>SUM([1]!Table_2[[#This Row],[Points above IBH]:[Points below IBL]])</f>
        <v>34</v>
      </c>
      <c r="Z10" s="17">
        <f t="shared" si="5"/>
        <v>30.574999999999999</v>
      </c>
      <c r="AA10" s="18" t="str">
        <f t="shared" si="6"/>
        <v>No gap</v>
      </c>
      <c r="AB10" s="19">
        <f t="shared" si="16"/>
        <v>5.7817894430347572E-3</v>
      </c>
      <c r="AC10" s="17">
        <f t="shared" si="8"/>
        <v>45.25</v>
      </c>
      <c r="AD10" s="17">
        <f t="shared" si="9"/>
        <v>49.25</v>
      </c>
      <c r="AE10" s="17">
        <f t="shared" si="10"/>
        <v>58.25</v>
      </c>
      <c r="AF10" s="17">
        <f t="shared" si="11"/>
        <v>59.924999999999997</v>
      </c>
      <c r="AG10" s="17">
        <f t="shared" si="12"/>
        <v>42.84375</v>
      </c>
      <c r="AH10" s="17">
        <f t="shared" si="13"/>
        <v>54.1</v>
      </c>
      <c r="AI10" s="20">
        <f t="shared" si="14"/>
        <v>71.275000000000006</v>
      </c>
      <c r="AJ10" s="21" t="str">
        <f t="shared" si="15"/>
        <v>~1</v>
      </c>
      <c r="AK10" s="9">
        <f>[1]!Table_2[[#This Row],[Total daily range]]/[1]!Table_2[[#This Row],[ADR full session (10 days)]]</f>
        <v>0.81725710277095753</v>
      </c>
    </row>
    <row r="11" spans="1:37" s="9" customFormat="1" x14ac:dyDescent="0.25">
      <c r="A11">
        <v>2025</v>
      </c>
      <c r="B11"/>
      <c r="C11">
        <v>6</v>
      </c>
      <c r="D11">
        <v>24</v>
      </c>
      <c r="E11" s="9" t="s">
        <v>42</v>
      </c>
      <c r="F11" s="10">
        <v>45817</v>
      </c>
      <c r="G11" s="11" t="s">
        <v>39</v>
      </c>
      <c r="H11" s="12">
        <v>6019</v>
      </c>
      <c r="I11" s="13">
        <f t="shared" si="0"/>
        <v>6005.5</v>
      </c>
      <c r="J11" s="12">
        <v>5992</v>
      </c>
      <c r="K11" s="12"/>
      <c r="L11" s="12">
        <v>6027.75</v>
      </c>
      <c r="M11" s="12">
        <f t="shared" si="1"/>
        <v>6014</v>
      </c>
      <c r="N11" s="12">
        <v>6000.25</v>
      </c>
      <c r="O11" s="12">
        <v>6010.25</v>
      </c>
      <c r="P11" s="14"/>
      <c r="Q11" s="12">
        <v>6008.75</v>
      </c>
      <c r="R11" s="12">
        <v>6015</v>
      </c>
      <c r="S11" s="12">
        <v>6000.25</v>
      </c>
      <c r="T11" s="15">
        <v>843000</v>
      </c>
      <c r="U11" s="15">
        <f t="shared" si="2"/>
        <v>14.75</v>
      </c>
      <c r="V11" s="16" t="s">
        <v>16</v>
      </c>
      <c r="W11" s="17">
        <f t="shared" si="3"/>
        <v>12.75</v>
      </c>
      <c r="X11" s="17">
        <f t="shared" si="4"/>
        <v>0</v>
      </c>
      <c r="Y11" s="17">
        <f>SUM([1]!Table_2[[#This Row],[Points above IBH]:[Points below IBL]])</f>
        <v>12.75</v>
      </c>
      <c r="Z11" s="17">
        <f t="shared" si="5"/>
        <v>29.95</v>
      </c>
      <c r="AA11" s="18" t="str">
        <f t="shared" si="6"/>
        <v>No gap</v>
      </c>
      <c r="AB11" s="19">
        <f t="shared" si="16"/>
        <v>5.4103545863148916E-4</v>
      </c>
      <c r="AC11" s="17">
        <f t="shared" si="8"/>
        <v>27.5</v>
      </c>
      <c r="AD11" s="17">
        <f t="shared" si="9"/>
        <v>27</v>
      </c>
      <c r="AE11" s="17">
        <f t="shared" si="10"/>
        <v>35.75</v>
      </c>
      <c r="AF11" s="17">
        <f t="shared" si="11"/>
        <v>62.174999999999997</v>
      </c>
      <c r="AG11" s="17">
        <f t="shared" si="12"/>
        <v>48.40625</v>
      </c>
      <c r="AH11" s="17">
        <f t="shared" si="13"/>
        <v>64.55</v>
      </c>
      <c r="AI11" s="20">
        <f t="shared" si="14"/>
        <v>75.775000000000006</v>
      </c>
      <c r="AJ11" s="21" t="str">
        <f t="shared" si="15"/>
        <v>0.7-</v>
      </c>
      <c r="AK11" s="9">
        <f>[1]!Table_2[[#This Row],[Total daily range]]/[1]!Table_2[[#This Row],[ADR full session (10 days)]]</f>
        <v>0.47179148795776965</v>
      </c>
    </row>
    <row r="12" spans="1:37" s="9" customFormat="1" x14ac:dyDescent="0.25">
      <c r="A12">
        <v>2025</v>
      </c>
      <c r="B12"/>
      <c r="C12">
        <v>6</v>
      </c>
      <c r="D12">
        <v>23</v>
      </c>
      <c r="E12" s="9" t="s">
        <v>36</v>
      </c>
      <c r="F12" s="10">
        <v>45814</v>
      </c>
      <c r="G12" s="11" t="s">
        <v>46</v>
      </c>
      <c r="H12" s="12">
        <v>6019.75</v>
      </c>
      <c r="I12" s="13">
        <f t="shared" si="0"/>
        <v>6006</v>
      </c>
      <c r="J12" s="12">
        <v>5992.25</v>
      </c>
      <c r="K12" s="12">
        <v>5969</v>
      </c>
      <c r="L12" s="12">
        <v>6025</v>
      </c>
      <c r="M12" s="12">
        <f t="shared" si="1"/>
        <v>6004.75</v>
      </c>
      <c r="N12" s="12">
        <v>5984.5</v>
      </c>
      <c r="O12" s="12">
        <v>6007</v>
      </c>
      <c r="P12" s="14"/>
      <c r="Q12" s="12">
        <v>6013.5</v>
      </c>
      <c r="R12" s="12">
        <v>6025</v>
      </c>
      <c r="S12" s="12">
        <v>6001.25</v>
      </c>
      <c r="T12" s="15">
        <v>1200000</v>
      </c>
      <c r="U12" s="15">
        <f t="shared" si="2"/>
        <v>23.75</v>
      </c>
      <c r="V12" s="16" t="s">
        <v>17</v>
      </c>
      <c r="W12" s="17">
        <f t="shared" si="3"/>
        <v>0</v>
      </c>
      <c r="X12" s="17">
        <f t="shared" si="4"/>
        <v>16.75</v>
      </c>
      <c r="Y12" s="17">
        <f>SUM([1]!Table_2[[#This Row],[Points above IBH]:[Points below IBL]])</f>
        <v>16.75</v>
      </c>
      <c r="Z12" s="17">
        <f t="shared" si="5"/>
        <v>31.725000000000001</v>
      </c>
      <c r="AA12" s="18" t="str">
        <f t="shared" si="6"/>
        <v>No gap</v>
      </c>
      <c r="AB12" s="19">
        <f t="shared" si="16"/>
        <v>1.0428931875525738E-2</v>
      </c>
      <c r="AC12" s="17">
        <f t="shared" si="8"/>
        <v>40.5</v>
      </c>
      <c r="AD12" s="17">
        <f t="shared" si="9"/>
        <v>27.5</v>
      </c>
      <c r="AE12" s="17">
        <f t="shared" si="10"/>
        <v>40.5</v>
      </c>
      <c r="AF12" s="17">
        <f t="shared" si="11"/>
        <v>65.875</v>
      </c>
      <c r="AG12" s="17">
        <f t="shared" si="12"/>
        <v>48.40625</v>
      </c>
      <c r="AH12" s="17">
        <f t="shared" si="13"/>
        <v>78.349999999999994</v>
      </c>
      <c r="AI12" s="20">
        <f t="shared" si="14"/>
        <v>83.75</v>
      </c>
      <c r="AJ12" s="21" t="str">
        <f t="shared" si="15"/>
        <v>0.7-</v>
      </c>
      <c r="AK12" s="9">
        <f>[1]!Table_2[[#This Row],[Total daily range]]/[1]!Table_2[[#This Row],[ADR full session (10 days)]]</f>
        <v>0.4835820895522388</v>
      </c>
    </row>
    <row r="13" spans="1:37" s="9" customFormat="1" x14ac:dyDescent="0.25">
      <c r="A13">
        <v>2025</v>
      </c>
      <c r="B13"/>
      <c r="C13">
        <v>6</v>
      </c>
      <c r="D13">
        <v>23</v>
      </c>
      <c r="E13" s="9" t="s">
        <v>37</v>
      </c>
      <c r="F13" s="10">
        <v>45813</v>
      </c>
      <c r="G13" s="11" t="s">
        <v>39</v>
      </c>
      <c r="H13" s="12">
        <v>6016</v>
      </c>
      <c r="I13" s="13">
        <f t="shared" si="0"/>
        <v>5972.375</v>
      </c>
      <c r="J13" s="12">
        <v>5928.75</v>
      </c>
      <c r="K13" s="12">
        <v>5975</v>
      </c>
      <c r="L13" s="12">
        <v>6008.5</v>
      </c>
      <c r="M13" s="12">
        <f t="shared" si="1"/>
        <v>5968.625</v>
      </c>
      <c r="N13" s="12">
        <v>5928.75</v>
      </c>
      <c r="O13" s="12">
        <v>5945</v>
      </c>
      <c r="P13" s="14"/>
      <c r="Q13" s="12">
        <v>5990</v>
      </c>
      <c r="R13" s="12">
        <v>5998</v>
      </c>
      <c r="S13" s="12">
        <v>5957.5</v>
      </c>
      <c r="T13" s="15">
        <v>1519000</v>
      </c>
      <c r="U13" s="15">
        <f t="shared" si="2"/>
        <v>40.5</v>
      </c>
      <c r="V13" s="16" t="s">
        <v>44</v>
      </c>
      <c r="W13" s="17">
        <f t="shared" si="3"/>
        <v>10.5</v>
      </c>
      <c r="X13" s="17">
        <f t="shared" si="4"/>
        <v>28.75</v>
      </c>
      <c r="Y13" s="17">
        <f>SUM([1]!Table_2[[#This Row],[Points above IBH]:[Points below IBL]])</f>
        <v>39.25</v>
      </c>
      <c r="Z13" s="17">
        <f t="shared" si="5"/>
        <v>31.574999999999999</v>
      </c>
      <c r="AA13" s="18" t="str">
        <f t="shared" si="6"/>
        <v>No gap</v>
      </c>
      <c r="AB13" s="19">
        <f t="shared" si="16"/>
        <v>-6.0190603577996438E-3</v>
      </c>
      <c r="AC13" s="17">
        <f t="shared" si="8"/>
        <v>79.75</v>
      </c>
      <c r="AD13" s="17">
        <f t="shared" si="9"/>
        <v>87.25</v>
      </c>
      <c r="AE13" s="17">
        <f t="shared" si="10"/>
        <v>87.25</v>
      </c>
      <c r="AF13" s="17">
        <f t="shared" si="11"/>
        <v>67.05</v>
      </c>
      <c r="AG13" s="17">
        <f t="shared" si="12"/>
        <v>54.90625</v>
      </c>
      <c r="AH13" s="17">
        <f t="shared" si="13"/>
        <v>85.7</v>
      </c>
      <c r="AI13" s="20">
        <f t="shared" si="14"/>
        <v>84.924999999999997</v>
      </c>
      <c r="AJ13" s="21" t="str">
        <f t="shared" si="15"/>
        <v>~1</v>
      </c>
      <c r="AK13" s="9">
        <f>[1]!Table_2[[#This Row],[Total daily range]]/[1]!Table_2[[#This Row],[ADR full session (10 days)]]</f>
        <v>1.0273770974389167</v>
      </c>
    </row>
    <row r="14" spans="1:37" s="9" customFormat="1" x14ac:dyDescent="0.25">
      <c r="A14">
        <v>2025</v>
      </c>
      <c r="B14"/>
      <c r="C14">
        <v>6</v>
      </c>
      <c r="D14">
        <v>23</v>
      </c>
      <c r="E14" s="9" t="s">
        <v>38</v>
      </c>
      <c r="F14" s="10">
        <v>45812</v>
      </c>
      <c r="G14" s="11" t="s">
        <v>39</v>
      </c>
      <c r="H14" s="12">
        <v>5996.75</v>
      </c>
      <c r="I14" s="13">
        <f>(H14+J14)/2</f>
        <v>5985.375</v>
      </c>
      <c r="J14" s="12">
        <v>5974</v>
      </c>
      <c r="K14" s="12">
        <v>5978.5</v>
      </c>
      <c r="L14" s="12">
        <v>5999</v>
      </c>
      <c r="M14" s="12">
        <f t="shared" si="1"/>
        <v>5986.5</v>
      </c>
      <c r="N14" s="12">
        <v>5974</v>
      </c>
      <c r="O14" s="12">
        <v>5981</v>
      </c>
      <c r="P14" s="14"/>
      <c r="Q14" s="12">
        <v>5991</v>
      </c>
      <c r="R14" s="12">
        <v>5998.75</v>
      </c>
      <c r="S14" s="12">
        <v>5974</v>
      </c>
      <c r="T14" s="15">
        <v>1054000</v>
      </c>
      <c r="U14" s="15">
        <f t="shared" si="2"/>
        <v>24.75</v>
      </c>
      <c r="V14" s="16" t="s">
        <v>16</v>
      </c>
      <c r="W14" s="17">
        <f t="shared" si="3"/>
        <v>0.25</v>
      </c>
      <c r="X14" s="17">
        <f t="shared" si="4"/>
        <v>0</v>
      </c>
      <c r="Y14" s="17">
        <f>SUM([1]!Table_2[[#This Row],[Points above IBH]:[Points below IBL]])</f>
        <v>0.25</v>
      </c>
      <c r="Z14" s="17">
        <f t="shared" si="5"/>
        <v>35.049999999999997</v>
      </c>
      <c r="AA14" s="18" t="str">
        <f t="shared" si="6"/>
        <v>No gap</v>
      </c>
      <c r="AB14" s="19">
        <f t="shared" si="16"/>
        <v>-8.3591072473465644E-5</v>
      </c>
      <c r="AC14" s="17">
        <f t="shared" si="8"/>
        <v>25</v>
      </c>
      <c r="AD14" s="17">
        <f t="shared" si="9"/>
        <v>22.75</v>
      </c>
      <c r="AE14" s="17">
        <f t="shared" si="10"/>
        <v>25</v>
      </c>
      <c r="AF14" s="17">
        <f t="shared" si="11"/>
        <v>69.575000000000003</v>
      </c>
      <c r="AG14" s="17">
        <f t="shared" si="12"/>
        <v>58.4375</v>
      </c>
      <c r="AH14" s="17">
        <f t="shared" si="13"/>
        <v>93.2</v>
      </c>
      <c r="AI14" s="20">
        <f t="shared" si="14"/>
        <v>87.25</v>
      </c>
      <c r="AJ14" s="21" t="str">
        <f t="shared" si="15"/>
        <v>0.7-</v>
      </c>
      <c r="AK14" s="9">
        <f>[1]!Table_2[[#This Row],[Total daily range]]/[1]!Table_2[[#This Row],[ADR full session (10 days)]]</f>
        <v>0.28653295128939826</v>
      </c>
    </row>
    <row r="15" spans="1:37" s="9" customFormat="1" x14ac:dyDescent="0.25">
      <c r="A15">
        <v>2025</v>
      </c>
      <c r="B15"/>
      <c r="C15">
        <v>6</v>
      </c>
      <c r="D15">
        <v>23</v>
      </c>
      <c r="E15" s="9" t="s">
        <v>40</v>
      </c>
      <c r="F15" s="10">
        <v>45811</v>
      </c>
      <c r="G15" s="11" t="s">
        <v>45</v>
      </c>
      <c r="H15" s="12">
        <v>5949.5</v>
      </c>
      <c r="I15" s="13">
        <f t="shared" si="0"/>
        <v>5929.375</v>
      </c>
      <c r="J15" s="12">
        <v>5909.25</v>
      </c>
      <c r="K15" s="12">
        <v>5942</v>
      </c>
      <c r="L15" s="12">
        <v>5991.25</v>
      </c>
      <c r="M15" s="12">
        <f t="shared" si="1"/>
        <v>5964.625</v>
      </c>
      <c r="N15" s="12">
        <v>5938</v>
      </c>
      <c r="O15" s="12">
        <v>5981.5</v>
      </c>
      <c r="P15" s="14"/>
      <c r="Q15" s="12">
        <v>5981</v>
      </c>
      <c r="R15" s="12">
        <v>5959.25</v>
      </c>
      <c r="S15" s="12">
        <v>5938</v>
      </c>
      <c r="T15" s="15">
        <v>1116000</v>
      </c>
      <c r="U15" s="15">
        <f t="shared" si="2"/>
        <v>21.25</v>
      </c>
      <c r="V15" s="16" t="s">
        <v>16</v>
      </c>
      <c r="W15" s="17">
        <f t="shared" si="3"/>
        <v>32</v>
      </c>
      <c r="X15" s="17">
        <f t="shared" si="4"/>
        <v>0</v>
      </c>
      <c r="Y15" s="17">
        <f>SUM([1]!Table_2[[#This Row],[Points above IBH]:[Points below IBL]])</f>
        <v>32</v>
      </c>
      <c r="Z15" s="17">
        <f t="shared" si="5"/>
        <v>37.424999999999997</v>
      </c>
      <c r="AA15" s="18" t="str">
        <f t="shared" si="6"/>
        <v>No gap</v>
      </c>
      <c r="AB15" s="19">
        <f t="shared" si="16"/>
        <v>5.7589642271638208E-3</v>
      </c>
      <c r="AC15" s="17">
        <f t="shared" si="8"/>
        <v>53.25</v>
      </c>
      <c r="AD15" s="17">
        <f t="shared" si="9"/>
        <v>40.25</v>
      </c>
      <c r="AE15" s="17">
        <f t="shared" si="10"/>
        <v>82</v>
      </c>
      <c r="AF15" s="17">
        <f t="shared" si="11"/>
        <v>71.55</v>
      </c>
      <c r="AG15" s="17">
        <f t="shared" si="12"/>
        <v>58.8125</v>
      </c>
      <c r="AH15" s="17">
        <f t="shared" si="13"/>
        <v>97.45</v>
      </c>
      <c r="AI15" s="20">
        <f t="shared" si="14"/>
        <v>91.45</v>
      </c>
      <c r="AJ15" s="21" t="str">
        <f t="shared" si="15"/>
        <v>~1</v>
      </c>
      <c r="AK15" s="9">
        <f>[1]!Table_2[[#This Row],[Total daily range]]/[1]!Table_2[[#This Row],[ADR full session (10 days)]]</f>
        <v>0.89666484417714598</v>
      </c>
    </row>
    <row r="16" spans="1:37" s="9" customFormat="1" x14ac:dyDescent="0.25">
      <c r="A16">
        <v>2025</v>
      </c>
      <c r="B16"/>
      <c r="C16">
        <v>6</v>
      </c>
      <c r="D16">
        <v>23</v>
      </c>
      <c r="E16" s="9" t="s">
        <v>42</v>
      </c>
      <c r="F16" s="10">
        <v>45810</v>
      </c>
      <c r="G16" s="11" t="s">
        <v>41</v>
      </c>
      <c r="H16" s="12">
        <v>5909.5</v>
      </c>
      <c r="I16" s="13">
        <f t="shared" si="0"/>
        <v>5888.5</v>
      </c>
      <c r="J16" s="12">
        <v>5867.5</v>
      </c>
      <c r="K16" s="12">
        <v>591</v>
      </c>
      <c r="L16" s="12">
        <v>5955.5</v>
      </c>
      <c r="M16" s="12">
        <f t="shared" si="1"/>
        <v>5913.25</v>
      </c>
      <c r="N16" s="12">
        <v>5871</v>
      </c>
      <c r="O16" s="12">
        <v>5947.25</v>
      </c>
      <c r="P16" s="14"/>
      <c r="Q16" s="12">
        <v>5915</v>
      </c>
      <c r="R16" s="12">
        <v>5917.5</v>
      </c>
      <c r="S16" s="12">
        <v>5871</v>
      </c>
      <c r="T16" s="15">
        <v>1155000</v>
      </c>
      <c r="U16" s="15">
        <f t="shared" si="2"/>
        <v>46.5</v>
      </c>
      <c r="V16" s="16" t="s">
        <v>16</v>
      </c>
      <c r="W16" s="17">
        <f t="shared" si="3"/>
        <v>38</v>
      </c>
      <c r="X16" s="17">
        <f t="shared" si="4"/>
        <v>0</v>
      </c>
      <c r="Y16" s="17">
        <f>SUM([1]!Table_2[[#This Row],[Points above IBH]:[Points below IBL]])</f>
        <v>38</v>
      </c>
      <c r="Z16" s="17">
        <f t="shared" si="5"/>
        <v>36.450000000000003</v>
      </c>
      <c r="AA16" s="18" t="str">
        <f t="shared" si="6"/>
        <v>No gap</v>
      </c>
      <c r="AB16" s="19">
        <f t="shared" si="16"/>
        <v>5.2822853279241855E-3</v>
      </c>
      <c r="AC16" s="17">
        <f t="shared" si="8"/>
        <v>84.5</v>
      </c>
      <c r="AD16" s="17">
        <f t="shared" si="9"/>
        <v>42</v>
      </c>
      <c r="AE16" s="17">
        <f t="shared" si="10"/>
        <v>88</v>
      </c>
      <c r="AF16" s="17">
        <f t="shared" si="11"/>
        <v>73.775000000000006</v>
      </c>
      <c r="AG16" s="17">
        <f t="shared" si="12"/>
        <v>60.4375</v>
      </c>
      <c r="AH16" s="17">
        <f t="shared" si="13"/>
        <v>102.95</v>
      </c>
      <c r="AI16" s="20">
        <f t="shared" si="14"/>
        <v>92.724999999999994</v>
      </c>
      <c r="AJ16" s="21" t="str">
        <f t="shared" si="15"/>
        <v>~1</v>
      </c>
      <c r="AK16" s="9">
        <f>[1]!Table_2[[#This Row],[Total daily range]]/[1]!Table_2[[#This Row],[ADR full session (10 days)]]</f>
        <v>0.94904286869776222</v>
      </c>
    </row>
    <row r="17" spans="1:37" s="9" customFormat="1" x14ac:dyDescent="0.25">
      <c r="A17">
        <v>2025</v>
      </c>
      <c r="B17"/>
      <c r="C17">
        <v>5</v>
      </c>
      <c r="D17">
        <v>22</v>
      </c>
      <c r="E17" s="9" t="s">
        <v>36</v>
      </c>
      <c r="F17" s="10">
        <v>45807</v>
      </c>
      <c r="G17" s="11" t="s">
        <v>39</v>
      </c>
      <c r="H17" s="12">
        <v>5923.25</v>
      </c>
      <c r="I17" s="13">
        <f t="shared" si="0"/>
        <v>5899.875</v>
      </c>
      <c r="J17" s="12">
        <v>5876.5</v>
      </c>
      <c r="K17" s="12"/>
      <c r="L17" s="12">
        <v>5932.75</v>
      </c>
      <c r="M17" s="12">
        <f t="shared" si="1"/>
        <v>5878</v>
      </c>
      <c r="N17" s="12">
        <v>5823.25</v>
      </c>
      <c r="O17" s="12">
        <v>5916</v>
      </c>
      <c r="P17" s="14"/>
      <c r="Q17" s="12">
        <v>5905</v>
      </c>
      <c r="R17" s="12">
        <v>5918.75</v>
      </c>
      <c r="S17" s="12">
        <v>5885</v>
      </c>
      <c r="T17" s="15">
        <v>1553000</v>
      </c>
      <c r="U17" s="15">
        <f t="shared" si="2"/>
        <v>33.75</v>
      </c>
      <c r="V17" s="16" t="s">
        <v>44</v>
      </c>
      <c r="W17" s="17">
        <f t="shared" si="3"/>
        <v>14</v>
      </c>
      <c r="X17" s="17">
        <f t="shared" si="4"/>
        <v>61.75</v>
      </c>
      <c r="Y17" s="17">
        <f>SUM([1]!Table_2[[#This Row],[Points above IBH]:[Points below IBL]])</f>
        <v>75.75</v>
      </c>
      <c r="Z17" s="17">
        <f>AVERAGE(Y17:Y25)</f>
        <v>36.277777777777779</v>
      </c>
      <c r="AA17" s="18" t="str">
        <f t="shared" si="6"/>
        <v>No gap</v>
      </c>
      <c r="AB17" s="19">
        <f t="shared" si="16"/>
        <v>0</v>
      </c>
      <c r="AC17" s="17">
        <f t="shared" si="8"/>
        <v>109.5</v>
      </c>
      <c r="AD17" s="17">
        <f t="shared" si="9"/>
        <v>46.75</v>
      </c>
      <c r="AE17" s="17">
        <f t="shared" si="10"/>
        <v>109.5</v>
      </c>
      <c r="AF17" s="17">
        <f t="shared" si="11"/>
        <v>70.575000000000003</v>
      </c>
      <c r="AG17" s="17">
        <f t="shared" si="12"/>
        <v>59.875</v>
      </c>
      <c r="AH17" s="17">
        <f t="shared" si="13"/>
        <v>91.5</v>
      </c>
      <c r="AI17" s="20">
        <f t="shared" si="14"/>
        <v>89.375</v>
      </c>
      <c r="AJ17" s="21" t="str">
        <f t="shared" si="15"/>
        <v>~1</v>
      </c>
      <c r="AK17" s="9">
        <f>[1]!Table_2[[#This Row],[Total daily range]]/[1]!Table_2[[#This Row],[ADR full session (10 days)]]</f>
        <v>1.2251748251748251</v>
      </c>
    </row>
    <row r="18" spans="1:37" s="9" customFormat="1" x14ac:dyDescent="0.25">
      <c r="A18">
        <v>2025</v>
      </c>
      <c r="B18"/>
      <c r="C18">
        <v>5</v>
      </c>
      <c r="D18">
        <v>22</v>
      </c>
      <c r="E18" s="9" t="s">
        <v>37</v>
      </c>
      <c r="F18" s="10">
        <v>45806</v>
      </c>
      <c r="G18" s="11" t="s">
        <v>43</v>
      </c>
      <c r="H18" s="12">
        <v>6008</v>
      </c>
      <c r="I18" s="13">
        <f t="shared" si="0"/>
        <v>5961.125</v>
      </c>
      <c r="J18" s="12">
        <v>5914.25</v>
      </c>
      <c r="K18" s="12">
        <v>5990</v>
      </c>
      <c r="L18" s="12">
        <v>5955.5</v>
      </c>
      <c r="M18" s="12">
        <f t="shared" si="1"/>
        <v>5919.75</v>
      </c>
      <c r="N18" s="12">
        <v>5884</v>
      </c>
      <c r="O18" s="12">
        <v>5916</v>
      </c>
      <c r="P18" s="14"/>
      <c r="Q18" s="12">
        <v>5915</v>
      </c>
      <c r="R18" s="12">
        <v>5955</v>
      </c>
      <c r="S18" s="12">
        <v>5908.25</v>
      </c>
      <c r="T18" s="15">
        <v>1371000</v>
      </c>
      <c r="U18" s="15">
        <f t="shared" si="2"/>
        <v>46.75</v>
      </c>
      <c r="V18" s="16" t="s">
        <v>17</v>
      </c>
      <c r="W18" s="17">
        <f t="shared" si="3"/>
        <v>0.5</v>
      </c>
      <c r="X18" s="17">
        <f t="shared" si="4"/>
        <v>24.25</v>
      </c>
      <c r="Y18" s="17">
        <f>SUM([1]!Table_2[[#This Row],[Points above IBH]:[Points below IBL]])</f>
        <v>24.75</v>
      </c>
      <c r="Z18" s="17">
        <f>AVERAGE(Y18:Y26)</f>
        <v>31.861111111111111</v>
      </c>
      <c r="AA18" s="18" t="str">
        <f t="shared" si="6"/>
        <v>No gap</v>
      </c>
      <c r="AB18" s="19">
        <f t="shared" si="16"/>
        <v>2.2447164457244373E-3</v>
      </c>
      <c r="AC18" s="17">
        <f t="shared" si="8"/>
        <v>71.5</v>
      </c>
      <c r="AD18" s="17">
        <f t="shared" si="9"/>
        <v>93.75</v>
      </c>
      <c r="AE18" s="17">
        <f t="shared" si="10"/>
        <v>124</v>
      </c>
      <c r="AF18" s="17">
        <f t="shared" si="11"/>
        <v>65.625</v>
      </c>
      <c r="AG18" s="17">
        <f t="shared" si="12"/>
        <v>60</v>
      </c>
      <c r="AH18" s="17">
        <f t="shared" si="13"/>
        <v>88.8</v>
      </c>
      <c r="AI18" s="20">
        <f t="shared" si="14"/>
        <v>86.174999999999997</v>
      </c>
      <c r="AJ18" s="21" t="str">
        <f t="shared" si="15"/>
        <v>1.3+</v>
      </c>
      <c r="AK18" s="9">
        <f>[1]!Table_2[[#This Row],[Total daily range]]/[1]!Table_2[[#This Row],[ADR full session (10 days)]]</f>
        <v>1.4389324049898462</v>
      </c>
    </row>
    <row r="19" spans="1:37" s="9" customFormat="1" x14ac:dyDescent="0.25">
      <c r="A19">
        <v>2025</v>
      </c>
      <c r="B19"/>
      <c r="C19">
        <v>5</v>
      </c>
      <c r="D19">
        <v>22</v>
      </c>
      <c r="E19" s="9" t="s">
        <v>38</v>
      </c>
      <c r="F19" s="10">
        <v>45805</v>
      </c>
      <c r="G19" s="11" t="s">
        <v>45</v>
      </c>
      <c r="H19" s="12">
        <v>5945.75</v>
      </c>
      <c r="I19" s="13">
        <f t="shared" si="0"/>
        <v>5932.25</v>
      </c>
      <c r="J19" s="12">
        <v>5918.75</v>
      </c>
      <c r="K19" s="12">
        <v>5940</v>
      </c>
      <c r="L19" s="12">
        <v>5952.5</v>
      </c>
      <c r="M19" s="12">
        <f t="shared" si="1"/>
        <v>5921.25</v>
      </c>
      <c r="N19" s="12">
        <v>5890</v>
      </c>
      <c r="O19" s="12">
        <v>5902.75</v>
      </c>
      <c r="P19" s="14"/>
      <c r="Q19" s="12">
        <v>5922.25</v>
      </c>
      <c r="R19" s="12">
        <v>5952.5</v>
      </c>
      <c r="S19" s="12">
        <v>5922.25</v>
      </c>
      <c r="T19" s="15">
        <v>1131000</v>
      </c>
      <c r="U19" s="15">
        <f t="shared" si="2"/>
        <v>30.25</v>
      </c>
      <c r="V19" s="16" t="s">
        <v>17</v>
      </c>
      <c r="W19" s="17">
        <f t="shared" si="3"/>
        <v>0</v>
      </c>
      <c r="X19" s="17">
        <f t="shared" si="4"/>
        <v>32.25</v>
      </c>
      <c r="Y19" s="17">
        <f>SUM([1]!Table_2[[#This Row],[Points above IBH]:[Points below IBL]])</f>
        <v>32.25</v>
      </c>
      <c r="Z19" s="17">
        <f>AVERAGE(Y19:Y27)</f>
        <v>33.444444444444443</v>
      </c>
      <c r="AA19" s="18"/>
      <c r="AB19" s="19">
        <f t="shared" si="16"/>
        <v>-2.9138513513513598E-3</v>
      </c>
      <c r="AC19" s="17">
        <f t="shared" si="8"/>
        <v>62.5</v>
      </c>
      <c r="AD19" s="17">
        <f t="shared" si="9"/>
        <v>27</v>
      </c>
      <c r="AE19" s="17">
        <f t="shared" si="10"/>
        <v>62.5</v>
      </c>
      <c r="AF19" s="17">
        <f t="shared" si="11"/>
        <v>61.975000000000001</v>
      </c>
      <c r="AG19" s="17">
        <f t="shared" si="12"/>
        <v>52.25</v>
      </c>
      <c r="AH19" s="17">
        <f t="shared" si="13"/>
        <v>89.7</v>
      </c>
      <c r="AI19" s="20">
        <f t="shared" si="14"/>
        <v>77.275000000000006</v>
      </c>
      <c r="AJ19" s="21" t="str">
        <f t="shared" si="15"/>
        <v>~1</v>
      </c>
      <c r="AK19" s="9">
        <f>[1]!Table_2[[#This Row],[Total daily range]]/[1]!Table_2[[#This Row],[ADR full session (10 days)]]</f>
        <v>0.80879974118408271</v>
      </c>
    </row>
    <row r="20" spans="1:37" s="9" customFormat="1" x14ac:dyDescent="0.25">
      <c r="A20">
        <v>2025</v>
      </c>
      <c r="B20"/>
      <c r="C20">
        <v>5</v>
      </c>
      <c r="D20">
        <v>22</v>
      </c>
      <c r="E20" s="9" t="s">
        <v>40</v>
      </c>
      <c r="F20" s="10">
        <v>45804</v>
      </c>
      <c r="G20" s="11" t="s">
        <v>43</v>
      </c>
      <c r="H20" s="12">
        <v>5912</v>
      </c>
      <c r="I20" s="13">
        <f t="shared" si="0"/>
        <v>5872.25</v>
      </c>
      <c r="J20" s="12">
        <v>5832.5</v>
      </c>
      <c r="K20" s="12">
        <v>5896</v>
      </c>
      <c r="L20" s="12">
        <v>5935.75</v>
      </c>
      <c r="M20" s="12">
        <f t="shared" si="1"/>
        <v>5901.875</v>
      </c>
      <c r="N20" s="12">
        <v>5868</v>
      </c>
      <c r="O20" s="12">
        <v>5920</v>
      </c>
      <c r="P20" s="14"/>
      <c r="Q20" s="12">
        <v>5905.75</v>
      </c>
      <c r="R20" s="12">
        <v>5908</v>
      </c>
      <c r="S20" s="12">
        <v>5868</v>
      </c>
      <c r="T20" s="15">
        <v>1230000</v>
      </c>
      <c r="U20" s="15">
        <f t="shared" si="2"/>
        <v>40</v>
      </c>
      <c r="V20" s="16" t="s">
        <v>16</v>
      </c>
      <c r="W20" s="17">
        <f t="shared" si="3"/>
        <v>27.75</v>
      </c>
      <c r="X20" s="17">
        <f t="shared" si="4"/>
        <v>0</v>
      </c>
      <c r="Y20" s="17">
        <f>SUM([1]!Table_2[[#This Row],[Points above IBH]:[Points below IBL]])</f>
        <v>27.75</v>
      </c>
      <c r="Z20" s="17">
        <f>AVERAGE(Y20:Y28)</f>
        <v>30.861111111111111</v>
      </c>
      <c r="AA20" s="18" t="str">
        <f t="shared" si="6"/>
        <v>Gap up</v>
      </c>
      <c r="AB20" s="19">
        <f t="shared" si="16"/>
        <v>1.770672167784082E-2</v>
      </c>
      <c r="AC20" s="17">
        <f t="shared" si="8"/>
        <v>67.75</v>
      </c>
      <c r="AD20" s="17">
        <f t="shared" si="9"/>
        <v>79.5</v>
      </c>
      <c r="AE20" s="17">
        <f t="shared" si="10"/>
        <v>103.25</v>
      </c>
      <c r="AF20" s="17">
        <f t="shared" si="11"/>
        <v>62.05</v>
      </c>
      <c r="AG20" s="17">
        <f t="shared" si="12"/>
        <v>53.5</v>
      </c>
      <c r="AH20" s="17">
        <f t="shared" si="13"/>
        <v>88</v>
      </c>
      <c r="AI20" s="20">
        <f t="shared" si="14"/>
        <v>80.150000000000006</v>
      </c>
      <c r="AJ20" s="21" t="str">
        <f t="shared" si="15"/>
        <v>~1</v>
      </c>
      <c r="AK20" s="9">
        <f>[1]!Table_2[[#This Row],[Total daily range]]/[1]!Table_2[[#This Row],[ADR full session (10 days)]]</f>
        <v>1.2882096069868996</v>
      </c>
    </row>
    <row r="21" spans="1:37" s="9" customFormat="1" x14ac:dyDescent="0.25">
      <c r="A21">
        <v>2025</v>
      </c>
      <c r="B21"/>
      <c r="C21">
        <v>5</v>
      </c>
      <c r="D21">
        <v>21</v>
      </c>
      <c r="E21" s="9" t="s">
        <v>36</v>
      </c>
      <c r="F21" s="10">
        <v>45800</v>
      </c>
      <c r="G21" s="11" t="s">
        <v>45</v>
      </c>
      <c r="H21" s="12">
        <v>5872</v>
      </c>
      <c r="I21" s="13">
        <f t="shared" si="0"/>
        <v>5814.25</v>
      </c>
      <c r="J21" s="12">
        <v>5756.5</v>
      </c>
      <c r="K21" s="12">
        <v>5857.75</v>
      </c>
      <c r="L21" s="12">
        <v>5844.25</v>
      </c>
      <c r="M21" s="12">
        <f t="shared" si="1"/>
        <v>5812</v>
      </c>
      <c r="N21" s="12">
        <v>5779.75</v>
      </c>
      <c r="O21" s="12">
        <v>5817</v>
      </c>
      <c r="P21" s="14">
        <f>[1]!Table_2[[#This Row],[RTH VPOC]]</f>
        <v>5805.75</v>
      </c>
      <c r="Q21" s="12">
        <v>5805.75</v>
      </c>
      <c r="R21" s="12">
        <v>5813.75</v>
      </c>
      <c r="S21" s="12">
        <v>5779.75</v>
      </c>
      <c r="T21" s="15">
        <v>1464000</v>
      </c>
      <c r="U21" s="15">
        <f t="shared" si="2"/>
        <v>34</v>
      </c>
      <c r="V21" s="16" t="s">
        <v>16</v>
      </c>
      <c r="W21" s="17">
        <f t="shared" si="3"/>
        <v>30.5</v>
      </c>
      <c r="X21" s="17">
        <f t="shared" si="4"/>
        <v>0</v>
      </c>
      <c r="Y21" s="17">
        <f>SUM([1]!Table_2[[#This Row],[Points above IBH]:[Points below IBL]])</f>
        <v>30.5</v>
      </c>
      <c r="Z21" s="17">
        <f t="shared" ref="Z21:Z37" si="17">AVERAGE(Y21:Y30)</f>
        <v>29.35</v>
      </c>
      <c r="AA21" s="18" t="str">
        <f t="shared" si="6"/>
        <v>No gap</v>
      </c>
      <c r="AB21" s="19">
        <f t="shared" si="16"/>
        <v>-6.7870405941862222E-3</v>
      </c>
      <c r="AC21" s="17">
        <f t="shared" si="8"/>
        <v>64.5</v>
      </c>
      <c r="AD21" s="17">
        <f t="shared" si="9"/>
        <v>115.5</v>
      </c>
      <c r="AE21" s="17">
        <f t="shared" si="10"/>
        <v>115.5</v>
      </c>
      <c r="AF21" s="17">
        <f t="shared" si="11"/>
        <v>62.274999999999999</v>
      </c>
      <c r="AG21" s="17">
        <f t="shared" si="12"/>
        <v>46.78125</v>
      </c>
      <c r="AH21" s="17">
        <f t="shared" si="13"/>
        <v>75.8</v>
      </c>
      <c r="AI21" s="20">
        <f t="shared" si="14"/>
        <v>84.026000000000025</v>
      </c>
      <c r="AJ21" s="21" t="str">
        <f t="shared" si="15"/>
        <v>1.3+</v>
      </c>
      <c r="AK21" s="9">
        <f>[1]!Table_2[[#This Row],[Total daily range]]/[1]!Table_2[[#This Row],[ADR full session (10 days)]]</f>
        <v>1.3745745364530022</v>
      </c>
    </row>
    <row r="22" spans="1:37" s="9" customFormat="1" x14ac:dyDescent="0.25">
      <c r="A22">
        <v>2025</v>
      </c>
      <c r="B22"/>
      <c r="C22">
        <v>5</v>
      </c>
      <c r="D22">
        <v>21</v>
      </c>
      <c r="E22" s="9" t="s">
        <v>37</v>
      </c>
      <c r="F22" s="10">
        <v>45799</v>
      </c>
      <c r="G22" s="11" t="s">
        <v>39</v>
      </c>
      <c r="H22" s="12">
        <v>5876.75</v>
      </c>
      <c r="I22" s="13">
        <f t="shared" si="0"/>
        <v>5863.875</v>
      </c>
      <c r="J22" s="12">
        <v>5851</v>
      </c>
      <c r="K22" s="12">
        <v>5869</v>
      </c>
      <c r="L22" s="12">
        <v>5895</v>
      </c>
      <c r="M22" s="12">
        <f t="shared" si="1"/>
        <v>5868.875</v>
      </c>
      <c r="N22" s="12">
        <v>5842.75</v>
      </c>
      <c r="O22" s="12">
        <v>5856.75</v>
      </c>
      <c r="P22" s="14"/>
      <c r="Q22" s="12">
        <v>5857</v>
      </c>
      <c r="R22" s="12">
        <v>5879.75</v>
      </c>
      <c r="S22" s="12">
        <v>5842.75</v>
      </c>
      <c r="T22" s="15">
        <v>1369000</v>
      </c>
      <c r="U22" s="15">
        <f t="shared" si="2"/>
        <v>37</v>
      </c>
      <c r="V22" s="16" t="s">
        <v>16</v>
      </c>
      <c r="W22" s="17">
        <f t="shared" si="3"/>
        <v>15.25</v>
      </c>
      <c r="X22" s="17">
        <f t="shared" si="4"/>
        <v>0</v>
      </c>
      <c r="Y22" s="17">
        <f>SUM([1]!Table_2[[#This Row],[Points above IBH]:[Points below IBL]])</f>
        <v>15.25</v>
      </c>
      <c r="Z22" s="17">
        <f t="shared" si="17"/>
        <v>27.3</v>
      </c>
      <c r="AA22" s="18" t="str">
        <f t="shared" si="6"/>
        <v>No gap</v>
      </c>
      <c r="AB22" s="19">
        <f t="shared" si="16"/>
        <v>-7.6775431861808574E-4</v>
      </c>
      <c r="AC22" s="17">
        <f t="shared" si="8"/>
        <v>52.25</v>
      </c>
      <c r="AD22" s="17">
        <f t="shared" si="9"/>
        <v>25.75</v>
      </c>
      <c r="AE22" s="17">
        <f t="shared" si="10"/>
        <v>52.25</v>
      </c>
      <c r="AF22" s="17">
        <f t="shared" si="11"/>
        <v>60.575000000000003</v>
      </c>
      <c r="AG22" s="17">
        <f t="shared" si="12"/>
        <v>36.59375</v>
      </c>
      <c r="AH22" s="17">
        <f t="shared" si="13"/>
        <v>80.849999999999994</v>
      </c>
      <c r="AI22" s="20">
        <f t="shared" si="14"/>
        <v>77.751000000000019</v>
      </c>
      <c r="AJ22" s="21" t="str">
        <f t="shared" si="15"/>
        <v>0.7-</v>
      </c>
      <c r="AK22" s="9">
        <f>[1]!Table_2[[#This Row],[Total daily range]]/[1]!Table_2[[#This Row],[ADR full session (10 days)]]</f>
        <v>0.67201708016617134</v>
      </c>
    </row>
    <row r="23" spans="1:37" s="9" customFormat="1" x14ac:dyDescent="0.25">
      <c r="A23">
        <v>2025</v>
      </c>
      <c r="B23"/>
      <c r="C23">
        <v>5</v>
      </c>
      <c r="D23">
        <v>21</v>
      </c>
      <c r="E23" s="9" t="s">
        <v>38</v>
      </c>
      <c r="F23" s="10">
        <v>45798</v>
      </c>
      <c r="G23" s="11" t="s">
        <v>45</v>
      </c>
      <c r="H23" s="12">
        <v>5958.25</v>
      </c>
      <c r="I23" s="13">
        <f t="shared" si="0"/>
        <v>5931.625</v>
      </c>
      <c r="J23" s="12">
        <v>5905</v>
      </c>
      <c r="K23" s="12">
        <v>5928</v>
      </c>
      <c r="L23" s="12">
        <v>5952.75</v>
      </c>
      <c r="M23" s="12">
        <f t="shared" si="1"/>
        <v>5900.25</v>
      </c>
      <c r="N23" s="12">
        <v>5847.75</v>
      </c>
      <c r="O23" s="12">
        <v>5861.25</v>
      </c>
      <c r="P23" s="14">
        <f>[1]!Table_2[[#This Row],[RTH VPOC]]</f>
        <v>5948</v>
      </c>
      <c r="Q23" s="12">
        <v>5948</v>
      </c>
      <c r="R23" s="12">
        <v>5944.25</v>
      </c>
      <c r="S23" s="12">
        <v>5913.25</v>
      </c>
      <c r="T23" s="15">
        <v>1479000</v>
      </c>
      <c r="U23" s="15">
        <f t="shared" si="2"/>
        <v>31</v>
      </c>
      <c r="V23" s="16" t="s">
        <v>17</v>
      </c>
      <c r="W23" s="17">
        <f t="shared" si="3"/>
        <v>8.5</v>
      </c>
      <c r="X23" s="17">
        <f t="shared" si="4"/>
        <v>65.5</v>
      </c>
      <c r="Y23" s="17">
        <f>SUM([1]!Table_2[[#This Row],[Points above IBH]:[Points below IBL]])</f>
        <v>74</v>
      </c>
      <c r="Z23" s="17">
        <f t="shared" si="17"/>
        <v>31.3</v>
      </c>
      <c r="AA23" s="18" t="str">
        <f t="shared" si="6"/>
        <v>No gap</v>
      </c>
      <c r="AB23" s="19">
        <f t="shared" si="16"/>
        <v>-1.6527538906833339E-2</v>
      </c>
      <c r="AC23" s="17">
        <f t="shared" si="8"/>
        <v>105</v>
      </c>
      <c r="AD23" s="17">
        <f t="shared" si="9"/>
        <v>53.25</v>
      </c>
      <c r="AE23" s="17">
        <f t="shared" si="10"/>
        <v>110.5</v>
      </c>
      <c r="AF23" s="17">
        <f t="shared" si="11"/>
        <v>64.224999999999994</v>
      </c>
      <c r="AG23" s="17">
        <f t="shared" si="12"/>
        <v>49.807500000000005</v>
      </c>
      <c r="AH23" s="17">
        <f t="shared" si="13"/>
        <v>65.75</v>
      </c>
      <c r="AI23" s="20">
        <f t="shared" si="14"/>
        <v>83.026000000000025</v>
      </c>
      <c r="AJ23" s="21" t="str">
        <f t="shared" si="15"/>
        <v>1.3+</v>
      </c>
      <c r="AK23" s="9">
        <f>[1]!Table_2[[#This Row],[Total daily range]]/[1]!Table_2[[#This Row],[ADR full session (10 days)]]</f>
        <v>1.3309083901428465</v>
      </c>
    </row>
    <row r="24" spans="1:37" s="9" customFormat="1" x14ac:dyDescent="0.25">
      <c r="A24">
        <v>2025</v>
      </c>
      <c r="B24"/>
      <c r="C24">
        <v>5</v>
      </c>
      <c r="D24">
        <v>21</v>
      </c>
      <c r="E24" s="9" t="s">
        <v>40</v>
      </c>
      <c r="F24" s="10">
        <v>45797</v>
      </c>
      <c r="G24" s="11" t="s">
        <v>47</v>
      </c>
      <c r="H24" s="12">
        <v>5993.25</v>
      </c>
      <c r="I24" s="13">
        <f t="shared" si="0"/>
        <v>5974.5</v>
      </c>
      <c r="J24" s="12">
        <v>5955.75</v>
      </c>
      <c r="K24" s="12">
        <v>5970.25</v>
      </c>
      <c r="L24" s="12">
        <v>5971</v>
      </c>
      <c r="M24" s="12">
        <f t="shared" si="1"/>
        <v>5948.625</v>
      </c>
      <c r="N24" s="12">
        <v>5926.25</v>
      </c>
      <c r="O24" s="12">
        <v>5959.75</v>
      </c>
      <c r="P24" s="14">
        <f>[1]!Table_2[[#This Row],[RTH VPOC]]</f>
        <v>5960</v>
      </c>
      <c r="Q24" s="12">
        <v>5960</v>
      </c>
      <c r="R24" s="12">
        <v>5971</v>
      </c>
      <c r="S24" s="12">
        <v>5950.25</v>
      </c>
      <c r="T24" s="15">
        <v>1054000</v>
      </c>
      <c r="U24" s="15">
        <f t="shared" si="2"/>
        <v>20.75</v>
      </c>
      <c r="V24" s="16" t="s">
        <v>17</v>
      </c>
      <c r="W24" s="17">
        <f t="shared" si="3"/>
        <v>0</v>
      </c>
      <c r="X24" s="17">
        <f t="shared" si="4"/>
        <v>24</v>
      </c>
      <c r="Y24" s="17">
        <f>SUM([1]!Table_2[[#This Row],[Points above IBH]:[Points below IBL]])</f>
        <v>24</v>
      </c>
      <c r="Z24" s="17">
        <f t="shared" si="17"/>
        <v>29.175000000000001</v>
      </c>
      <c r="AA24" s="18" t="str">
        <f t="shared" si="6"/>
        <v>No gap</v>
      </c>
      <c r="AB24" s="19">
        <f t="shared" si="16"/>
        <v>-3.8027580442958619E-3</v>
      </c>
      <c r="AC24" s="17">
        <f t="shared" si="8"/>
        <v>44.75</v>
      </c>
      <c r="AD24" s="17">
        <f t="shared" si="9"/>
        <v>37.5</v>
      </c>
      <c r="AE24" s="17">
        <f t="shared" si="10"/>
        <v>67</v>
      </c>
      <c r="AF24" s="17">
        <f t="shared" si="11"/>
        <v>61.524999999999999</v>
      </c>
      <c r="AG24" s="17">
        <f t="shared" si="12"/>
        <v>49.745000000000005</v>
      </c>
      <c r="AH24" s="17">
        <f t="shared" si="13"/>
        <v>70.599999999999994</v>
      </c>
      <c r="AI24" s="20">
        <f t="shared" si="14"/>
        <v>81.351000000000028</v>
      </c>
      <c r="AJ24" s="21" t="str">
        <f t="shared" si="15"/>
        <v>~1</v>
      </c>
      <c r="AK24" s="9">
        <f>[1]!Table_2[[#This Row],[Total daily range]]/[1]!Table_2[[#This Row],[ADR full session (10 days)]]</f>
        <v>0.82359159690722894</v>
      </c>
    </row>
    <row r="25" spans="1:37" s="9" customFormat="1" x14ac:dyDescent="0.25">
      <c r="A25">
        <v>2025</v>
      </c>
      <c r="B25"/>
      <c r="C25">
        <v>5</v>
      </c>
      <c r="D25">
        <v>21</v>
      </c>
      <c r="E25" s="9" t="s">
        <v>42</v>
      </c>
      <c r="F25" s="10">
        <v>45796</v>
      </c>
      <c r="G25" s="11" t="s">
        <v>41</v>
      </c>
      <c r="H25" s="12">
        <v>5940.5</v>
      </c>
      <c r="I25" s="13">
        <f t="shared" si="0"/>
        <v>5916.625</v>
      </c>
      <c r="J25" s="12">
        <v>5892.75</v>
      </c>
      <c r="K25" s="12">
        <v>5909.25</v>
      </c>
      <c r="L25" s="12">
        <v>5987.5</v>
      </c>
      <c r="M25" s="12">
        <f t="shared" si="1"/>
        <v>5949.75</v>
      </c>
      <c r="N25" s="12">
        <v>5912</v>
      </c>
      <c r="O25" s="12">
        <v>5982.5</v>
      </c>
      <c r="P25" s="14">
        <f>[1]!Table_2[[#This Row],[RTH VPOC]]</f>
        <v>5968.25</v>
      </c>
      <c r="Q25" s="12">
        <v>5968.25</v>
      </c>
      <c r="R25" s="12">
        <v>5965.25</v>
      </c>
      <c r="S25" s="12">
        <v>5912</v>
      </c>
      <c r="T25" s="15">
        <v>1193000</v>
      </c>
      <c r="U25" s="15">
        <f t="shared" si="2"/>
        <v>53.25</v>
      </c>
      <c r="V25" s="16" t="s">
        <v>16</v>
      </c>
      <c r="W25" s="17">
        <f t="shared" si="3"/>
        <v>22.25</v>
      </c>
      <c r="X25" s="17">
        <f t="shared" si="4"/>
        <v>0</v>
      </c>
      <c r="Y25" s="17">
        <f>SUM([1]!Table_2[[#This Row],[Points above IBH]:[Points below IBL]])</f>
        <v>22.25</v>
      </c>
      <c r="Z25" s="17">
        <f t="shared" si="17"/>
        <v>29.524999999999999</v>
      </c>
      <c r="AA25" s="18" t="str">
        <f t="shared" si="6"/>
        <v>No gap</v>
      </c>
      <c r="AB25" s="19">
        <f t="shared" si="16"/>
        <v>1.1714500878587941E-3</v>
      </c>
      <c r="AC25" s="17">
        <f t="shared" si="8"/>
        <v>75.5</v>
      </c>
      <c r="AD25" s="17">
        <f t="shared" si="9"/>
        <v>47.75</v>
      </c>
      <c r="AE25" s="17">
        <f t="shared" si="10"/>
        <v>94.75</v>
      </c>
      <c r="AF25" s="17">
        <f t="shared" si="11"/>
        <v>63.774999999999999</v>
      </c>
      <c r="AG25" s="17">
        <f t="shared" si="12"/>
        <v>54.963750000000005</v>
      </c>
      <c r="AH25" s="17">
        <f t="shared" si="13"/>
        <v>80.052000000000049</v>
      </c>
      <c r="AI25" s="20">
        <f t="shared" si="14"/>
        <v>81.476000000000028</v>
      </c>
      <c r="AJ25" s="21" t="str">
        <f t="shared" si="15"/>
        <v>~1</v>
      </c>
      <c r="AK25" s="9">
        <f>[1]!Table_2[[#This Row],[Total daily range]]/[1]!Table_2[[#This Row],[ADR full session (10 days)]]</f>
        <v>1.1629191418331775</v>
      </c>
    </row>
    <row r="26" spans="1:37" s="9" customFormat="1" x14ac:dyDescent="0.25">
      <c r="A26">
        <v>2025</v>
      </c>
      <c r="B26"/>
      <c r="C26">
        <v>5</v>
      </c>
      <c r="D26">
        <v>20</v>
      </c>
      <c r="E26" s="9" t="s">
        <v>36</v>
      </c>
      <c r="F26" s="10">
        <v>45793</v>
      </c>
      <c r="G26" s="11" t="s">
        <v>39</v>
      </c>
      <c r="H26" s="12">
        <v>5954.75</v>
      </c>
      <c r="I26" s="13">
        <f t="shared" si="0"/>
        <v>5938.875</v>
      </c>
      <c r="J26" s="12">
        <v>5923</v>
      </c>
      <c r="K26" s="12">
        <v>5948.75</v>
      </c>
      <c r="L26" s="12">
        <v>5977.5</v>
      </c>
      <c r="M26" s="12">
        <f t="shared" si="1"/>
        <v>5951.25</v>
      </c>
      <c r="N26" s="12">
        <v>5925</v>
      </c>
      <c r="O26" s="12">
        <v>5975.5</v>
      </c>
      <c r="P26" s="14"/>
      <c r="Q26" s="12">
        <v>5974.75</v>
      </c>
      <c r="R26" s="12">
        <v>5948.25</v>
      </c>
      <c r="S26" s="12">
        <v>5931.75</v>
      </c>
      <c r="T26" s="15">
        <v>1078000</v>
      </c>
      <c r="U26" s="15">
        <f t="shared" si="2"/>
        <v>16.5</v>
      </c>
      <c r="V26" s="16" t="s">
        <v>44</v>
      </c>
      <c r="W26" s="17">
        <f t="shared" si="3"/>
        <v>29.25</v>
      </c>
      <c r="X26" s="17">
        <f t="shared" si="4"/>
        <v>6.75</v>
      </c>
      <c r="Y26" s="17">
        <f>SUM([1]!Table_2[[#This Row],[Points above IBH]:[Points below IBL]])</f>
        <v>36</v>
      </c>
      <c r="Z26" s="17">
        <f t="shared" si="17"/>
        <v>29.824999999999999</v>
      </c>
      <c r="AA26" s="18" t="str">
        <f t="shared" si="6"/>
        <v>No gap</v>
      </c>
      <c r="AB26" s="19">
        <f t="shared" si="16"/>
        <v>7.1208865293050927E-3</v>
      </c>
      <c r="AC26" s="17">
        <f t="shared" si="8"/>
        <v>52.5</v>
      </c>
      <c r="AD26" s="17">
        <f t="shared" si="9"/>
        <v>31.75</v>
      </c>
      <c r="AE26" s="17">
        <f t="shared" si="10"/>
        <v>54.5</v>
      </c>
      <c r="AF26" s="17">
        <f t="shared" si="11"/>
        <v>61.3</v>
      </c>
      <c r="AG26" s="17">
        <f t="shared" si="12"/>
        <v>59.151250000000005</v>
      </c>
      <c r="AH26" s="17">
        <f t="shared" si="13"/>
        <v>79.702000000000041</v>
      </c>
      <c r="AI26" s="20">
        <f t="shared" si="14"/>
        <v>77.101000000000028</v>
      </c>
      <c r="AJ26" s="21" t="str">
        <f t="shared" si="15"/>
        <v>~1</v>
      </c>
      <c r="AK26" s="9">
        <f>[1]!Table_2[[#This Row],[Total daily range]]/[1]!Table_2[[#This Row],[ADR full session (10 days)]]</f>
        <v>0.70686502120595041</v>
      </c>
    </row>
    <row r="27" spans="1:37" s="9" customFormat="1" x14ac:dyDescent="0.25">
      <c r="A27">
        <v>2025</v>
      </c>
      <c r="B27"/>
      <c r="C27">
        <v>5</v>
      </c>
      <c r="D27">
        <v>20</v>
      </c>
      <c r="E27" s="9" t="s">
        <v>37</v>
      </c>
      <c r="F27" s="10">
        <v>45792</v>
      </c>
      <c r="G27" s="11" t="s">
        <v>41</v>
      </c>
      <c r="H27" s="12">
        <v>5904</v>
      </c>
      <c r="I27" s="13">
        <f t="shared" si="0"/>
        <v>5885.5</v>
      </c>
      <c r="J27" s="12">
        <v>5867</v>
      </c>
      <c r="K27" s="12">
        <v>578</v>
      </c>
      <c r="L27" s="12">
        <v>5944.5</v>
      </c>
      <c r="M27" s="12">
        <f t="shared" si="1"/>
        <v>5914.5</v>
      </c>
      <c r="N27" s="12">
        <v>5884.5</v>
      </c>
      <c r="O27" s="12">
        <v>5933.25</v>
      </c>
      <c r="P27" s="14"/>
      <c r="Q27" s="12">
        <v>5927</v>
      </c>
      <c r="R27" s="12">
        <v>5905.5</v>
      </c>
      <c r="S27" s="12">
        <v>5884.5</v>
      </c>
      <c r="T27" s="15">
        <v>1229000</v>
      </c>
      <c r="U27" s="15">
        <f t="shared" si="2"/>
        <v>21</v>
      </c>
      <c r="V27" s="16" t="s">
        <v>16</v>
      </c>
      <c r="W27" s="17">
        <f t="shared" si="3"/>
        <v>39</v>
      </c>
      <c r="X27" s="17">
        <f t="shared" si="4"/>
        <v>0</v>
      </c>
      <c r="Y27" s="17">
        <f>SUM([1]!Table_2[[#This Row],[Points above IBH]:[Points below IBL]])</f>
        <v>39</v>
      </c>
      <c r="Z27" s="17">
        <f t="shared" si="17"/>
        <v>28.3</v>
      </c>
      <c r="AA27" s="18" t="str">
        <f t="shared" si="6"/>
        <v>No gap</v>
      </c>
      <c r="AB27" s="19">
        <f t="shared" si="16"/>
        <v>4.1888804265042268E-3</v>
      </c>
      <c r="AC27" s="17">
        <f t="shared" si="8"/>
        <v>60</v>
      </c>
      <c r="AD27" s="17">
        <f t="shared" si="9"/>
        <v>37</v>
      </c>
      <c r="AE27" s="17">
        <f t="shared" si="10"/>
        <v>77.5</v>
      </c>
      <c r="AF27" s="17">
        <f t="shared" si="11"/>
        <v>62.2</v>
      </c>
      <c r="AG27" s="17">
        <f t="shared" si="12"/>
        <v>62.276250000000005</v>
      </c>
      <c r="AH27" s="17">
        <f t="shared" si="13"/>
        <v>85.202000000000041</v>
      </c>
      <c r="AI27" s="20">
        <f t="shared" si="14"/>
        <v>84.001000000000019</v>
      </c>
      <c r="AJ27" s="21" t="str">
        <f t="shared" si="15"/>
        <v>~1</v>
      </c>
      <c r="AK27" s="9">
        <f>[1]!Table_2[[#This Row],[Total daily range]]/[1]!Table_2[[#This Row],[ADR full session (10 days)]]</f>
        <v>0.92260806418971186</v>
      </c>
    </row>
    <row r="28" spans="1:37" s="9" customFormat="1" x14ac:dyDescent="0.25">
      <c r="A28">
        <v>2025</v>
      </c>
      <c r="B28"/>
      <c r="C28">
        <v>5</v>
      </c>
      <c r="D28">
        <v>20</v>
      </c>
      <c r="E28" s="9" t="s">
        <v>38</v>
      </c>
      <c r="F28" s="10">
        <v>45791</v>
      </c>
      <c r="G28" s="11" t="s">
        <v>39</v>
      </c>
      <c r="H28" s="12">
        <v>5922</v>
      </c>
      <c r="I28" s="13">
        <f t="shared" si="0"/>
        <v>5909.125</v>
      </c>
      <c r="J28" s="12">
        <v>5896.25</v>
      </c>
      <c r="K28" s="12">
        <v>5904</v>
      </c>
      <c r="L28" s="12">
        <v>5925</v>
      </c>
      <c r="M28" s="12">
        <f t="shared" si="1"/>
        <v>5907.5</v>
      </c>
      <c r="N28" s="12">
        <v>5890</v>
      </c>
      <c r="O28" s="12">
        <v>5908.5</v>
      </c>
      <c r="P28" s="14"/>
      <c r="Q28" s="12">
        <v>5908</v>
      </c>
      <c r="R28" s="12">
        <v>5925</v>
      </c>
      <c r="S28" s="12">
        <v>5899</v>
      </c>
      <c r="T28" s="15">
        <v>1147000</v>
      </c>
      <c r="U28" s="15">
        <f t="shared" si="2"/>
        <v>26</v>
      </c>
      <c r="V28" s="16" t="s">
        <v>17</v>
      </c>
      <c r="W28" s="17">
        <f t="shared" si="3"/>
        <v>0</v>
      </c>
      <c r="X28" s="17">
        <f t="shared" si="4"/>
        <v>9</v>
      </c>
      <c r="Y28" s="17">
        <f>SUM([1]!Table_2[[#This Row],[Points above IBH]:[Points below IBL]])</f>
        <v>9</v>
      </c>
      <c r="Z28" s="17">
        <f t="shared" si="17"/>
        <v>28.824999999999999</v>
      </c>
      <c r="AA28" s="18" t="str">
        <f t="shared" si="6"/>
        <v>No gap</v>
      </c>
      <c r="AB28" s="19">
        <f t="shared" si="16"/>
        <v>6.7744940299774292E-4</v>
      </c>
      <c r="AC28" s="17">
        <f t="shared" si="8"/>
        <v>35</v>
      </c>
      <c r="AD28" s="17">
        <f t="shared" si="9"/>
        <v>25.75</v>
      </c>
      <c r="AE28" s="17">
        <f t="shared" si="10"/>
        <v>35</v>
      </c>
      <c r="AF28" s="17">
        <f t="shared" si="11"/>
        <v>64.275000000000006</v>
      </c>
      <c r="AG28" s="17">
        <f t="shared" si="12"/>
        <v>63.901250000000005</v>
      </c>
      <c r="AH28" s="17">
        <f t="shared" si="13"/>
        <v>96.952000000000041</v>
      </c>
      <c r="AI28" s="20">
        <f t="shared" si="14"/>
        <v>84.326000000000022</v>
      </c>
      <c r="AJ28" s="21" t="str">
        <f t="shared" si="15"/>
        <v>0.7-</v>
      </c>
      <c r="AK28" s="9">
        <f>[1]!Table_2[[#This Row],[Total daily range]]/[1]!Table_2[[#This Row],[ADR full session (10 days)]]</f>
        <v>0.41505585465929834</v>
      </c>
    </row>
    <row r="29" spans="1:37" s="9" customFormat="1" x14ac:dyDescent="0.25">
      <c r="A29">
        <v>2025</v>
      </c>
      <c r="B29"/>
      <c r="C29">
        <v>5</v>
      </c>
      <c r="D29">
        <v>20</v>
      </c>
      <c r="E29" s="9" t="s">
        <v>40</v>
      </c>
      <c r="F29" s="10">
        <v>45790</v>
      </c>
      <c r="G29" s="11" t="s">
        <v>48</v>
      </c>
      <c r="H29" s="12">
        <v>5869.75</v>
      </c>
      <c r="I29" s="13">
        <f t="shared" si="0"/>
        <v>5852.75</v>
      </c>
      <c r="J29" s="12">
        <v>5835.75</v>
      </c>
      <c r="K29" s="12">
        <v>5850</v>
      </c>
      <c r="L29" s="12">
        <v>5927</v>
      </c>
      <c r="M29" s="12">
        <f t="shared" si="1"/>
        <v>5895.375</v>
      </c>
      <c r="N29" s="12">
        <v>5863.75</v>
      </c>
      <c r="O29" s="12">
        <v>5904.5</v>
      </c>
      <c r="P29" s="14"/>
      <c r="Q29" s="12">
        <v>5914.75</v>
      </c>
      <c r="R29" s="12">
        <v>5915.25</v>
      </c>
      <c r="S29" s="12">
        <v>5863.75</v>
      </c>
      <c r="T29" s="15">
        <v>1264000</v>
      </c>
      <c r="U29" s="15">
        <f t="shared" si="2"/>
        <v>51.5</v>
      </c>
      <c r="V29" s="16" t="s">
        <v>16</v>
      </c>
      <c r="W29" s="17">
        <f t="shared" si="3"/>
        <v>11.75</v>
      </c>
      <c r="X29" s="17">
        <f t="shared" si="4"/>
        <v>0</v>
      </c>
      <c r="Y29" s="17">
        <f>SUM([1]!Table_2[[#This Row],[Points above IBH]:[Points below IBL]])</f>
        <v>11.75</v>
      </c>
      <c r="Z29" s="17">
        <f t="shared" si="17"/>
        <v>31.027777777777779</v>
      </c>
      <c r="AA29" s="18" t="str">
        <f t="shared" si="6"/>
        <v>No gap</v>
      </c>
      <c r="AB29" s="19">
        <f t="shared" si="16"/>
        <v>6.73486786018751E-3</v>
      </c>
      <c r="AC29" s="17">
        <f t="shared" si="8"/>
        <v>63.25</v>
      </c>
      <c r="AD29" s="17">
        <f t="shared" si="9"/>
        <v>34</v>
      </c>
      <c r="AE29" s="17">
        <f t="shared" si="10"/>
        <v>91.25</v>
      </c>
      <c r="AF29" s="17">
        <f t="shared" si="11"/>
        <v>67.527777777777771</v>
      </c>
      <c r="AG29" s="17">
        <f t="shared" si="12"/>
        <v>70.745000000000005</v>
      </c>
      <c r="AH29" s="17">
        <f t="shared" si="13"/>
        <v>92.352000000000046</v>
      </c>
      <c r="AI29" s="20">
        <f t="shared" si="14"/>
        <v>89.806666666666686</v>
      </c>
      <c r="AJ29" s="21" t="str">
        <f t="shared" si="15"/>
        <v>~1</v>
      </c>
      <c r="AK29" s="9">
        <f>[1]!Table_2[[#This Row],[Total daily range]]/[1]!Table_2[[#This Row],[ADR full session (10 days)]]</f>
        <v>0.93182607274881013</v>
      </c>
    </row>
    <row r="30" spans="1:37" s="9" customFormat="1" x14ac:dyDescent="0.25">
      <c r="A30">
        <v>2025</v>
      </c>
      <c r="B30"/>
      <c r="C30">
        <v>5</v>
      </c>
      <c r="D30">
        <v>20</v>
      </c>
      <c r="E30" s="9" t="s">
        <v>42</v>
      </c>
      <c r="F30" s="10">
        <v>45789</v>
      </c>
      <c r="G30" s="11" t="s">
        <v>43</v>
      </c>
      <c r="H30" s="12">
        <v>5865.7</v>
      </c>
      <c r="I30" s="13">
        <f t="shared" si="0"/>
        <v>5799.9699999999993</v>
      </c>
      <c r="J30" s="12">
        <v>5734.24</v>
      </c>
      <c r="K30" s="12">
        <v>5760</v>
      </c>
      <c r="L30" s="12">
        <v>5876.25</v>
      </c>
      <c r="M30" s="12">
        <f t="shared" si="1"/>
        <v>5841.25</v>
      </c>
      <c r="N30" s="12">
        <v>5806.25</v>
      </c>
      <c r="O30" s="12">
        <v>5865</v>
      </c>
      <c r="P30" s="14"/>
      <c r="Q30" s="12">
        <v>5854</v>
      </c>
      <c r="R30" s="12">
        <v>5852.5</v>
      </c>
      <c r="S30" s="12">
        <v>5814.25</v>
      </c>
      <c r="T30" s="15">
        <v>1678000</v>
      </c>
      <c r="U30" s="15">
        <f t="shared" si="2"/>
        <v>38.25</v>
      </c>
      <c r="V30" s="16" t="s">
        <v>44</v>
      </c>
      <c r="W30" s="17">
        <f t="shared" si="3"/>
        <v>23.75</v>
      </c>
      <c r="X30" s="17">
        <f t="shared" si="4"/>
        <v>8</v>
      </c>
      <c r="Y30" s="17">
        <f>SUM([1]!Table_2[[#This Row],[Points above IBH]:[Points below IBL]])</f>
        <v>31.75</v>
      </c>
      <c r="Z30" s="17">
        <f t="shared" si="17"/>
        <v>33.4375</v>
      </c>
      <c r="AA30" s="18" t="str">
        <f t="shared" si="6"/>
        <v>Gap up</v>
      </c>
      <c r="AB30" s="19">
        <f t="shared" si="16"/>
        <v>3.2934131736527039E-2</v>
      </c>
      <c r="AC30" s="17">
        <f t="shared" si="8"/>
        <v>70</v>
      </c>
      <c r="AD30" s="17">
        <f t="shared" si="9"/>
        <v>131.46000000000004</v>
      </c>
      <c r="AE30" s="17">
        <f t="shared" si="10"/>
        <v>142.01000000000022</v>
      </c>
      <c r="AF30" s="17">
        <f t="shared" si="11"/>
        <v>68.0625</v>
      </c>
      <c r="AG30" s="17">
        <f t="shared" si="12"/>
        <v>72.526250000000005</v>
      </c>
      <c r="AH30" s="17">
        <f t="shared" si="13"/>
        <v>74.150000000000006</v>
      </c>
      <c r="AI30" s="20">
        <f t="shared" si="14"/>
        <v>89.626250000000027</v>
      </c>
      <c r="AJ30" s="21" t="str">
        <f t="shared" si="15"/>
        <v>1.3+</v>
      </c>
      <c r="AK30" s="9">
        <f>[1]!Table_2[[#This Row],[Total daily range]]/[1]!Table_2[[#This Row],[ADR full session (10 days)]]</f>
        <v>1.4734996264630218</v>
      </c>
    </row>
    <row r="31" spans="1:37" s="9" customFormat="1" x14ac:dyDescent="0.25">
      <c r="A31">
        <v>2025</v>
      </c>
      <c r="B31"/>
      <c r="C31">
        <v>5</v>
      </c>
      <c r="D31">
        <v>19</v>
      </c>
      <c r="E31" s="9" t="s">
        <v>36</v>
      </c>
      <c r="F31" s="10">
        <v>45786</v>
      </c>
      <c r="G31" s="11" t="s">
        <v>39</v>
      </c>
      <c r="H31" s="12">
        <v>5715.25</v>
      </c>
      <c r="I31" s="13">
        <f t="shared" si="0"/>
        <v>5688.875</v>
      </c>
      <c r="J31" s="12">
        <v>5662.5</v>
      </c>
      <c r="K31" s="12">
        <v>5969</v>
      </c>
      <c r="L31" s="12">
        <v>5710</v>
      </c>
      <c r="M31" s="12">
        <f t="shared" si="1"/>
        <v>5686.25</v>
      </c>
      <c r="N31" s="12">
        <v>5662.5</v>
      </c>
      <c r="O31" s="12">
        <v>5678</v>
      </c>
      <c r="P31" s="14"/>
      <c r="Q31" s="12">
        <v>5678</v>
      </c>
      <c r="R31" s="12">
        <v>5710</v>
      </c>
      <c r="S31" s="12">
        <v>5672.5</v>
      </c>
      <c r="T31" s="15">
        <v>983000</v>
      </c>
      <c r="U31" s="15">
        <f t="shared" si="2"/>
        <v>37.5</v>
      </c>
      <c r="V31" s="16" t="s">
        <v>17</v>
      </c>
      <c r="W31" s="17">
        <f t="shared" si="3"/>
        <v>0</v>
      </c>
      <c r="X31" s="17">
        <f t="shared" si="4"/>
        <v>10</v>
      </c>
      <c r="Y31" s="17">
        <f>SUM([1]!Table_2[[#This Row],[Points above IBH]:[Points below IBL]])</f>
        <v>10</v>
      </c>
      <c r="Z31" s="17">
        <f t="shared" si="17"/>
        <v>33.678571428571431</v>
      </c>
      <c r="AA31" s="18" t="str">
        <f t="shared" si="6"/>
        <v>No gap</v>
      </c>
      <c r="AB31" s="19">
        <f t="shared" si="16"/>
        <v>-1.1434602867446131E-3</v>
      </c>
      <c r="AC31" s="17">
        <f t="shared" si="8"/>
        <v>47.5</v>
      </c>
      <c r="AD31" s="17">
        <f t="shared" si="9"/>
        <v>52.75</v>
      </c>
      <c r="AE31" s="17">
        <f t="shared" si="10"/>
        <v>52.75</v>
      </c>
      <c r="AF31" s="17">
        <f t="shared" si="11"/>
        <v>67.785714285714292</v>
      </c>
      <c r="AG31" s="17">
        <f t="shared" si="12"/>
        <v>64.107142857142861</v>
      </c>
      <c r="AH31" s="17">
        <f t="shared" si="13"/>
        <v>88.3</v>
      </c>
      <c r="AI31" s="20">
        <f t="shared" si="14"/>
        <v>82.142857142857139</v>
      </c>
      <c r="AJ31" s="21" t="e">
        <f t="shared" si="15"/>
        <v>#REF!</v>
      </c>
      <c r="AK31" s="9" t="e">
        <f>[1]!Table_2[[#This Row],[Total daily range]]/[1]!Table_2[[#This Row],[ADR full session (10 days)]]</f>
        <v>#REF!</v>
      </c>
    </row>
    <row r="32" spans="1:37" s="9" customFormat="1" x14ac:dyDescent="0.25">
      <c r="A32">
        <v>2025</v>
      </c>
      <c r="B32"/>
      <c r="C32">
        <v>5</v>
      </c>
      <c r="D32">
        <v>19</v>
      </c>
      <c r="E32" s="9" t="s">
        <v>37</v>
      </c>
      <c r="F32" s="10">
        <v>45785</v>
      </c>
      <c r="G32" s="11" t="s">
        <v>49</v>
      </c>
      <c r="H32" s="12">
        <v>5715.75</v>
      </c>
      <c r="I32" s="13">
        <f t="shared" si="0"/>
        <v>5676.125</v>
      </c>
      <c r="J32" s="12">
        <v>5636.5</v>
      </c>
      <c r="K32" s="12">
        <v>5695</v>
      </c>
      <c r="L32" s="12">
        <v>5741.5</v>
      </c>
      <c r="M32" s="12">
        <f t="shared" si="1"/>
        <v>5697.125</v>
      </c>
      <c r="N32" s="12">
        <v>5652.75</v>
      </c>
      <c r="O32" s="12">
        <v>5684.5</v>
      </c>
      <c r="P32" s="14"/>
      <c r="Q32" s="12">
        <v>5726.25</v>
      </c>
      <c r="R32" s="12">
        <v>5686.25</v>
      </c>
      <c r="S32" s="12">
        <v>5652.75</v>
      </c>
      <c r="T32" s="15">
        <v>1330000</v>
      </c>
      <c r="U32" s="15">
        <f t="shared" si="2"/>
        <v>33.5</v>
      </c>
      <c r="V32" s="16" t="s">
        <v>44</v>
      </c>
      <c r="W32" s="17">
        <f t="shared" si="3"/>
        <v>55.25</v>
      </c>
      <c r="X32" s="17">
        <f t="shared" si="4"/>
        <v>0</v>
      </c>
      <c r="Y32" s="17">
        <f>SUM([1]!Table_2[[#This Row],[Points above IBH]:[Points below IBL]])</f>
        <v>55.25</v>
      </c>
      <c r="Z32" s="17">
        <f t="shared" si="17"/>
        <v>37.625</v>
      </c>
      <c r="AA32" s="18" t="str">
        <f t="shared" si="6"/>
        <v>No gap</v>
      </c>
      <c r="AB32" s="19">
        <f t="shared" si="16"/>
        <v>5.750176928520867E-3</v>
      </c>
      <c r="AC32" s="17">
        <f t="shared" si="8"/>
        <v>88.75</v>
      </c>
      <c r="AD32" s="17">
        <f t="shared" si="9"/>
        <v>79.25</v>
      </c>
      <c r="AE32" s="17">
        <f t="shared" si="10"/>
        <v>105</v>
      </c>
      <c r="AF32" s="17">
        <f t="shared" si="11"/>
        <v>71.166666666666671</v>
      </c>
      <c r="AG32" s="17">
        <f t="shared" si="12"/>
        <v>66</v>
      </c>
      <c r="AH32" s="17">
        <f t="shared" si="13"/>
        <v>83.45</v>
      </c>
      <c r="AI32" s="20">
        <f t="shared" si="14"/>
        <v>87.041666666666671</v>
      </c>
      <c r="AJ32" s="21" t="str">
        <f t="shared" si="15"/>
        <v>~1</v>
      </c>
      <c r="AK32" s="9">
        <f>[1]!Table_2[[#This Row],[Total daily range]]/[1]!Table_2[[#This Row],[ADR full session (10 days)]]</f>
        <v>1.1197014129565448</v>
      </c>
    </row>
    <row r="33" spans="1:37" s="9" customFormat="1" x14ac:dyDescent="0.25">
      <c r="A33">
        <v>2025</v>
      </c>
      <c r="B33"/>
      <c r="C33">
        <v>5</v>
      </c>
      <c r="D33">
        <v>19</v>
      </c>
      <c r="E33" s="9" t="s">
        <v>38</v>
      </c>
      <c r="F33" s="10">
        <v>45784</v>
      </c>
      <c r="G33" s="11" t="s">
        <v>49</v>
      </c>
      <c r="H33" s="12">
        <v>5689.75</v>
      </c>
      <c r="I33" s="13">
        <f t="shared" si="0"/>
        <v>5649.125</v>
      </c>
      <c r="J33" s="12">
        <v>5608.5</v>
      </c>
      <c r="K33" s="12">
        <v>5660</v>
      </c>
      <c r="L33" s="12">
        <v>5674</v>
      </c>
      <c r="M33" s="12">
        <f t="shared" si="1"/>
        <v>5635</v>
      </c>
      <c r="N33" s="12">
        <v>5596</v>
      </c>
      <c r="O33" s="12">
        <v>5652</v>
      </c>
      <c r="P33" s="14"/>
      <c r="Q33" s="12">
        <v>5651</v>
      </c>
      <c r="R33" s="12">
        <v>5656.5</v>
      </c>
      <c r="S33" s="12">
        <v>5631.25</v>
      </c>
      <c r="T33" s="15">
        <v>1329000</v>
      </c>
      <c r="U33" s="15">
        <f t="shared" si="2"/>
        <v>25.25</v>
      </c>
      <c r="V33" s="16" t="s">
        <v>44</v>
      </c>
      <c r="W33" s="17">
        <f t="shared" si="3"/>
        <v>17.5</v>
      </c>
      <c r="X33" s="17">
        <f t="shared" si="4"/>
        <v>35.25</v>
      </c>
      <c r="Y33" s="17">
        <f>SUM([1]!Table_2[[#This Row],[Points above IBH]:[Points below IBL]])</f>
        <v>52.75</v>
      </c>
      <c r="Z33" s="17">
        <f t="shared" si="17"/>
        <v>34.1</v>
      </c>
      <c r="AA33" s="18" t="str">
        <f t="shared" si="6"/>
        <v>No gap</v>
      </c>
      <c r="AB33" s="19">
        <f t="shared" si="16"/>
        <v>4.6660445273962736E-3</v>
      </c>
      <c r="AC33" s="17">
        <f t="shared" si="8"/>
        <v>78</v>
      </c>
      <c r="AD33" s="17">
        <f t="shared" si="9"/>
        <v>81.25</v>
      </c>
      <c r="AE33" s="17">
        <f t="shared" si="10"/>
        <v>93.75</v>
      </c>
      <c r="AF33" s="17">
        <f t="shared" si="11"/>
        <v>67.650000000000006</v>
      </c>
      <c r="AG33" s="17">
        <f t="shared" si="12"/>
        <v>63.35</v>
      </c>
      <c r="AH33" s="17">
        <f t="shared" si="13"/>
        <v>80.875</v>
      </c>
      <c r="AI33" s="20">
        <f t="shared" si="14"/>
        <v>83.45</v>
      </c>
      <c r="AJ33" s="21" t="str">
        <f t="shared" si="15"/>
        <v>~1</v>
      </c>
      <c r="AK33" s="9">
        <f>[1]!Table_2[[#This Row],[Total daily range]]/[1]!Table_2[[#This Row],[ADR full session (10 days)]]</f>
        <v>0.92001962708537777</v>
      </c>
    </row>
    <row r="34" spans="1:37" s="9" customFormat="1" x14ac:dyDescent="0.25">
      <c r="A34">
        <v>2025</v>
      </c>
      <c r="B34"/>
      <c r="C34">
        <v>5</v>
      </c>
      <c r="D34">
        <v>19</v>
      </c>
      <c r="E34" s="9" t="s">
        <v>40</v>
      </c>
      <c r="F34" s="10">
        <v>45783</v>
      </c>
      <c r="G34" s="11" t="s">
        <v>41</v>
      </c>
      <c r="H34" s="12">
        <v>5673.25</v>
      </c>
      <c r="I34" s="13">
        <f t="shared" si="0"/>
        <v>5644.875</v>
      </c>
      <c r="J34" s="12">
        <v>5616.5</v>
      </c>
      <c r="K34" s="12">
        <v>5627</v>
      </c>
      <c r="L34" s="12">
        <v>5672.25</v>
      </c>
      <c r="M34" s="12">
        <f t="shared" si="1"/>
        <v>5638.625</v>
      </c>
      <c r="N34" s="12">
        <v>5605</v>
      </c>
      <c r="O34" s="12">
        <v>5625.75</v>
      </c>
      <c r="P34" s="14"/>
      <c r="Q34" s="12">
        <v>5643</v>
      </c>
      <c r="R34" s="12">
        <v>5646.75</v>
      </c>
      <c r="S34" s="12">
        <v>5607</v>
      </c>
      <c r="T34" s="15">
        <v>1249000</v>
      </c>
      <c r="U34" s="15">
        <f t="shared" si="2"/>
        <v>39.75</v>
      </c>
      <c r="V34" s="16" t="s">
        <v>44</v>
      </c>
      <c r="W34" s="17">
        <f t="shared" si="3"/>
        <v>25.5</v>
      </c>
      <c r="X34" s="17">
        <f t="shared" si="4"/>
        <v>2</v>
      </c>
      <c r="Y34" s="17">
        <f>SUM([1]!Table_2[[#This Row],[Points above IBH]:[Points below IBL]])</f>
        <v>27.5</v>
      </c>
      <c r="Z34" s="17">
        <f t="shared" si="17"/>
        <v>29.4375</v>
      </c>
      <c r="AA34" s="18" t="str">
        <f t="shared" si="6"/>
        <v>No gap</v>
      </c>
      <c r="AB34" s="19">
        <f t="shared" si="16"/>
        <v>-8.1103715784369701E-3</v>
      </c>
      <c r="AC34" s="17">
        <f t="shared" si="8"/>
        <v>67.25</v>
      </c>
      <c r="AD34" s="17">
        <f t="shared" si="9"/>
        <v>56.75</v>
      </c>
      <c r="AE34" s="17">
        <f t="shared" si="10"/>
        <v>68.25</v>
      </c>
      <c r="AF34" s="17">
        <f t="shared" si="11"/>
        <v>65.0625</v>
      </c>
      <c r="AG34" s="17">
        <f t="shared" si="12"/>
        <v>58.875</v>
      </c>
      <c r="AH34" s="17">
        <f t="shared" si="13"/>
        <v>85.083333333333329</v>
      </c>
      <c r="AI34" s="20">
        <f t="shared" si="14"/>
        <v>80.875</v>
      </c>
      <c r="AJ34" s="21" t="str">
        <f t="shared" si="15"/>
        <v>0.7-</v>
      </c>
      <c r="AK34" s="9">
        <f>[1]!Table_2[[#This Row],[Total daily range]]/[1]!Table_2[[#This Row],[ADR full session (10 days)]]</f>
        <v>0.65155131264916466</v>
      </c>
    </row>
    <row r="35" spans="1:37" s="9" customFormat="1" x14ac:dyDescent="0.25">
      <c r="A35">
        <v>2025</v>
      </c>
      <c r="B35"/>
      <c r="C35">
        <v>5</v>
      </c>
      <c r="D35">
        <v>19</v>
      </c>
      <c r="E35" s="9" t="s">
        <v>42</v>
      </c>
      <c r="F35" s="10">
        <v>45782</v>
      </c>
      <c r="G35" s="11" t="s">
        <v>41</v>
      </c>
      <c r="H35" s="12">
        <v>5705.25</v>
      </c>
      <c r="I35" s="13">
        <f t="shared" si="0"/>
        <v>5680.25</v>
      </c>
      <c r="J35" s="12">
        <v>5655.25</v>
      </c>
      <c r="K35" s="12">
        <v>5664</v>
      </c>
      <c r="L35" s="12">
        <v>5706.25</v>
      </c>
      <c r="M35" s="12">
        <f t="shared" si="1"/>
        <v>5680.875</v>
      </c>
      <c r="N35" s="12">
        <v>5655.5</v>
      </c>
      <c r="O35" s="12">
        <v>5671.75</v>
      </c>
      <c r="P35" s="14"/>
      <c r="Q35" s="12">
        <v>5671.25</v>
      </c>
      <c r="R35" s="12">
        <v>5681</v>
      </c>
      <c r="S35" s="12">
        <v>5655.5</v>
      </c>
      <c r="T35" s="15">
        <v>954000</v>
      </c>
      <c r="U35" s="15">
        <f t="shared" si="2"/>
        <v>25.5</v>
      </c>
      <c r="V35" s="16" t="s">
        <v>16</v>
      </c>
      <c r="W35" s="17">
        <f t="shared" si="3"/>
        <v>25.25</v>
      </c>
      <c r="X35" s="17">
        <f t="shared" si="4"/>
        <v>0</v>
      </c>
      <c r="Y35" s="17">
        <f>SUM([1]!Table_2[[#This Row],[Points above IBH]:[Points below IBL]])</f>
        <v>25.25</v>
      </c>
      <c r="Z35" s="17">
        <f t="shared" si="17"/>
        <v>30.083333333333332</v>
      </c>
      <c r="AA35" s="18" t="str">
        <f t="shared" si="6"/>
        <v>No gap</v>
      </c>
      <c r="AB35" s="19">
        <f t="shared" si="16"/>
        <v>-6.5247854265195748E-3</v>
      </c>
      <c r="AC35" s="17">
        <f t="shared" si="8"/>
        <v>50.75</v>
      </c>
      <c r="AD35" s="17">
        <f t="shared" si="9"/>
        <v>50</v>
      </c>
      <c r="AE35" s="17">
        <f t="shared" si="10"/>
        <v>51</v>
      </c>
      <c r="AF35" s="17">
        <f t="shared" si="11"/>
        <v>64.333333333333329</v>
      </c>
      <c r="AG35" s="17">
        <f t="shared" si="12"/>
        <v>59.583333333333336</v>
      </c>
      <c r="AH35" s="17">
        <f t="shared" si="13"/>
        <v>102.125</v>
      </c>
      <c r="AI35" s="20">
        <f t="shared" si="14"/>
        <v>85.083333333333329</v>
      </c>
      <c r="AJ35" s="21" t="str">
        <f t="shared" si="15"/>
        <v>0.7-</v>
      </c>
      <c r="AK35" s="9">
        <f>[1]!Table_2[[#This Row],[Total daily range]]/[1]!Table_2[[#This Row],[ADR full session (10 days)]]</f>
        <v>0.44473512099411383</v>
      </c>
    </row>
    <row r="36" spans="1:37" s="9" customFormat="1" x14ac:dyDescent="0.25">
      <c r="A36">
        <v>2025</v>
      </c>
      <c r="B36"/>
      <c r="C36">
        <v>5</v>
      </c>
      <c r="D36">
        <v>18</v>
      </c>
      <c r="E36" s="9" t="s">
        <v>36</v>
      </c>
      <c r="F36" s="10">
        <v>45779</v>
      </c>
      <c r="G36" s="11" t="s">
        <v>49</v>
      </c>
      <c r="H36" s="12">
        <v>5681.5</v>
      </c>
      <c r="I36" s="13">
        <f t="shared" si="0"/>
        <v>5641.25</v>
      </c>
      <c r="J36" s="12">
        <v>5601</v>
      </c>
      <c r="K36" s="12">
        <v>5666</v>
      </c>
      <c r="L36" s="12">
        <v>5724.5</v>
      </c>
      <c r="M36" s="12">
        <f t="shared" si="1"/>
        <v>5693.75</v>
      </c>
      <c r="N36" s="12">
        <v>5663</v>
      </c>
      <c r="O36" s="12">
        <v>5709</v>
      </c>
      <c r="P36" s="14"/>
      <c r="Q36" s="12">
        <v>5709.25</v>
      </c>
      <c r="R36" s="12">
        <v>5703.75</v>
      </c>
      <c r="S36" s="12">
        <v>5663</v>
      </c>
      <c r="T36" s="15">
        <v>1316000</v>
      </c>
      <c r="U36" s="15">
        <f t="shared" si="2"/>
        <v>40.75</v>
      </c>
      <c r="V36" s="16" t="s">
        <v>16</v>
      </c>
      <c r="W36" s="17">
        <f t="shared" si="3"/>
        <v>20.75</v>
      </c>
      <c r="X36" s="17">
        <f t="shared" si="4"/>
        <v>0</v>
      </c>
      <c r="Y36" s="17">
        <f>SUM([1]!Table_2[[#This Row],[Points above IBH]:[Points below IBL]])</f>
        <v>20.75</v>
      </c>
      <c r="Z36" s="17">
        <f t="shared" si="17"/>
        <v>32.5</v>
      </c>
      <c r="AA36" s="18" t="str">
        <f t="shared" si="6"/>
        <v>No gap</v>
      </c>
      <c r="AB36" s="19">
        <f t="shared" si="16"/>
        <v>1.5249188636464739E-2</v>
      </c>
      <c r="AC36" s="17">
        <f t="shared" si="8"/>
        <v>61.5</v>
      </c>
      <c r="AD36" s="17">
        <f t="shared" si="9"/>
        <v>80.5</v>
      </c>
      <c r="AE36" s="17">
        <f t="shared" si="10"/>
        <v>123.5</v>
      </c>
      <c r="AF36" s="17">
        <f t="shared" si="11"/>
        <v>71.125</v>
      </c>
      <c r="AG36" s="17">
        <f t="shared" si="12"/>
        <v>64.375</v>
      </c>
      <c r="AH36" s="17">
        <f t="shared" si="13"/>
        <v>80.75</v>
      </c>
      <c r="AI36" s="20">
        <f t="shared" si="14"/>
        <v>102.125</v>
      </c>
      <c r="AJ36" s="21" t="str">
        <f t="shared" si="15"/>
        <v>~1</v>
      </c>
      <c r="AK36" s="9">
        <f>[1]!Table_2[[#This Row],[Total daily range]]/[1]!Table_2[[#This Row],[ADR full session (10 days)]]</f>
        <v>0.96843756126249747</v>
      </c>
    </row>
    <row r="37" spans="1:37" s="9" customFormat="1" x14ac:dyDescent="0.25">
      <c r="A37">
        <v>2025</v>
      </c>
      <c r="B37"/>
      <c r="C37">
        <v>5</v>
      </c>
      <c r="D37">
        <v>18</v>
      </c>
      <c r="E37" s="9" t="s">
        <v>37</v>
      </c>
      <c r="F37" s="10">
        <v>45778</v>
      </c>
      <c r="G37" s="11" t="s">
        <v>43</v>
      </c>
      <c r="H37" s="12">
        <v>5662.5</v>
      </c>
      <c r="I37" s="13">
        <f t="shared" si="0"/>
        <v>5638.375</v>
      </c>
      <c r="J37" s="12">
        <v>5614.25</v>
      </c>
      <c r="K37" s="12">
        <v>5550</v>
      </c>
      <c r="L37" s="12">
        <v>5682.5</v>
      </c>
      <c r="M37" s="12">
        <f t="shared" si="1"/>
        <v>5642.125</v>
      </c>
      <c r="N37" s="12">
        <v>5601.75</v>
      </c>
      <c r="O37" s="12">
        <v>5623.25</v>
      </c>
      <c r="P37" s="14"/>
      <c r="Q37" s="12">
        <v>5645</v>
      </c>
      <c r="R37" s="12">
        <v>5663.75</v>
      </c>
      <c r="S37" s="12">
        <v>5627.25</v>
      </c>
      <c r="T37" s="15">
        <v>1310000</v>
      </c>
      <c r="U37" s="15">
        <f t="shared" si="2"/>
        <v>36.5</v>
      </c>
      <c r="V37" s="16" t="s">
        <v>44</v>
      </c>
      <c r="W37" s="17">
        <f t="shared" si="3"/>
        <v>18.75</v>
      </c>
      <c r="X37" s="17">
        <f t="shared" si="4"/>
        <v>25.5</v>
      </c>
      <c r="Y37" s="17">
        <f>SUM([1]!Table_2[[#This Row],[Points above IBH]:[Points below IBL]])</f>
        <v>44.25</v>
      </c>
      <c r="Z37" s="17">
        <f t="shared" si="17"/>
        <v>44.25</v>
      </c>
      <c r="AA37" s="18" t="str">
        <f t="shared" si="6"/>
        <v>Gap up</v>
      </c>
      <c r="AB37" s="19" t="e">
        <f t="shared" si="16"/>
        <v>#DIV/0!</v>
      </c>
      <c r="AC37" s="17">
        <f t="shared" si="8"/>
        <v>80.75</v>
      </c>
      <c r="AD37" s="17">
        <f t="shared" si="9"/>
        <v>48.25</v>
      </c>
      <c r="AE37" s="17">
        <f t="shared" si="10"/>
        <v>80.75</v>
      </c>
      <c r="AF37" s="17">
        <f t="shared" si="11"/>
        <v>80.75</v>
      </c>
      <c r="AG37" s="17">
        <f t="shared" si="12"/>
        <v>48.25</v>
      </c>
      <c r="AH37" s="17" t="e">
        <f t="shared" si="13"/>
        <v>#DIV/0!</v>
      </c>
      <c r="AI37" s="20">
        <f t="shared" si="14"/>
        <v>80.75</v>
      </c>
      <c r="AJ37" s="21" t="str">
        <f t="shared" si="15"/>
        <v>0.7-</v>
      </c>
      <c r="AK37" s="9">
        <f>[1]!Table_2[[#This Row],[Total daily range]]/[1]!Table_2[[#This Row],[ADR full session (10 days)]]</f>
        <v>0.65252525252525251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Crosa</dc:creator>
  <cp:lastModifiedBy>Carlos Velez-Conty</cp:lastModifiedBy>
  <dcterms:created xsi:type="dcterms:W3CDTF">2025-06-20T12:26:57Z</dcterms:created>
  <dcterms:modified xsi:type="dcterms:W3CDTF">2025-06-29T18:17:27Z</dcterms:modified>
</cp:coreProperties>
</file>