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ght Bulb Machine Sale" sheetId="1" state="visible" r:id="rId3"/>
    <sheet name="Zipper Machine Sales" sheetId="2" state="visible" r:id="rId4"/>
    <sheet name="Sugar Machine Costs" sheetId="3" state="visible" r:id="rId5"/>
    <sheet name="Plastic Machine Co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<sst xmlns="http://schemas.openxmlformats.org/spreadsheetml/2006/main" count="102" uniqueCount="50">
  <si>
    <t xml:space="preserve">Part 1: Show Work Below</t>
  </si>
  <si>
    <t xml:space="preserve">Part 2</t>
  </si>
  <si>
    <t xml:space="preserve">Annual dep.</t>
  </si>
  <si>
    <t xml:space="preserve">Accounts</t>
  </si>
  <si>
    <t xml:space="preserve">Debit</t>
  </si>
  <si>
    <t xml:space="preserve">Credit</t>
  </si>
  <si>
    <t xml:space="preserve">x Years used</t>
  </si>
  <si>
    <t xml:space="preserve">Cash</t>
  </si>
  <si>
    <t xml:space="preserve">Accum. dep.</t>
  </si>
  <si>
    <t xml:space="preserve">Accumulated Depreciation - Machine</t>
  </si>
  <si>
    <t xml:space="preserve">Book value</t>
  </si>
  <si>
    <t xml:space="preserve">Loss on Sale of Machine</t>
  </si>
  <si>
    <t xml:space="preserve">Machine</t>
  </si>
  <si>
    <t xml:space="preserve"> </t>
  </si>
  <si>
    <t xml:space="preserve">Totals (debits = credits)</t>
  </si>
  <si>
    <t xml:space="preserve">Part 3</t>
  </si>
  <si>
    <t xml:space="preserve">Gain on Sale of Machine</t>
  </si>
  <si>
    <t xml:space="preserve">Given (from problem)</t>
  </si>
  <si>
    <t xml:space="preserve">Machine cost</t>
  </si>
  <si>
    <t xml:space="preserve">Residual value</t>
  </si>
  <si>
    <t xml:space="preserve">Useful life (years)</t>
  </si>
  <si>
    <t xml:space="preserve">Years used (1/1/2020-12/31/2023)</t>
  </si>
  <si>
    <t xml:space="preserve">Sale price - Part 2</t>
  </si>
  <si>
    <t xml:space="preserve">Sale price - Part 3</t>
  </si>
  <si>
    <t xml:space="preserve">Units 2020-2023</t>
  </si>
  <si>
    <t xml:space="preserve">x Rate per unit</t>
  </si>
  <si>
    <t xml:space="preserve">Accum. dep. 1/1/2024</t>
  </si>
  <si>
    <t xml:space="preserve">Check: sum of yearly dep.</t>
  </si>
  <si>
    <t xml:space="preserve">Less accum. dep.</t>
  </si>
  <si>
    <t xml:space="preserve">Year</t>
  </si>
  <si>
    <t xml:space="preserve">Zipper Units</t>
  </si>
  <si>
    <t xml:space="preserve">Depreciation</t>
  </si>
  <si>
    <t xml:space="preserve">&lt;- years used</t>
  </si>
  <si>
    <t xml:space="preserve">Rate per unit</t>
  </si>
  <si>
    <t xml:space="preserve">Machine 1's cost is:</t>
  </si>
  <si>
    <t xml:space="preserve">Machine 2's cost is:</t>
  </si>
  <si>
    <t xml:space="preserve">Machine 3's cost is:</t>
  </si>
  <si>
    <t xml:space="preserve">Appraised Value</t>
  </si>
  <si>
    <t xml:space="preserve">Show Work Below:</t>
  </si>
  <si>
    <t xml:space="preserve">Machine No. 1</t>
  </si>
  <si>
    <t xml:space="preserve">Machine No. 2</t>
  </si>
  <si>
    <t xml:space="preserve">Lump-sum price</t>
  </si>
  <si>
    <t xml:space="preserve">Machine No. 3</t>
  </si>
  <si>
    <t xml:space="preserve">Appraised</t>
  </si>
  <si>
    <t xml:space="preserve">% of total</t>
  </si>
  <si>
    <t xml:space="preserve">Cost</t>
  </si>
  <si>
    <t xml:space="preserve">Total</t>
  </si>
  <si>
    <t xml:space="preserve">Machine 1's cost is</t>
  </si>
  <si>
    <t xml:space="preserve">Machine 2's cost is</t>
  </si>
  <si>
    <t xml:space="preserve">Machine 3's cost is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</si>
</sst>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$#,##0_);[RED]&quot;($&quot;#,##0\)"/>
    <numFmt numFmtId="167" formatCode="_(* #,##0.00_);_(* \(#,##0.00\);_(* \-??_);_(@_)"/>
    <numFmt numFmtId="168" formatCode="0.00"/>
    <numFmt numFmtId="169" formatCode="#,##0;\(#,##0\)"/>
    <numFmt numFmtId="170" formatCode="\$#,##0"/>
    <numFmt numFmtId="171" formatCode="0%"/>
    <numFmt numFmtId="172" formatCode="0.0%"/>
    <numFmt numFmtId="173" formatCode="\$#,##0.0_);[RED]&quot;($&quot;#,##0.0\)"/>
  </numFmts>
  <fonts count="2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7" tint="0.3999"/>
      <name val="Calibri"/>
      <family val="2"/>
      <charset val="1"/>
    </font>
    <font>
      <sz val="12"/>
      <color theme="0"/>
      <name val="Calibri"/>
      <family val="2"/>
      <charset val="1"/>
    </font>
    <font>
      <b val="true"/>
      <sz val="12"/>
      <color theme="0"/>
      <name val="Arial"/>
      <family val="2"/>
      <charset val="1"/>
    </font>
    <font>
      <sz val="11"/>
      <name val="Calibri"/>
      <family val="0"/>
      <charset val="1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1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7"/>
      <color theme="7" tint="0.3999"/>
      <name val="Arial"/>
      <family val="2"/>
      <charset val="1"/>
    </font>
    <font>
      <sz val="7"/>
      <color theme="7" tint="0.3999"/>
      <name val="Arial"/>
      <family val="2"/>
      <charset val="1"/>
    </font>
    <font>
      <sz val="11"/>
      <color rgb="FF0000FF"/>
      <name val="Calibri"/>
      <family val="0"/>
      <charset val="1"/>
    </font>
    <font>
      <sz val="12"/>
      <name val="Calibri"/>
      <family val="2"/>
      <charset val="1"/>
    </font>
    <font>
      <sz val="12"/>
      <color theme="0"/>
      <name val="Arial"/>
      <family val="2"/>
      <charset val="1"/>
    </font>
    <font>
      <sz val="7"/>
      <color rgb="FF4D4D4D"/>
      <name val="Arial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sz val="11"/>
      <color theme="7" tint="0.3999"/>
      <name val="Calibri"/>
      <family val="2"/>
      <charset val="1"/>
    </font>
    <font>
      <sz val="12"/>
      <color rgb="FFFF0000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AB0F5"/>
        <bgColor rgb="FFCC99FF"/>
      </patternFill>
    </fill>
    <fill>
      <patternFill patternType="solid">
        <fgColor theme="1"/>
        <bgColor rgb="FF003300"/>
      </patternFill>
    </fill>
    <fill>
      <patternFill patternType="solid">
        <fgColor rgb="FFFFFFFF"/>
        <bgColor rgb="FFFFF2CC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FFFFF"/>
      </patternFill>
    </fill>
    <fill>
      <patternFill patternType="solid">
        <fgColor rgb="FF92D050"/>
        <bgColor rgb="FFC0C0C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13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7" fillId="0" borderId="0" xfId="15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13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0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3" fillId="6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2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3" fillId="6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2" fontId="1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0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2" fillId="0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3" fillId="7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22" fillId="0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3" fillId="7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3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0" borderId="15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AB0F5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D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0</xdr:row>
      <xdr:rowOff>101600</xdr:rowOff>
    </xdr:from>
    <xdr:to>
      <xdr:col>7</xdr:col>
      <xdr:colOff>571500</xdr:colOff>
      <xdr:row>13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619EAB-E914-4699-8250-DED1D11DEE08}"/>
            </a:ext>
          </a:extLst>
        </xdr:cNvPr>
        <xdr:cNvSpPr txBox="1"/>
      </xdr:nvSpPr>
      <xdr:spPr>
        <a:xfrm>
          <a:off x="196850" y="101600"/>
          <a:ext cx="5232400" cy="2533650"/>
        </a:xfrm>
        <a:prstGeom prst="rect">
          <a:avLst/>
        </a:prstGeom>
        <a:solidFill>
          <a:schemeClr val="lt1">
            <a:alpha val="59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January​ 1, 2020​,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Lincoln Light Bulb Manufacturing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purchased a machine for $930,000.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company expected the machine to remain useful for eight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years and to have a residual value of $110,000. Lincoln uses the​ straight-line method to depreciate its machinery. Lincoln 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the machine for four years and sold it on January​ 1, 2024​,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$250,000.</a:t>
          </a:r>
        </a:p>
        <a:p>
          <a:endParaRPr lang="en-US" sz="1100"/>
        </a:p>
        <a:p>
          <a:pPr fontAlgn="t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Compute accumulated depreciation on the machine at January​ 1, 2024 </a:t>
          </a:r>
          <a:endParaRPr lang="en-US">
            <a:effectLst/>
          </a:endParaRPr>
        </a:p>
        <a:p>
          <a:pPr fontAlgn="t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​(same as December​ 31, 2023​).</a:t>
          </a:r>
          <a:endParaRPr lang="en-US">
            <a:effectLst/>
          </a:endParaRPr>
        </a:p>
        <a:p>
          <a:pPr fontAlgn="t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Record the sale of the machine on January​ 1, 2024.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Suppose Lincoln sells the machine for $600,000 instead of $250,000. Record the sale.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 editAs="oneCell">
    <xdr:from>
      <xdr:col>9</xdr:col>
      <xdr:colOff>285750</xdr:colOff>
      <xdr:row>6</xdr:row>
      <xdr:rowOff>122022</xdr:rowOff>
    </xdr:from>
    <xdr:to>
      <xdr:col>11</xdr:col>
      <xdr:colOff>1162050</xdr:colOff>
      <xdr:row>23</xdr:row>
      <xdr:rowOff>124460</xdr:rowOff>
    </xdr:to>
    <xdr:pic>
      <xdr:nvPicPr>
        <xdr:cNvPr id="3" name="Picture 2" descr="A picture containing light, lit, dark&#10;&#10;Description automatically generated">
          <a:extLst>
            <a:ext uri="{FF2B5EF4-FFF2-40B4-BE49-F238E27FC236}">
              <a16:creationId xmlns:a16="http://schemas.microsoft.com/office/drawing/2014/main" id="{D73ABF72-E6ED-BD36-CCFC-62B59471D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8100" y="1315822"/>
          <a:ext cx="2705100" cy="3361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0</xdr:row>
      <xdr:rowOff>101600</xdr:rowOff>
    </xdr:from>
    <xdr:to>
      <xdr:col>7</xdr:col>
      <xdr:colOff>571500</xdr:colOff>
      <xdr:row>13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BB0B93-0573-423D-9896-3CC887968A9E}"/>
            </a:ext>
          </a:extLst>
        </xdr:cNvPr>
        <xdr:cNvSpPr txBox="1"/>
      </xdr:nvSpPr>
      <xdr:spPr>
        <a:xfrm>
          <a:off x="196850" y="101600"/>
          <a:ext cx="5232400" cy="2533650"/>
        </a:xfrm>
        <a:prstGeom prst="rect">
          <a:avLst/>
        </a:prstGeom>
        <a:solidFill>
          <a:schemeClr val="lt1">
            <a:alpha val="59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January​ 1, 2020​, Zorro's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Zippers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purchased a machine for $520,000.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company expected the machine to remain useful for six years and to have a residual value of $40,000.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Zorro's uses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the​ unit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production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method to depreciate its machinery at a rate of 0.5 per unit of zipper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production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The units for each year are shown below.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Zorros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the machine for four years and sold it on January​ 1, 2024​, for $200,000.</a:t>
          </a:r>
        </a:p>
        <a:p>
          <a:endParaRPr lang="en-US" sz="1100"/>
        </a:p>
        <a:p>
          <a:pPr fontAlgn="t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Compute accumulated depreciation on the machine at January 1, 2024.</a:t>
          </a:r>
          <a:endParaRPr lang="en-US">
            <a:effectLst/>
          </a:endParaRPr>
        </a:p>
        <a:p>
          <a:pPr fontAlgn="t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Record the sale of the machine on January​ 1, 2024.</a:t>
          </a:r>
        </a:p>
        <a:p>
          <a:pPr marL="0" marR="0" lvl="0" indent="0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Record the sale of the machine on January​ 1, 2024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if the sale is for $300,000 instead of for $200,000.</a:t>
          </a:r>
          <a:endParaRPr lang="en-US">
            <a:solidFill>
              <a:sysClr val="windowText" lastClr="000000"/>
            </a:solidFill>
            <a:effectLst/>
          </a:endParaRPr>
        </a:p>
        <a:p>
          <a:pPr fontAlgn="t"/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 editAs="oneCell">
    <xdr:from>
      <xdr:col>9</xdr:col>
      <xdr:colOff>589344</xdr:colOff>
      <xdr:row>11</xdr:row>
      <xdr:rowOff>152400</xdr:rowOff>
    </xdr:from>
    <xdr:to>
      <xdr:col>11</xdr:col>
      <xdr:colOff>489205</xdr:colOff>
      <xdr:row>29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B112F1-6025-1635-1825-275CE1E55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2994" y="2336800"/>
          <a:ext cx="2484311" cy="3505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0</xdr:row>
      <xdr:rowOff>101600</xdr:rowOff>
    </xdr:from>
    <xdr:to>
      <xdr:col>5</xdr:col>
      <xdr:colOff>565150</xdr:colOff>
      <xdr:row>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F572DD-694A-E76E-A353-13DE60B01A26}"/>
            </a:ext>
          </a:extLst>
        </xdr:cNvPr>
        <xdr:cNvSpPr txBox="1"/>
      </xdr:nvSpPr>
      <xdr:spPr>
        <a:xfrm>
          <a:off x="196850" y="101600"/>
          <a:ext cx="4819650" cy="1568450"/>
        </a:xfrm>
        <a:prstGeom prst="rect">
          <a:avLst/>
        </a:prstGeom>
        <a:solidFill>
          <a:schemeClr val="lt1">
            <a:alpha val="59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Sugar Ridge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Sugar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Manufacturing bought three used machines in a $167,000 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​lump-sum purchase. An independent appraiser valued the machines as​ shown: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each​ machine's individual​ cost? </a:t>
          </a:r>
          <a:endParaRPr lang="en-US" sz="1100"/>
        </a:p>
      </xdr:txBody>
    </xdr:sp>
    <xdr:clientData/>
  </xdr:twoCellAnchor>
  <xdr:twoCellAnchor editAs="oneCell">
    <xdr:from>
      <xdr:col>11</xdr:col>
      <xdr:colOff>355600</xdr:colOff>
      <xdr:row>0</xdr:row>
      <xdr:rowOff>1</xdr:rowOff>
    </xdr:from>
    <xdr:to>
      <xdr:col>14</xdr:col>
      <xdr:colOff>1235392</xdr:colOff>
      <xdr:row>12</xdr:row>
      <xdr:rowOff>63845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805E34-D7D5-8BF2-9F3D-53DDD5EDB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9800" y="1"/>
          <a:ext cx="3661092" cy="2432394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10</xdr:row>
      <xdr:rowOff>147304</xdr:rowOff>
    </xdr:from>
    <xdr:to>
      <xdr:col>6</xdr:col>
      <xdr:colOff>95250</xdr:colOff>
      <xdr:row>20</xdr:row>
      <xdr:rowOff>174625</xdr:rowOff>
    </xdr:to>
    <xdr:pic>
      <xdr:nvPicPr>
        <xdr:cNvPr id="4" name="Picture 3" descr="A picture containing dark&#10;&#10;Description automatically generated">
          <a:extLst>
            <a:ext uri="{FF2B5EF4-FFF2-40B4-BE49-F238E27FC236}">
              <a16:creationId xmlns:a16="http://schemas.microsoft.com/office/drawing/2014/main" id="{E4A99447-9005-297A-A5F6-04E5BDB28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0850" y="2712704"/>
          <a:ext cx="3486150" cy="19958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0</xdr:row>
      <xdr:rowOff>101600</xdr:rowOff>
    </xdr:from>
    <xdr:to>
      <xdr:col>7</xdr:col>
      <xdr:colOff>88900</xdr:colOff>
      <xdr:row>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26FC05-67CD-4B1F-B3E0-FBB89C0671C3}"/>
            </a:ext>
          </a:extLst>
        </xdr:cNvPr>
        <xdr:cNvSpPr txBox="1"/>
      </xdr:nvSpPr>
      <xdr:spPr>
        <a:xfrm>
          <a:off x="196850" y="101600"/>
          <a:ext cx="5194300" cy="1568450"/>
        </a:xfrm>
        <a:prstGeom prst="rect">
          <a:avLst/>
        </a:prstGeom>
        <a:solidFill>
          <a:schemeClr val="lt1">
            <a:alpha val="59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Portland Plastics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ought three used machines in a $209,000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​lump-sum purchase. An independent appraiser valued the machines as​ shown in the table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below.</a:t>
          </a:r>
        </a:p>
        <a:p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each​ machine's individual​ cost? </a:t>
          </a:r>
          <a:endParaRPr lang="en-US">
            <a:effectLst/>
          </a:endParaRP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273051</xdr:colOff>
      <xdr:row>9</xdr:row>
      <xdr:rowOff>228146</xdr:rowOff>
    </xdr:from>
    <xdr:to>
      <xdr:col>8</xdr:col>
      <xdr:colOff>31751</xdr:colOff>
      <xdr:row>18</xdr:row>
      <xdr:rowOff>123825</xdr:rowOff>
    </xdr:to>
    <xdr:pic>
      <xdr:nvPicPr>
        <xdr:cNvPr id="3" name="Picture 2" descr="A picture containing bottle, indoor, close&#10;&#10;Description automatically generated">
          <a:extLst>
            <a:ext uri="{FF2B5EF4-FFF2-40B4-BE49-F238E27FC236}">
              <a16:creationId xmlns:a16="http://schemas.microsoft.com/office/drawing/2014/main" id="{C4301B25-7583-FB27-B6EE-EDE2FE4D8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1" y="2006146"/>
          <a:ext cx="3098800" cy="2213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M15" activeCellId="0" sqref="M15"/>
    </sheetView>
  </sheetViews>
  <sheetFormatPr defaultColWidth="8.62109375" defaultRowHeight="15" zeroHeight="false" outlineLevelRow="0" outlineLevelCol="0"/>
  <cols>
    <col collapsed="false" customWidth="false" hidden="false" outlineLevel="0" max="1" min="1" style="1" width="8.66"/>
    <col collapsed="false" customWidth="true" hidden="false" outlineLevel="0" max="2" min="2" style="1" width="11.75"/>
    <col collapsed="false" customWidth="false" hidden="false" outlineLevel="0" max="7" min="3" style="1" width="8.66"/>
    <col collapsed="false" customWidth="true" hidden="false" outlineLevel="0" max="8" min="8" style="2" width="11.33"/>
    <col collapsed="false" customWidth="true" hidden="false" outlineLevel="0" max="9" min="9" style="0" width="5"/>
    <col collapsed="false" customWidth="true" hidden="false" outlineLevel="0" max="10" min="10" style="0" width="12.51"/>
    <col collapsed="false" customWidth="true" hidden="false" outlineLevel="0" max="11" min="11" style="0" width="11.5"/>
    <col collapsed="false" customWidth="true" hidden="false" outlineLevel="0" max="12" min="12" style="0" width="21.16"/>
    <col collapsed="false" customWidth="true" hidden="false" outlineLevel="0" max="13" min="13" style="0" width="38.5"/>
    <col collapsed="false" customWidth="true" hidden="false" outlineLevel="0" max="14" min="14" style="0" width="10.75"/>
    <col collapsed="false" customWidth="true" hidden="false" outlineLevel="0" max="15" min="15" style="0" width="10.83"/>
  </cols>
  <sheetData>
    <row r="1" customFormat="false" ht="15" hidden="false" customHeight="false" outlineLevel="0" collapsed="false">
      <c r="M1" s="3"/>
      <c r="N1" s="3"/>
      <c r="O1" s="3"/>
    </row>
    <row r="2" customFormat="false" ht="15.75" hidden="false" customHeight="true" outlineLevel="0" collapsed="false">
      <c r="J2" s="4" t="s">
        <v>0</v>
      </c>
      <c r="K2" s="4"/>
      <c r="M2" s="4" t="s">
        <v>1</v>
      </c>
      <c r="N2" s="5"/>
      <c r="O2" s="5"/>
    </row>
    <row r="3" customFormat="false" ht="15.75" hidden="false" customHeight="true" outlineLevel="0" collapsed="false">
      <c r="J3" s="6" t="s">
        <v>2</v>
      </c>
      <c r="K3" s="7" t="n">
        <f aca="false">(F17-F18)/F19</f>
        <v>102500</v>
      </c>
      <c r="M3" s="8" t="s">
        <v>3</v>
      </c>
      <c r="N3" s="8" t="s">
        <v>4</v>
      </c>
      <c r="O3" s="8" t="s">
        <v>5</v>
      </c>
    </row>
    <row r="4" customFormat="false" ht="15" hidden="false" customHeight="false" outlineLevel="0" collapsed="false">
      <c r="J4" s="6" t="s">
        <v>6</v>
      </c>
      <c r="K4" s="7" t="n">
        <f aca="false">F20</f>
        <v>4</v>
      </c>
      <c r="M4" s="9" t="s">
        <v>7</v>
      </c>
      <c r="N4" s="10" t="n">
        <f aca="false">F21</f>
        <v>250000</v>
      </c>
      <c r="O4" s="11"/>
    </row>
    <row r="5" customFormat="false" ht="15" hidden="false" customHeight="false" outlineLevel="0" collapsed="false">
      <c r="J5" s="12" t="s">
        <v>8</v>
      </c>
      <c r="K5" s="13" t="n">
        <f aca="false">K3*K4</f>
        <v>410000</v>
      </c>
      <c r="M5" s="9" t="s">
        <v>9</v>
      </c>
      <c r="N5" s="10" t="n">
        <f aca="false">K5</f>
        <v>410000</v>
      </c>
      <c r="O5" s="11"/>
    </row>
    <row r="6" customFormat="false" ht="15" hidden="false" customHeight="false" outlineLevel="0" collapsed="false">
      <c r="J6" s="6" t="s">
        <v>10</v>
      </c>
      <c r="K6" s="7" t="n">
        <f aca="false">F17-K5</f>
        <v>520000</v>
      </c>
      <c r="M6" s="9" t="s">
        <v>11</v>
      </c>
      <c r="N6" s="10" t="n">
        <f aca="false">MAX(K6-F21,0)</f>
        <v>270000</v>
      </c>
      <c r="O6" s="11"/>
    </row>
    <row r="7" customFormat="false" ht="15" hidden="false" customHeight="false" outlineLevel="0" collapsed="false">
      <c r="M7" s="14" t="s">
        <v>12</v>
      </c>
      <c r="N7" s="11"/>
      <c r="O7" s="10" t="n">
        <f aca="false">F17</f>
        <v>930000</v>
      </c>
    </row>
    <row r="8" customFormat="false" ht="15" hidden="false" customHeight="false" outlineLevel="0" collapsed="false">
      <c r="M8" s="15" t="str">
        <f aca="false">IF(F21&lt;K6,"Loss = book value "&amp;TEXT(K6,"$#,##0")&amp;" - cash "&amp;TEXT(F21,"$#,##0"),"Gain = cash - book value")</f>
        <v>Loss = book value $520,000 - cash $250,000</v>
      </c>
      <c r="N8" s="16" t="s">
        <v>13</v>
      </c>
    </row>
    <row r="9" customFormat="false" ht="15" hidden="false" customHeight="false" outlineLevel="0" collapsed="false">
      <c r="M9" s="12" t="s">
        <v>14</v>
      </c>
      <c r="N9" s="13" t="n">
        <f aca="false">SUM(N4:N7)</f>
        <v>930000</v>
      </c>
      <c r="O9" s="13" t="n">
        <f aca="false">SUM(O4:O7)</f>
        <v>930000</v>
      </c>
    </row>
    <row r="10" customFormat="false" ht="15.75" hidden="false" customHeight="true" outlineLevel="0" collapsed="false">
      <c r="E10" s="17"/>
      <c r="F10" s="17"/>
      <c r="M10" s="4" t="s">
        <v>15</v>
      </c>
      <c r="N10" s="5"/>
      <c r="O10" s="5"/>
    </row>
    <row r="11" customFormat="false" ht="15.75" hidden="false" customHeight="true" outlineLevel="0" collapsed="false">
      <c r="E11" s="18"/>
      <c r="F11" s="18"/>
      <c r="M11" s="8" t="s">
        <v>3</v>
      </c>
      <c r="N11" s="8" t="s">
        <v>4</v>
      </c>
      <c r="O11" s="8" t="s">
        <v>5</v>
      </c>
    </row>
    <row r="12" customFormat="false" ht="15" hidden="false" customHeight="false" outlineLevel="0" collapsed="false">
      <c r="E12" s="19"/>
      <c r="F12" s="19"/>
      <c r="M12" s="9" t="s">
        <v>7</v>
      </c>
      <c r="N12" s="10" t="n">
        <f aca="false">F22</f>
        <v>600000</v>
      </c>
      <c r="O12" s="11"/>
    </row>
    <row r="13" customFormat="false" ht="15" hidden="false" customHeight="false" outlineLevel="0" collapsed="false">
      <c r="E13" s="19"/>
      <c r="F13" s="19"/>
      <c r="M13" s="9" t="s">
        <v>9</v>
      </c>
      <c r="N13" s="10" t="n">
        <f aca="false">K5</f>
        <v>410000</v>
      </c>
      <c r="O13" s="11"/>
    </row>
    <row r="14" customFormat="false" ht="15" hidden="false" customHeight="false" outlineLevel="0" collapsed="false">
      <c r="M14" s="14" t="s">
        <v>12</v>
      </c>
      <c r="N14" s="16"/>
      <c r="O14" s="20" t="n">
        <f aca="false">F17</f>
        <v>930000</v>
      </c>
    </row>
    <row r="15" customFormat="false" ht="15" hidden="false" customHeight="false" outlineLevel="0" collapsed="false">
      <c r="M15" s="14" t="s">
        <v>16</v>
      </c>
      <c r="N15" s="11"/>
      <c r="O15" s="10" t="n">
        <f aca="false">MAX(F22-K6,0)</f>
        <v>80000</v>
      </c>
    </row>
    <row r="16" customFormat="false" ht="15" hidden="false" customHeight="false" outlineLevel="0" collapsed="false">
      <c r="A16" s="12" t="s">
        <v>17</v>
      </c>
      <c r="M16" s="21" t="str">
        <f aca="false">IF(F22&gt;K6,"Gain = cash "&amp;TEXT(F22,"$#,##0")&amp;" - book value "&amp;TEXT(K6,"$#,##0"),"Loss = book value - cash")</f>
        <v>Gain = cash $600,000 - book value $520,000</v>
      </c>
    </row>
    <row r="17" customFormat="false" ht="15" hidden="false" customHeight="false" outlineLevel="0" collapsed="false">
      <c r="A17" s="6" t="s">
        <v>18</v>
      </c>
      <c r="F17" s="22" t="n">
        <v>930000</v>
      </c>
      <c r="M17" s="12" t="s">
        <v>14</v>
      </c>
      <c r="N17" s="13" t="n">
        <f aca="false">SUM(N12:N15)</f>
        <v>1010000</v>
      </c>
      <c r="O17" s="13" t="n">
        <f aca="false">SUM(O12:O15)</f>
        <v>1010000</v>
      </c>
    </row>
    <row r="18" customFormat="false" ht="15" hidden="false" customHeight="false" outlineLevel="0" collapsed="false">
      <c r="A18" s="6" t="s">
        <v>19</v>
      </c>
      <c r="F18" s="22" t="n">
        <v>110000</v>
      </c>
    </row>
    <row r="19" customFormat="false" ht="15" hidden="false" customHeight="false" outlineLevel="0" collapsed="false">
      <c r="A19" s="6" t="s">
        <v>20</v>
      </c>
      <c r="F19" s="22" t="n">
        <v>8</v>
      </c>
    </row>
    <row r="20" customFormat="false" ht="15" hidden="false" customHeight="false" outlineLevel="0" collapsed="false">
      <c r="A20" s="6" t="s">
        <v>21</v>
      </c>
      <c r="F20" s="22" t="n">
        <v>4</v>
      </c>
      <c r="N20" s="23"/>
      <c r="O20" s="11"/>
    </row>
    <row r="21" customFormat="false" ht="15" hidden="false" customHeight="false" outlineLevel="0" collapsed="false">
      <c r="A21" s="6" t="s">
        <v>22</v>
      </c>
      <c r="F21" s="22" t="n">
        <v>250000</v>
      </c>
    </row>
    <row r="22" customFormat="false" ht="15" hidden="false" customHeight="false" outlineLevel="0" collapsed="false">
      <c r="A22" s="6" t="s">
        <v>23</v>
      </c>
      <c r="F22" s="22" t="n">
        <v>600000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P2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L5" activeCellId="0" sqref="L5"/>
    </sheetView>
  </sheetViews>
  <sheetFormatPr defaultColWidth="8.62109375" defaultRowHeight="15" zeroHeight="false" outlineLevelRow="0" outlineLevelCol="0"/>
  <cols>
    <col collapsed="false" customWidth="false" hidden="false" outlineLevel="0" max="1" min="1" style="24" width="8.58"/>
    <col collapsed="false" customWidth="true" hidden="false" outlineLevel="0" max="2" min="2" style="24" width="11.75"/>
    <col collapsed="false" customWidth="true" hidden="false" outlineLevel="0" max="3" min="3" style="24" width="6.08"/>
    <col collapsed="false" customWidth="true" hidden="false" outlineLevel="0" max="4" min="4" style="24" width="10.33"/>
    <col collapsed="false" customWidth="false" hidden="false" outlineLevel="0" max="7" min="5" style="24" width="8.58"/>
    <col collapsed="false" customWidth="true" hidden="false" outlineLevel="0" max="8" min="8" style="25" width="11.33"/>
    <col collapsed="false" customWidth="true" hidden="false" outlineLevel="0" max="9" min="9" style="0" width="8.92"/>
    <col collapsed="false" customWidth="true" hidden="false" outlineLevel="0" max="10" min="10" style="0" width="20.33"/>
    <col collapsed="false" customWidth="true" hidden="false" outlineLevel="0" max="11" min="11" style="0" width="13.58"/>
    <col collapsed="false" customWidth="true" hidden="false" outlineLevel="0" max="12" min="12" style="0" width="13.25"/>
    <col collapsed="false" customWidth="true" hidden="false" outlineLevel="0" max="13" min="13" style="0" width="15.5"/>
    <col collapsed="false" customWidth="true" hidden="false" outlineLevel="0" max="14" min="14" style="0" width="36.66"/>
    <col collapsed="false" customWidth="true" hidden="false" outlineLevel="0" max="15" min="15" style="0" width="10.75"/>
  </cols>
  <sheetData>
    <row r="1" customFormat="false" ht="15" hidden="false" customHeight="false" outlineLevel="0" collapsed="false">
      <c r="N1" s="4" t="s">
        <v>1</v>
      </c>
    </row>
    <row r="2" customFormat="false" ht="15.75" hidden="false" customHeight="true" outlineLevel="0" collapsed="false">
      <c r="J2" s="4" t="s">
        <v>0</v>
      </c>
      <c r="K2" s="4"/>
      <c r="N2" s="26"/>
      <c r="O2" s="26"/>
      <c r="P2" s="26"/>
    </row>
    <row r="3" customFormat="false" ht="15.75" hidden="false" customHeight="true" outlineLevel="0" collapsed="false">
      <c r="J3" s="6" t="s">
        <v>24</v>
      </c>
      <c r="K3" s="7" t="n">
        <f aca="false">SUM(D16:D19)</f>
        <v>550000</v>
      </c>
      <c r="N3" s="8" t="s">
        <v>3</v>
      </c>
      <c r="O3" s="8" t="s">
        <v>4</v>
      </c>
      <c r="P3" s="8" t="s">
        <v>5</v>
      </c>
    </row>
    <row r="4" customFormat="false" ht="15" hidden="false" customHeight="false" outlineLevel="0" collapsed="false">
      <c r="J4" s="6" t="s">
        <v>25</v>
      </c>
      <c r="K4" s="27" t="n">
        <f aca="false">E27</f>
        <v>0.5</v>
      </c>
      <c r="N4" s="9" t="s">
        <v>7</v>
      </c>
      <c r="O4" s="28" t="n">
        <f aca="false">E28</f>
        <v>200000</v>
      </c>
      <c r="P4" s="11"/>
    </row>
    <row r="5" customFormat="false" ht="15" hidden="false" customHeight="false" outlineLevel="0" collapsed="false">
      <c r="J5" s="12" t="s">
        <v>26</v>
      </c>
      <c r="K5" s="13" t="n">
        <f aca="false">K3*K4</f>
        <v>275000</v>
      </c>
      <c r="N5" s="9" t="s">
        <v>9</v>
      </c>
      <c r="O5" s="28" t="n">
        <f aca="false">K5</f>
        <v>275000</v>
      </c>
      <c r="P5" s="11"/>
    </row>
    <row r="6" customFormat="false" ht="15" hidden="false" customHeight="false" outlineLevel="0" collapsed="false">
      <c r="J6" s="6" t="s">
        <v>27</v>
      </c>
      <c r="K6" s="7" t="n">
        <f aca="false">SUM(E16:E19)</f>
        <v>275000</v>
      </c>
      <c r="N6" s="9" t="s">
        <v>11</v>
      </c>
      <c r="O6" s="28" t="n">
        <f aca="false">MAX(K10-E28,0)</f>
        <v>45000</v>
      </c>
      <c r="P6" s="11"/>
    </row>
    <row r="7" customFormat="false" ht="15" hidden="false" customHeight="false" outlineLevel="0" collapsed="false">
      <c r="N7" s="14" t="s">
        <v>12</v>
      </c>
      <c r="O7" s="11"/>
      <c r="P7" s="28" t="n">
        <f aca="false">E25</f>
        <v>520000</v>
      </c>
    </row>
    <row r="8" customFormat="false" ht="15" hidden="false" customHeight="false" outlineLevel="0" collapsed="false">
      <c r="J8" s="6" t="s">
        <v>18</v>
      </c>
      <c r="K8" s="7" t="n">
        <f aca="false">E25</f>
        <v>520000</v>
      </c>
      <c r="N8" s="12" t="s">
        <v>14</v>
      </c>
      <c r="O8" s="13" t="n">
        <f aca="false">SUM(O4:O7)</f>
        <v>520000</v>
      </c>
      <c r="P8" s="13" t="n">
        <f aca="false">SUM(P4:P7)</f>
        <v>520000</v>
      </c>
    </row>
    <row r="9" customFormat="false" ht="15.75" hidden="false" customHeight="true" outlineLevel="0" collapsed="false">
      <c r="J9" s="6" t="s">
        <v>28</v>
      </c>
      <c r="K9" s="29" t="n">
        <f aca="false">-K5</f>
        <v>-275000</v>
      </c>
      <c r="N9" s="26"/>
      <c r="O9" s="26"/>
      <c r="P9" s="26"/>
    </row>
    <row r="10" customFormat="false" ht="15" hidden="false" customHeight="false" outlineLevel="0" collapsed="false">
      <c r="E10" s="30"/>
      <c r="F10" s="30"/>
      <c r="J10" s="12" t="s">
        <v>10</v>
      </c>
      <c r="K10" s="13" t="n">
        <f aca="false">K8+K9</f>
        <v>245000</v>
      </c>
    </row>
    <row r="11" customFormat="false" ht="15" hidden="false" customHeight="false" outlineLevel="0" collapsed="false">
      <c r="E11" s="31"/>
      <c r="F11" s="31"/>
      <c r="N11" s="4" t="s">
        <v>15</v>
      </c>
    </row>
    <row r="12" customFormat="false" ht="15.75" hidden="false" customHeight="true" outlineLevel="0" collapsed="false">
      <c r="E12" s="32"/>
      <c r="F12" s="32"/>
      <c r="M12" s="33" t="s">
        <v>13</v>
      </c>
      <c r="N12" s="26"/>
      <c r="O12" s="26"/>
      <c r="P12" s="26"/>
    </row>
    <row r="13" customFormat="false" ht="15.75" hidden="false" customHeight="true" outlineLevel="0" collapsed="false">
      <c r="E13" s="32"/>
      <c r="F13" s="32"/>
      <c r="N13" s="8" t="s">
        <v>3</v>
      </c>
      <c r="O13" s="8" t="s">
        <v>4</v>
      </c>
      <c r="P13" s="8" t="s">
        <v>5</v>
      </c>
    </row>
    <row r="14" customFormat="false" ht="15" hidden="false" customHeight="false" outlineLevel="0" collapsed="false">
      <c r="N14" s="9" t="s">
        <v>7</v>
      </c>
      <c r="O14" s="28" t="n">
        <f aca="false">E29</f>
        <v>300000</v>
      </c>
      <c r="P14" s="11"/>
    </row>
    <row r="15" customFormat="false" ht="15" hidden="false" customHeight="false" outlineLevel="0" collapsed="false">
      <c r="C15" s="4" t="s">
        <v>29</v>
      </c>
      <c r="D15" s="4" t="s">
        <v>30</v>
      </c>
      <c r="E15" s="12" t="s">
        <v>31</v>
      </c>
      <c r="N15" s="9" t="s">
        <v>9</v>
      </c>
      <c r="O15" s="28" t="n">
        <f aca="false">K5</f>
        <v>275000</v>
      </c>
      <c r="P15" s="11"/>
    </row>
    <row r="16" customFormat="false" ht="15" hidden="false" customHeight="false" outlineLevel="0" collapsed="false">
      <c r="C16" s="34" t="n">
        <v>2020</v>
      </c>
      <c r="D16" s="34" t="n">
        <v>220000</v>
      </c>
      <c r="E16" s="7" t="n">
        <f aca="false">D16*$E$27</f>
        <v>110000</v>
      </c>
      <c r="F16" s="21" t="s">
        <v>32</v>
      </c>
      <c r="N16" s="14" t="s">
        <v>12</v>
      </c>
      <c r="P16" s="28" t="n">
        <f aca="false">E25</f>
        <v>520000</v>
      </c>
    </row>
    <row r="17" customFormat="false" ht="15" hidden="false" customHeight="false" outlineLevel="0" collapsed="false">
      <c r="C17" s="34" t="n">
        <v>2021</v>
      </c>
      <c r="D17" s="34" t="n">
        <v>55000</v>
      </c>
      <c r="E17" s="7" t="n">
        <f aca="false">D17*$E$27</f>
        <v>27500</v>
      </c>
      <c r="N17" s="14" t="s">
        <v>16</v>
      </c>
      <c r="O17" s="11"/>
      <c r="P17" s="28" t="n">
        <f aca="false">MAX(E29-K10,0)</f>
        <v>55000</v>
      </c>
    </row>
    <row r="18" customFormat="false" ht="15" hidden="false" customHeight="false" outlineLevel="0" collapsed="false">
      <c r="C18" s="34" t="n">
        <v>2022</v>
      </c>
      <c r="D18" s="34" t="n">
        <v>220000</v>
      </c>
      <c r="E18" s="7" t="n">
        <f aca="false">D18*$E$27</f>
        <v>110000</v>
      </c>
      <c r="N18" s="12" t="s">
        <v>14</v>
      </c>
      <c r="O18" s="13" t="n">
        <f aca="false">SUM(O14:O17)</f>
        <v>575000</v>
      </c>
      <c r="P18" s="13" t="n">
        <f aca="false">SUM(P14:P17)</f>
        <v>575000</v>
      </c>
    </row>
    <row r="19" customFormat="false" ht="15.75" hidden="false" customHeight="true" outlineLevel="0" collapsed="false">
      <c r="C19" s="34" t="n">
        <v>2023</v>
      </c>
      <c r="D19" s="34" t="n">
        <v>55000</v>
      </c>
      <c r="E19" s="7" t="n">
        <f aca="false">D19*$E$27</f>
        <v>27500</v>
      </c>
      <c r="N19" s="26"/>
      <c r="O19" s="26"/>
      <c r="P19" s="26"/>
    </row>
    <row r="20" customFormat="false" ht="15" hidden="false" customHeight="false" outlineLevel="0" collapsed="false">
      <c r="C20" s="34" t="n">
        <v>2024</v>
      </c>
      <c r="D20" s="34" t="n">
        <v>220000</v>
      </c>
    </row>
    <row r="21" customFormat="false" ht="15" hidden="false" customHeight="false" outlineLevel="0" collapsed="false">
      <c r="C21" s="34" t="n">
        <v>2025</v>
      </c>
      <c r="D21" s="34" t="n">
        <v>110000</v>
      </c>
    </row>
    <row r="24" customFormat="false" ht="15" hidden="false" customHeight="false" outlineLevel="0" collapsed="false">
      <c r="C24" s="12" t="s">
        <v>17</v>
      </c>
    </row>
    <row r="25" customFormat="false" ht="15" hidden="false" customHeight="false" outlineLevel="0" collapsed="false">
      <c r="C25" s="6" t="s">
        <v>18</v>
      </c>
      <c r="E25" s="22" t="n">
        <v>520000</v>
      </c>
    </row>
    <row r="26" customFormat="false" ht="15" hidden="false" customHeight="false" outlineLevel="0" collapsed="false">
      <c r="C26" s="6" t="s">
        <v>19</v>
      </c>
      <c r="E26" s="22" t="n">
        <v>40000</v>
      </c>
    </row>
    <row r="27" customFormat="false" ht="15" hidden="false" customHeight="false" outlineLevel="0" collapsed="false">
      <c r="C27" s="6" t="s">
        <v>33</v>
      </c>
      <c r="E27" s="35" t="n">
        <v>0.5</v>
      </c>
    </row>
    <row r="28" customFormat="false" ht="15" hidden="false" customHeight="false" outlineLevel="0" collapsed="false">
      <c r="C28" s="6" t="s">
        <v>22</v>
      </c>
      <c r="E28" s="22" t="n">
        <v>200000</v>
      </c>
    </row>
    <row r="29" customFormat="false" ht="15" hidden="false" customHeight="false" outlineLevel="0" collapsed="false">
      <c r="C29" s="6" t="s">
        <v>23</v>
      </c>
      <c r="E29" s="22" t="n">
        <v>300000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8.62109375" defaultRowHeight="15" zeroHeight="false" outlineLevelRow="0" outlineLevelCol="0"/>
  <cols>
    <col collapsed="false" customWidth="false" hidden="false" outlineLevel="0" max="1" min="1" style="36" width="8.66"/>
    <col collapsed="false" customWidth="true" hidden="false" outlineLevel="0" max="2" min="2" style="36" width="13.17"/>
    <col collapsed="false" customWidth="true" hidden="false" outlineLevel="0" max="3" min="3" style="36" width="19.25"/>
    <col collapsed="false" customWidth="false" hidden="false" outlineLevel="0" max="6" min="4" style="36" width="8.66"/>
    <col collapsed="false" customWidth="true" hidden="false" outlineLevel="0" max="7" min="7" style="36" width="5.92"/>
    <col collapsed="false" customWidth="true" hidden="false" outlineLevel="0" max="8" min="8" style="37" width="3.25"/>
    <col collapsed="false" customWidth="true" hidden="false" outlineLevel="0" max="9" min="9" style="0" width="5"/>
    <col collapsed="false" customWidth="true" hidden="false" outlineLevel="0" max="10" min="10" style="0" width="18.92"/>
    <col collapsed="false" customWidth="true" hidden="false" outlineLevel="0" max="11" min="11" style="0" width="9.5"/>
    <col collapsed="false" customWidth="true" hidden="false" outlineLevel="0" max="12" min="12" style="0" width="18.5"/>
    <col collapsed="false" customWidth="true" hidden="false" outlineLevel="0" max="13" min="13" style="0" width="9.33"/>
    <col collapsed="false" customWidth="true" hidden="false" outlineLevel="0" max="15" min="15" style="0" width="20.41"/>
  </cols>
  <sheetData>
    <row r="3" customFormat="false" ht="15" hidden="false" customHeight="false" outlineLevel="0" collapsed="false">
      <c r="J3" s="38" t="s">
        <v>34</v>
      </c>
      <c r="K3" s="39" t="n">
        <f aca="false">M15</f>
        <v>37575</v>
      </c>
    </row>
    <row r="4" customFormat="false" ht="15" hidden="false" customHeight="false" outlineLevel="0" collapsed="false">
      <c r="J4" s="40"/>
    </row>
    <row r="5" customFormat="false" ht="15" hidden="false" customHeight="false" outlineLevel="0" collapsed="false">
      <c r="J5" s="38" t="s">
        <v>35</v>
      </c>
      <c r="K5" s="39" t="n">
        <f aca="false">M16</f>
        <v>71810</v>
      </c>
    </row>
    <row r="6" customFormat="false" ht="15" hidden="false" customHeight="false" outlineLevel="0" collapsed="false">
      <c r="J6" s="40"/>
    </row>
    <row r="7" customFormat="false" ht="15" hidden="false" customHeight="false" outlineLevel="0" collapsed="false">
      <c r="J7" s="38" t="s">
        <v>36</v>
      </c>
      <c r="K7" s="39" t="n">
        <f aca="false">M17</f>
        <v>57615</v>
      </c>
    </row>
    <row r="10" customFormat="false" ht="15.75" hidden="false" customHeight="true" outlineLevel="0" collapsed="false">
      <c r="B10" s="41"/>
      <c r="C10" s="42" t="s">
        <v>37</v>
      </c>
      <c r="D10" s="43"/>
      <c r="E10" s="43"/>
      <c r="F10" s="43"/>
      <c r="J10" s="44" t="s">
        <v>38</v>
      </c>
      <c r="K10" s="44"/>
      <c r="L10" s="44"/>
      <c r="M10" s="44"/>
      <c r="N10" s="44"/>
    </row>
    <row r="11" customFormat="false" ht="26.85" hidden="false" customHeight="false" outlineLevel="0" collapsed="false">
      <c r="B11" s="45" t="s">
        <v>39</v>
      </c>
      <c r="C11" s="46" t="n">
        <v>38250</v>
      </c>
      <c r="D11" s="47"/>
      <c r="E11" s="47"/>
      <c r="F11" s="47"/>
      <c r="N11" s="48"/>
      <c r="O11" s="49"/>
    </row>
    <row r="12" customFormat="false" ht="26.85" hidden="false" customHeight="false" outlineLevel="0" collapsed="false">
      <c r="B12" s="45" t="s">
        <v>40</v>
      </c>
      <c r="C12" s="50" t="n">
        <v>73100</v>
      </c>
      <c r="D12" s="51"/>
      <c r="E12" s="51"/>
      <c r="F12" s="51"/>
      <c r="J12" s="52" t="s">
        <v>41</v>
      </c>
      <c r="K12" s="53" t="n">
        <v>167000</v>
      </c>
      <c r="L12" s="54"/>
      <c r="M12" s="54"/>
      <c r="N12" s="48"/>
      <c r="O12" s="49"/>
    </row>
    <row r="13" customFormat="false" ht="26.85" hidden="false" customHeight="false" outlineLevel="0" collapsed="false">
      <c r="B13" s="55" t="s">
        <v>42</v>
      </c>
      <c r="C13" s="56" t="n">
        <v>58650</v>
      </c>
      <c r="D13" s="51"/>
      <c r="E13" s="51"/>
      <c r="F13" s="51"/>
      <c r="J13" s="57"/>
      <c r="K13" s="49"/>
      <c r="L13" s="54"/>
      <c r="N13" s="48"/>
      <c r="O13" s="49"/>
    </row>
    <row r="14" customFormat="false" ht="15" hidden="false" customHeight="false" outlineLevel="0" collapsed="false">
      <c r="B14" s="58"/>
      <c r="C14" s="58"/>
      <c r="J14" s="52" t="s">
        <v>12</v>
      </c>
      <c r="K14" s="59" t="s">
        <v>43</v>
      </c>
      <c r="L14" s="60" t="s">
        <v>44</v>
      </c>
      <c r="M14" s="12" t="s">
        <v>45</v>
      </c>
    </row>
    <row r="15" customFormat="false" ht="15" hidden="false" customHeight="false" outlineLevel="0" collapsed="false">
      <c r="J15" s="6" t="s">
        <v>39</v>
      </c>
      <c r="K15" s="7" t="n">
        <f aca="false">C11</f>
        <v>38250</v>
      </c>
      <c r="L15" s="61" t="n">
        <f aca="false">K15/$K$18</f>
        <v>0.225</v>
      </c>
      <c r="M15" s="7" t="n">
        <f aca="false">L15*$K$12</f>
        <v>37575</v>
      </c>
    </row>
    <row r="16" customFormat="false" ht="15" hidden="false" customHeight="false" outlineLevel="0" collapsed="false">
      <c r="J16" s="6" t="s">
        <v>40</v>
      </c>
      <c r="K16" s="7" t="n">
        <f aca="false">C12</f>
        <v>73100</v>
      </c>
      <c r="L16" s="61" t="n">
        <f aca="false">K16/$K$18</f>
        <v>0.43</v>
      </c>
      <c r="M16" s="7" t="n">
        <f aca="false">L16*$K$12</f>
        <v>71810</v>
      </c>
      <c r="O16" s="62"/>
    </row>
    <row r="17" customFormat="false" ht="15" hidden="false" customHeight="false" outlineLevel="0" collapsed="false">
      <c r="J17" s="6" t="s">
        <v>42</v>
      </c>
      <c r="K17" s="7" t="n">
        <f aca="false">C13</f>
        <v>58650</v>
      </c>
      <c r="L17" s="61" t="n">
        <f aca="false">K17/$K$18</f>
        <v>0.345</v>
      </c>
      <c r="M17" s="7" t="n">
        <f aca="false">L17*$K$12</f>
        <v>57615</v>
      </c>
      <c r="O17" s="62"/>
    </row>
    <row r="18" customFormat="false" ht="15" hidden="false" customHeight="false" outlineLevel="0" collapsed="false">
      <c r="J18" s="12" t="s">
        <v>46</v>
      </c>
      <c r="K18" s="13" t="n">
        <f aca="false">SUM(K15:K17)</f>
        <v>170000</v>
      </c>
      <c r="L18" s="63" t="n">
        <f aca="false">SUM(L15:L17)</f>
        <v>1</v>
      </c>
      <c r="M18" s="13" t="n">
        <f aca="false">SUM(M15:M17)</f>
        <v>167000</v>
      </c>
      <c r="O18" s="62"/>
    </row>
  </sheetData>
  <mergeCells count="1">
    <mergeCell ref="J10:N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2109375" defaultRowHeight="15" zeroHeight="false" outlineLevelRow="0" outlineLevelCol="0"/>
  <cols>
    <col collapsed="false" customWidth="false" hidden="false" outlineLevel="0" max="1" min="1" style="64" width="8.66"/>
    <col collapsed="false" customWidth="true" hidden="false" outlineLevel="0" max="2" min="2" style="64" width="11.75"/>
    <col collapsed="false" customWidth="true" hidden="false" outlineLevel="0" max="3" min="3" style="64" width="14.51"/>
    <col collapsed="false" customWidth="false" hidden="false" outlineLevel="0" max="7" min="4" style="64" width="8.66"/>
    <col collapsed="false" customWidth="true" hidden="false" outlineLevel="0" max="8" min="8" style="65" width="9.16"/>
    <col collapsed="false" customWidth="true" hidden="false" outlineLevel="0" max="9" min="9" style="0" width="5"/>
    <col collapsed="false" customWidth="true" hidden="false" outlineLevel="0" max="10" min="10" style="0" width="21.16"/>
    <col collapsed="false" customWidth="true" hidden="false" outlineLevel="0" max="11" min="11" style="0" width="10.83"/>
    <col collapsed="false" customWidth="true" hidden="false" outlineLevel="0" max="15" min="14" style="0" width="15"/>
    <col collapsed="false" customWidth="true" hidden="false" outlineLevel="0" max="16" min="16" style="0" width="11"/>
    <col collapsed="false" customWidth="true" hidden="false" outlineLevel="0" max="17" min="17" style="0" width="12"/>
  </cols>
  <sheetData>
    <row r="3" customFormat="false" ht="15" hidden="false" customHeight="false" outlineLevel="0" collapsed="false">
      <c r="J3" s="38" t="s">
        <v>47</v>
      </c>
      <c r="K3" s="39" t="n">
        <f aca="false">Q5</f>
        <v>71060</v>
      </c>
      <c r="N3" s="44" t="s">
        <v>38</v>
      </c>
      <c r="O3" s="44"/>
      <c r="P3" s="44"/>
      <c r="Q3" s="44"/>
      <c r="R3" s="44"/>
    </row>
    <row r="4" customFormat="false" ht="15" hidden="false" customHeight="false" outlineLevel="0" collapsed="false">
      <c r="J4" s="40"/>
      <c r="N4" s="12" t="s">
        <v>12</v>
      </c>
      <c r="O4" s="12" t="s">
        <v>43</v>
      </c>
      <c r="P4" s="12" t="s">
        <v>44</v>
      </c>
      <c r="Q4" s="12" t="s">
        <v>45</v>
      </c>
      <c r="R4" s="48"/>
    </row>
    <row r="5" customFormat="false" ht="15" hidden="false" customHeight="false" outlineLevel="0" collapsed="false">
      <c r="J5" s="38" t="s">
        <v>48</v>
      </c>
      <c r="K5" s="39" t="n">
        <f aca="false">Q6</f>
        <v>117040</v>
      </c>
      <c r="N5" s="66" t="s">
        <v>39</v>
      </c>
      <c r="O5" s="7" t="n">
        <f aca="false">C11</f>
        <v>73100</v>
      </c>
      <c r="P5" s="61" t="n">
        <f aca="false">O5/$O$8</f>
        <v>0.34</v>
      </c>
      <c r="Q5" s="7" t="n">
        <f aca="false">P5*$O$10</f>
        <v>71060</v>
      </c>
      <c r="R5" s="48"/>
    </row>
    <row r="6" customFormat="false" ht="15" hidden="false" customHeight="false" outlineLevel="0" collapsed="false">
      <c r="J6" s="40"/>
      <c r="N6" s="66" t="s">
        <v>40</v>
      </c>
      <c r="O6" s="7" t="n">
        <f aca="false">C12</f>
        <v>120400</v>
      </c>
      <c r="P6" s="61" t="n">
        <f aca="false">O6/$O$8</f>
        <v>0.56</v>
      </c>
      <c r="Q6" s="7" t="n">
        <f aca="false">P6*$O$10</f>
        <v>117040</v>
      </c>
      <c r="R6" s="48"/>
    </row>
    <row r="7" customFormat="false" ht="15" hidden="false" customHeight="false" outlineLevel="0" collapsed="false">
      <c r="J7" s="38" t="s">
        <v>49</v>
      </c>
      <c r="K7" s="39" t="n">
        <f aca="false">Q7</f>
        <v>20900</v>
      </c>
      <c r="N7" s="66" t="s">
        <v>42</v>
      </c>
      <c r="O7" s="7" t="n">
        <f aca="false">C13</f>
        <v>21500</v>
      </c>
      <c r="P7" s="61" t="n">
        <f aca="false">O7/$O$8</f>
        <v>0.1</v>
      </c>
      <c r="Q7" s="7" t="n">
        <f aca="false">P7*$O$10</f>
        <v>20900</v>
      </c>
    </row>
    <row r="8" customFormat="false" ht="15" hidden="false" customHeight="false" outlineLevel="0" collapsed="false">
      <c r="N8" s="12" t="s">
        <v>46</v>
      </c>
      <c r="O8" s="13" t="n">
        <f aca="false">SUM(O5:O7)</f>
        <v>215000</v>
      </c>
      <c r="P8" s="63" t="n">
        <f aca="false">SUM(P5:P7)</f>
        <v>1</v>
      </c>
      <c r="Q8" s="13" t="n">
        <f aca="false">SUM(Q5:Q7)</f>
        <v>209000</v>
      </c>
    </row>
    <row r="9" customFormat="false" ht="15.75" hidden="false" customHeight="true" outlineLevel="0" collapsed="false"/>
    <row r="10" customFormat="false" ht="15.75" hidden="false" customHeight="true" outlineLevel="0" collapsed="false">
      <c r="B10" s="67"/>
      <c r="C10" s="68" t="s">
        <v>37</v>
      </c>
      <c r="D10" s="69"/>
      <c r="E10" s="69"/>
      <c r="F10" s="69"/>
      <c r="N10" s="12" t="s">
        <v>41</v>
      </c>
      <c r="O10" s="53" t="n">
        <v>209000</v>
      </c>
    </row>
    <row r="11" customFormat="false" ht="25.5" hidden="false" customHeight="true" outlineLevel="0" collapsed="false">
      <c r="B11" s="70" t="s">
        <v>39</v>
      </c>
      <c r="C11" s="71" t="n">
        <v>73100</v>
      </c>
      <c r="D11" s="72"/>
      <c r="E11" s="72"/>
      <c r="F11" s="72"/>
    </row>
    <row r="12" customFormat="false" ht="25.5" hidden="false" customHeight="true" outlineLevel="0" collapsed="false">
      <c r="B12" s="70" t="s">
        <v>40</v>
      </c>
      <c r="C12" s="73" t="n">
        <v>120400</v>
      </c>
      <c r="D12" s="74"/>
      <c r="E12" s="74"/>
      <c r="F12" s="74"/>
    </row>
    <row r="13" customFormat="false" ht="26.25" hidden="false" customHeight="true" outlineLevel="0" collapsed="false">
      <c r="B13" s="75" t="s">
        <v>42</v>
      </c>
      <c r="C13" s="76" t="n">
        <v>21500</v>
      </c>
      <c r="D13" s="74"/>
      <c r="E13" s="74"/>
      <c r="F13" s="74"/>
    </row>
  </sheetData>
  <mergeCells count="1">
    <mergeCell ref="N3:R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2022-11-14T01:45:12Z</dcterms:created>
  <dc:creator>Josh Shackman</dc:creator>
  <dc:description/>
  <dc:language>en-US</dc:language>
  <cp:lastModifiedBy>Josh Shackman</cp:lastModifiedBy>
  <dcterms:modified xsi:type="dcterms:W3CDTF">2026-10-30T18:44:29Z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