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oc\Documents\GitHub\pyesm\tests\fixtures\models\5 - emissions\"/>
    </mc:Choice>
  </mc:AlternateContent>
  <xr:revisionPtr revIDLastSave="0" documentId="13_ncr:1_{5C61CA82-F2D2-42AB-B463-5BF3E616DDB4}" xr6:coauthVersionLast="47" xr6:coauthVersionMax="47" xr10:uidLastSave="{00000000-0000-0000-0000-000000000000}"/>
  <bookViews>
    <workbookView xWindow="-120" yWindow="-120" windowWidth="29040" windowHeight="15840" xr2:uid="{C882E439-A7AD-4EB3-AF4A-F0AD2A1D41F7}"/>
  </bookViews>
  <sheets>
    <sheet name="Emissions" sheetId="1" r:id="rId1"/>
    <sheet name="Blending_fixed_mix" sheetId="3" r:id="rId2"/>
    <sheet name="Blending_optimal_mix" sheetId="4" r:id="rId3"/>
    <sheet name="Blending v2" sheetId="2" r:id="rId4"/>
  </sheets>
  <definedNames>
    <definedName name="OpenSolver_ChosenSolver" localSheetId="3" hidden="1">CBC</definedName>
    <definedName name="OpenSolver_ChosenSolver" localSheetId="1" hidden="1">CBC</definedName>
    <definedName name="OpenSolver_ChosenSolver" localSheetId="2" hidden="1">CBC</definedName>
    <definedName name="OpenSolver_ChosenSolver" localSheetId="0" hidden="1">CBC</definedName>
    <definedName name="OpenSolver_DualsNewSheet" localSheetId="3" hidden="1">0</definedName>
    <definedName name="OpenSolver_DualsNewSheet" localSheetId="1" hidden="1">0</definedName>
    <definedName name="OpenSolver_DualsNewSheet" localSheetId="2" hidden="1">0</definedName>
    <definedName name="OpenSolver_DualsNewSheet" localSheetId="0" hidden="1">0</definedName>
    <definedName name="OpenSolver_LinearityCheck" localSheetId="3" hidden="1">1</definedName>
    <definedName name="OpenSolver_LinearityCheck" localSheetId="1" hidden="1">1</definedName>
    <definedName name="OpenSolver_LinearityCheck" localSheetId="2" hidden="1">1</definedName>
    <definedName name="OpenSolver_LinearityCheck" localSheetId="0" hidden="1">1</definedName>
    <definedName name="OpenSolver_UpdateSensitivity" localSheetId="3" hidden="1">1</definedName>
    <definedName name="OpenSolver_UpdateSensitivity" localSheetId="1" hidden="1">1</definedName>
    <definedName name="OpenSolver_UpdateSensitivity" localSheetId="2" hidden="1">1</definedName>
    <definedName name="OpenSolver_UpdateSensitivity" localSheetId="0" hidden="1">1</definedName>
    <definedName name="solver_adj" localSheetId="3" hidden="1">'Blending v2'!$G$29:$J$29,'Blending v2'!$L$29:$P$29,'Blending v2'!$J$19</definedName>
    <definedName name="solver_adj" localSheetId="1" hidden="1">Blending_fixed_mix!$G$26:$I$26,Blending_fixed_mix!$K$26:$N$26</definedName>
    <definedName name="solver_adj" localSheetId="2" hidden="1">Blending_optimal_mix!$G$26:$I$26,Blending_optimal_mix!$K$26:$N$26</definedName>
    <definedName name="solver_adj" localSheetId="0" hidden="1">Emissions!$G$30:$I$30,Emissions!$K$30:$N$30</definedName>
    <definedName name="solver_cvg" localSheetId="3" hidden="1">0.0001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3" hidden="1">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st" localSheetId="3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3" hidden="1">2147483647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lhs1" localSheetId="3" hidden="1">'Blending v2'!$AP$8:$AP$11</definedName>
    <definedName name="solver_lhs1" localSheetId="1" hidden="1">Blending_fixed_mix!$G$26:$I$26</definedName>
    <definedName name="solver_lhs1" localSheetId="2" hidden="1">Blending_optimal_mix!$G$26:$I$26</definedName>
    <definedName name="solver_lhs1" localSheetId="0" hidden="1">Emissions!$AK$8:$AK$10</definedName>
    <definedName name="solver_lhs2" localSheetId="3" hidden="1">'Blending v2'!$AP$13:$AP$16</definedName>
    <definedName name="solver_lhs2" localSheetId="1" hidden="1">Blending_fixed_mix!$AK$12:$AK$14</definedName>
    <definedName name="solver_lhs2" localSheetId="2" hidden="1">Blending_optimal_mix!$AL$12:$AL$14</definedName>
    <definedName name="solver_lhs2" localSheetId="0" hidden="1">Emissions!$G$30:$I$30</definedName>
    <definedName name="solver_lhs3" localSheetId="3" hidden="1">'Blending v2'!$G$29:$J$29</definedName>
    <definedName name="solver_lhs3" localSheetId="1" hidden="1">Blending_fixed_mix!$K$26:$N$26</definedName>
    <definedName name="solver_lhs3" localSheetId="2" hidden="1">Blending_optimal_mix!$K$26:$N$26</definedName>
    <definedName name="solver_lhs3" localSheetId="0" hidden="1">Emissions!$AK$12:$AK$14</definedName>
    <definedName name="solver_lhs4" localSheetId="3" hidden="1">'Blending v2'!$L$29:$P$29</definedName>
    <definedName name="solver_lhs4" localSheetId="1" hidden="1">Blending_fixed_mix!$N$26</definedName>
    <definedName name="solver_lhs4" localSheetId="2" hidden="1">Blending_optimal_mix!$AL$8:$AL$10</definedName>
    <definedName name="solver_lhs4" localSheetId="0" hidden="1">Emissions!$K$30:$N$30</definedName>
    <definedName name="solver_lhs5" localSheetId="3" hidden="1">'Blending v2'!$AR$28</definedName>
    <definedName name="solver_lhs5" localSheetId="1" hidden="1">Blending_fixed_mix!$AK$8:$AK$10</definedName>
    <definedName name="solver_lhs5" localSheetId="2" hidden="1">Blending_optimal_mix!$N$26</definedName>
    <definedName name="solver_lhs5" localSheetId="0" hidden="1">Emissions!$AM$33</definedName>
    <definedName name="solver_lhs6" localSheetId="3" hidden="1">'Blending v2'!$J$21</definedName>
    <definedName name="solver_lhs6" localSheetId="1" hidden="1">Blending_fixed_mix!$AM$25</definedName>
    <definedName name="solver_lhs6" localSheetId="2" hidden="1">Blending_optimal_mix!$AN$25</definedName>
    <definedName name="solver_lhs6" localSheetId="0" hidden="1">Emissions!$AM$42</definedName>
    <definedName name="solver_lhs7" localSheetId="3" hidden="1">'Blending v2'!$J$21</definedName>
    <definedName name="solver_neg" localSheetId="3" hidden="1">1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um" localSheetId="3" hidden="1">6</definedName>
    <definedName name="solver_num" localSheetId="1" hidden="1">5</definedName>
    <definedName name="solver_num" localSheetId="2" hidden="1">6</definedName>
    <definedName name="solver_num" localSheetId="0" hidden="1">6</definedName>
    <definedName name="solver_nwt" localSheetId="3" hidden="1">1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3" hidden="1">'Blending v2'!$AL$18</definedName>
    <definedName name="solver_opt" localSheetId="1" hidden="1">Blending_fixed_mix!$AH$16</definedName>
    <definedName name="solver_opt" localSheetId="2" hidden="1">Blending_optimal_mix!$AH$16</definedName>
    <definedName name="solver_opt" localSheetId="0" hidden="1">Emissions!$AH$16</definedName>
    <definedName name="solver_rel1" localSheetId="3" hidden="1">2</definedName>
    <definedName name="solver_rel1" localSheetId="1" hidden="1">3</definedName>
    <definedName name="solver_rel1" localSheetId="2" hidden="1">3</definedName>
    <definedName name="solver_rel1" localSheetId="0" hidden="1">2</definedName>
    <definedName name="solver_rel2" localSheetId="3" hidden="1">2</definedName>
    <definedName name="solver_rel2" localSheetId="1" hidden="1">2</definedName>
    <definedName name="solver_rel2" localSheetId="2" hidden="1">2</definedName>
    <definedName name="solver_rel2" localSheetId="0" hidden="1">3</definedName>
    <definedName name="solver_rel3" localSheetId="3" hidden="1">3</definedName>
    <definedName name="solver_rel3" localSheetId="1" hidden="1">3</definedName>
    <definedName name="solver_rel3" localSheetId="2" hidden="1">3</definedName>
    <definedName name="solver_rel3" localSheetId="0" hidden="1">2</definedName>
    <definedName name="solver_rel4" localSheetId="3" hidden="1">3</definedName>
    <definedName name="solver_rel4" localSheetId="1" hidden="1">2</definedName>
    <definedName name="solver_rel4" localSheetId="2" hidden="1">2</definedName>
    <definedName name="solver_rel4" localSheetId="0" hidden="1">3</definedName>
    <definedName name="solver_rel5" localSheetId="3" hidden="1">1</definedName>
    <definedName name="solver_rel5" localSheetId="1" hidden="1">2</definedName>
    <definedName name="solver_rel5" localSheetId="2" hidden="1">1</definedName>
    <definedName name="solver_rel5" localSheetId="0" hidden="1">1</definedName>
    <definedName name="solver_rel6" localSheetId="3" hidden="1">2</definedName>
    <definedName name="solver_rel6" localSheetId="1" hidden="1">1</definedName>
    <definedName name="solver_rel6" localSheetId="2" hidden="1">1</definedName>
    <definedName name="solver_rel6" localSheetId="0" hidden="1">1</definedName>
    <definedName name="solver_rel7" localSheetId="3" hidden="1">2</definedName>
    <definedName name="solver_rhs1" localSheetId="3" hidden="1">0</definedName>
    <definedName name="solver_rhs1" localSheetId="1" hidden="1">0</definedName>
    <definedName name="solver_rhs1" localSheetId="2" hidden="1">0</definedName>
    <definedName name="solver_rhs1" localSheetId="0" hidden="1">0</definedName>
    <definedName name="solver_rhs2" localSheetId="3" hidden="1">0</definedName>
    <definedName name="solver_rhs2" localSheetId="1" hidden="1">0</definedName>
    <definedName name="solver_rhs2" localSheetId="2" hidden="1">0</definedName>
    <definedName name="solver_rhs2" localSheetId="0" hidden="1">0</definedName>
    <definedName name="solver_rhs3" localSheetId="3" hidden="1">0</definedName>
    <definedName name="solver_rhs3" localSheetId="1" hidden="1">0</definedName>
    <definedName name="solver_rhs3" localSheetId="2" hidden="1">0</definedName>
    <definedName name="solver_rhs3" localSheetId="0" hidden="1">0</definedName>
    <definedName name="solver_rhs4" localSheetId="3" hidden="1">0</definedName>
    <definedName name="solver_rhs4" localSheetId="1" hidden="1">Blending_fixed_mix!$AM$17</definedName>
    <definedName name="solver_rhs4" localSheetId="2" hidden="1">0</definedName>
    <definedName name="solver_rhs4" localSheetId="0" hidden="1">0</definedName>
    <definedName name="solver_rhs5" localSheetId="3" hidden="1">'Blending v2'!$AS$28</definedName>
    <definedName name="solver_rhs5" localSheetId="1" hidden="1">0</definedName>
    <definedName name="solver_rhs5" localSheetId="2" hidden="1">Blending_optimal_mix!$N$28</definedName>
    <definedName name="solver_rhs5" localSheetId="0" hidden="1">Emissions!$AN$33</definedName>
    <definedName name="solver_rhs6" localSheetId="3" hidden="1">0</definedName>
    <definedName name="solver_rhs6" localSheetId="1" hidden="1">100</definedName>
    <definedName name="solver_rhs6" localSheetId="2" hidden="1">Blending_optimal_mix!$AO$25</definedName>
    <definedName name="solver_rhs6" localSheetId="0" hidden="1">Emissions!$AN$42</definedName>
    <definedName name="solver_rhs7" localSheetId="3" hidden="1">0</definedName>
    <definedName name="solver_rlx" localSheetId="3" hidden="1">2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scl" localSheetId="3" hidden="1">2</definedName>
    <definedName name="solver_scl" localSheetId="1" hidden="1">2</definedName>
    <definedName name="solver_scl" localSheetId="2" hidden="1">2</definedName>
    <definedName name="solver_scl" localSheetId="0" hidden="1">2</definedName>
    <definedName name="solver_sho" localSheetId="3" hidden="1">0</definedName>
    <definedName name="solver_sho" localSheetId="1" hidden="1">0</definedName>
    <definedName name="solver_sho" localSheetId="2" hidden="1">0</definedName>
    <definedName name="solver_sho" localSheetId="0" hidden="1">0</definedName>
    <definedName name="solver_tim" localSheetId="3" hidden="1">2147483647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3" hidden="1">0.05</definedName>
    <definedName name="solver_tol" localSheetId="1" hidden="1">0.05</definedName>
    <definedName name="solver_tol" localSheetId="2" hidden="1">0.05</definedName>
    <definedName name="solver_tol" localSheetId="0" hidden="1">0.05</definedName>
    <definedName name="solver_typ" localSheetId="3" hidden="1">2</definedName>
    <definedName name="solver_typ" localSheetId="1" hidden="1">2</definedName>
    <definedName name="solver_typ" localSheetId="2" hidden="1">2</definedName>
    <definedName name="solver_typ" localSheetId="0" hidden="1">2</definedName>
    <definedName name="solver_val" localSheetId="3" hidden="1">0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6" i="1" l="1" a="1"/>
  <c r="AF36" i="1" s="1"/>
  <c r="AH37" i="1"/>
  <c r="AH38" i="1"/>
  <c r="AH36" i="1"/>
  <c r="AJ29" i="1"/>
  <c r="AC16" i="1" a="1"/>
  <c r="AC16" i="1" s="1"/>
  <c r="AH16" i="1" s="1"/>
  <c r="AH21" i="1" a="1"/>
  <c r="AH21" i="1" s="1"/>
  <c r="AH29" i="1" s="1"/>
  <c r="Y12" i="1" a="1"/>
  <c r="Y12" i="1" s="1"/>
  <c r="AC8" i="1" a="1"/>
  <c r="AC8" i="1" s="1"/>
  <c r="AC25" i="1" s="1" a="1"/>
  <c r="AC25" i="1" s="1"/>
  <c r="AK12" i="1" a="1"/>
  <c r="AK12" i="1" s="1"/>
  <c r="AR21" i="2"/>
  <c r="J21" i="2"/>
  <c r="AQ33" i="2"/>
  <c r="AN19" i="4"/>
  <c r="AM30" i="4"/>
  <c r="AP13" i="2" a="1"/>
  <c r="AP13" i="2" s="1"/>
  <c r="AP8" i="2" a="1"/>
  <c r="AP8" i="2" s="1"/>
  <c r="AN13" i="2" a="1"/>
  <c r="AN13" i="2" s="1"/>
  <c r="AN8" i="2" a="1"/>
  <c r="AN8" i="2" s="1"/>
  <c r="AL11" i="2"/>
  <c r="AF18" i="2" a="1"/>
  <c r="AF18" i="2" s="1"/>
  <c r="AL18" i="2" s="1"/>
  <c r="AA13" i="2" a="1"/>
  <c r="AA13" i="2" s="1"/>
  <c r="AF8" i="2" a="1"/>
  <c r="AF8" i="2" s="1"/>
  <c r="AL23" i="2" a="1"/>
  <c r="AJ37" i="2"/>
  <c r="AI37" i="2"/>
  <c r="AH37" i="2"/>
  <c r="AL10" i="2"/>
  <c r="AL9" i="2"/>
  <c r="N28" i="4"/>
  <c r="AC16" i="4" a="1"/>
  <c r="AC16" i="4" s="1"/>
  <c r="AH16" i="4" s="1"/>
  <c r="AH25" i="4"/>
  <c r="Y12" i="4" a="1"/>
  <c r="Y12" i="4" s="1"/>
  <c r="AJ12" i="4" a="1"/>
  <c r="AJ12" i="4" s="1"/>
  <c r="AJ8" i="4" a="1"/>
  <c r="AJ8" i="4" s="1"/>
  <c r="AG34" i="4"/>
  <c r="AF34" i="4"/>
  <c r="AE34" i="4"/>
  <c r="AH21" i="4" a="1"/>
  <c r="Y17" i="4" a="1"/>
  <c r="Y17" i="4" s="1"/>
  <c r="AL12" i="4" a="1"/>
  <c r="AL12" i="4" s="1"/>
  <c r="AH10" i="4"/>
  <c r="AH9" i="4"/>
  <c r="AL8" i="4" a="1"/>
  <c r="AL8" i="4" s="1"/>
  <c r="AC8" i="4" a="1"/>
  <c r="AC8" i="4" s="1"/>
  <c r="AC21" i="4" s="1" a="1"/>
  <c r="AC21" i="4" s="1"/>
  <c r="AE34" i="3"/>
  <c r="AF34" i="3"/>
  <c r="AG34" i="3"/>
  <c r="AM30" i="3"/>
  <c r="AH32" i="3" s="1"/>
  <c r="AH21" i="3" a="1"/>
  <c r="AH21" i="3" s="1"/>
  <c r="AH30" i="3" s="1"/>
  <c r="AC8" i="3" a="1"/>
  <c r="AC8" i="3" s="1"/>
  <c r="Y17" i="3" a="1"/>
  <c r="Y17" i="3" s="1"/>
  <c r="AC16" i="3" a="1"/>
  <c r="AC16" i="3" s="1"/>
  <c r="AH16" i="3" s="1"/>
  <c r="AK12" i="3" a="1"/>
  <c r="AK12" i="3" s="1"/>
  <c r="Y12" i="3" a="1"/>
  <c r="Y12" i="3" s="1"/>
  <c r="AH10" i="3"/>
  <c r="AH9" i="3"/>
  <c r="AH30" i="1" l="1"/>
  <c r="AC21" i="1" a="1"/>
  <c r="AC21" i="1" s="1"/>
  <c r="AC29" i="1" s="1" a="1"/>
  <c r="AC29" i="1" s="1"/>
  <c r="AF23" i="2" a="1"/>
  <c r="AJ28" i="2" s="1"/>
  <c r="AL23" i="2"/>
  <c r="AL34" i="2"/>
  <c r="AA19" i="2" a="1"/>
  <c r="AA19" i="2" s="1"/>
  <c r="O31" i="2"/>
  <c r="AL35" i="2"/>
  <c r="AN35" i="2" s="1"/>
  <c r="AK21" i="4"/>
  <c r="AC25" i="4"/>
  <c r="AH32" i="4"/>
  <c r="AJ32" i="4" s="1"/>
  <c r="AF25" i="4"/>
  <c r="AE25" i="4"/>
  <c r="AD31" i="4"/>
  <c r="AD25" i="4"/>
  <c r="AC31" i="4"/>
  <c r="AD30" i="4"/>
  <c r="AK23" i="4"/>
  <c r="AH21" i="4"/>
  <c r="AK22" i="4"/>
  <c r="AH31" i="4"/>
  <c r="AH31" i="3"/>
  <c r="AH34" i="3"/>
  <c r="AJ32" i="3"/>
  <c r="AK8" i="3" a="1"/>
  <c r="AK8" i="3" s="1"/>
  <c r="AM17" i="3"/>
  <c r="AC21" i="3" a="1"/>
  <c r="AH25" i="3"/>
  <c r="AJ21" i="1" l="1"/>
  <c r="AO25" i="2"/>
  <c r="AF23" i="2"/>
  <c r="AF33" i="2" s="1"/>
  <c r="AG34" i="2"/>
  <c r="AO24" i="2"/>
  <c r="AG28" i="2"/>
  <c r="AG33" i="2"/>
  <c r="AH28" i="2"/>
  <c r="AO26" i="2"/>
  <c r="AI28" i="2"/>
  <c r="AF34" i="2"/>
  <c r="AL28" i="2"/>
  <c r="AL33" i="2"/>
  <c r="AL37" i="2" s="1"/>
  <c r="AD34" i="4"/>
  <c r="AC30" i="4"/>
  <c r="AH30" i="4"/>
  <c r="AH34" i="4" s="1"/>
  <c r="AJ31" i="4"/>
  <c r="AD30" i="3"/>
  <c r="AD31" i="3"/>
  <c r="AC31" i="3"/>
  <c r="AC21" i="3"/>
  <c r="AD25" i="3"/>
  <c r="AE25" i="3"/>
  <c r="AF25" i="3"/>
  <c r="AJ22" i="3"/>
  <c r="AJ23" i="3"/>
  <c r="AF28" i="2" l="1"/>
  <c r="AR28" i="2" s="1"/>
  <c r="AN34" i="2"/>
  <c r="AO23" i="2"/>
  <c r="AG37" i="2"/>
  <c r="AF37" i="2"/>
  <c r="AN33" i="2"/>
  <c r="AN25" i="4"/>
  <c r="AK25" i="4"/>
  <c r="AC34" i="4"/>
  <c r="AJ30" i="4"/>
  <c r="AJ31" i="3"/>
  <c r="AC25" i="3"/>
  <c r="AC30" i="3"/>
  <c r="AD34" i="3"/>
  <c r="AJ21" i="3"/>
  <c r="AO28" i="2" l="1"/>
  <c r="AJ30" i="3"/>
  <c r="AC34" i="3"/>
  <c r="AJ25" i="3"/>
  <c r="AM25" i="3"/>
  <c r="AH10" i="1" l="1"/>
  <c r="AH9" i="1"/>
  <c r="AH8" i="1"/>
  <c r="AK8" i="1" l="1" a="1"/>
  <c r="AK8" i="1" s="1"/>
  <c r="AH31" i="1"/>
  <c r="AH33" i="1" s="1"/>
  <c r="AJ22" i="1" l="1"/>
  <c r="AJ23" i="1"/>
  <c r="AD33" i="1" l="1"/>
  <c r="AE33" i="1"/>
  <c r="AF33" i="1"/>
  <c r="AJ30" i="1"/>
  <c r="AJ31" i="1"/>
  <c r="AC33" i="1"/>
  <c r="AM33" i="1" l="1"/>
  <c r="AJ3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<sst xmlns="http://schemas.openxmlformats.org/spreadsheetml/2006/main" count="497" uniqueCount="90">
  <si>
    <t>PP</t>
  </si>
  <si>
    <t>PP/CCS</t>
  </si>
  <si>
    <t>flows</t>
  </si>
  <si>
    <t>kWh</t>
  </si>
  <si>
    <t>€</t>
  </si>
  <si>
    <t>CO2</t>
  </si>
  <si>
    <t>time</t>
  </si>
  <si>
    <t>techs</t>
  </si>
  <si>
    <t>t.1</t>
  </si>
  <si>
    <t>t.2</t>
  </si>
  <si>
    <t>t.3</t>
  </si>
  <si>
    <t>name</t>
  </si>
  <si>
    <t>FD</t>
  </si>
  <si>
    <t>unit</t>
  </si>
  <si>
    <t>u</t>
  </si>
  <si>
    <t>Y</t>
  </si>
  <si>
    <t>f.1</t>
  </si>
  <si>
    <t>f.2</t>
  </si>
  <si>
    <t>d</t>
  </si>
  <si>
    <t>Q</t>
  </si>
  <si>
    <t>X</t>
  </si>
  <si>
    <t>Crude oil</t>
  </si>
  <si>
    <t>refined oil</t>
  </si>
  <si>
    <t>f.3</t>
  </si>
  <si>
    <t>Electricity</t>
  </si>
  <si>
    <t>Crude oil Extraction</t>
  </si>
  <si>
    <t>Crude oil Refining</t>
  </si>
  <si>
    <t>Power Sector</t>
  </si>
  <si>
    <t>Cost</t>
  </si>
  <si>
    <t>Emissions</t>
  </si>
  <si>
    <t>e_filter</t>
  </si>
  <si>
    <t>t.3.b</t>
  </si>
  <si>
    <t>U</t>
  </si>
  <si>
    <t>D</t>
  </si>
  <si>
    <t>E.1</t>
  </si>
  <si>
    <t>CO2_captured</t>
  </si>
  <si>
    <t>Emitted_CO2</t>
  </si>
  <si>
    <t>CO2_y</t>
  </si>
  <si>
    <t>By flow</t>
  </si>
  <si>
    <t>By sect</t>
  </si>
  <si>
    <t>I_ff</t>
  </si>
  <si>
    <t>Q-uX-Y=0</t>
  </si>
  <si>
    <t>I_ff*X-d*Q=0</t>
  </si>
  <si>
    <t>Min_cost</t>
  </si>
  <si>
    <t>CO2_cap</t>
  </si>
  <si>
    <t>CO2_tot</t>
  </si>
  <si>
    <t>t.3.a</t>
  </si>
  <si>
    <t>Balances:</t>
  </si>
  <si>
    <t>check</t>
  </si>
  <si>
    <t>CO2_emitted</t>
  </si>
  <si>
    <t>CO2_int (toot)</t>
  </si>
  <si>
    <t>Natural Gas</t>
  </si>
  <si>
    <t>Hydrogen</t>
  </si>
  <si>
    <t>Blended Gas</t>
  </si>
  <si>
    <t>Refinrey</t>
  </si>
  <si>
    <t>Electrolyzer</t>
  </si>
  <si>
    <t>Blender</t>
  </si>
  <si>
    <t>NG</t>
  </si>
  <si>
    <t>H2</t>
  </si>
  <si>
    <t>CO2_By flow</t>
  </si>
  <si>
    <t>Blendend Mix</t>
  </si>
  <si>
    <t>X_max_H2 blended</t>
  </si>
  <si>
    <t>reallocation of CO2 from blending</t>
  </si>
  <si>
    <t>Blended Gas specicif emissions</t>
  </si>
  <si>
    <t>by sec</t>
  </si>
  <si>
    <t>Deve essere un parametro endogeno quindi non i usa più l'emissione specifica</t>
  </si>
  <si>
    <t>X_agg</t>
  </si>
  <si>
    <t>Blended Gas specicific emissions</t>
  </si>
  <si>
    <t>Max H2/NG blend ratio</t>
  </si>
  <si>
    <t>Optimal ratio</t>
  </si>
  <si>
    <t>X_H2_blend_max</t>
  </si>
  <si>
    <t>t.4</t>
  </si>
  <si>
    <t>f.4</t>
  </si>
  <si>
    <t>Burner</t>
  </si>
  <si>
    <t>Domestic Use Blended Gas</t>
  </si>
  <si>
    <t>CO2_emitted_int</t>
  </si>
  <si>
    <t>Emissions CO2</t>
  </si>
  <si>
    <t>NG pp</t>
  </si>
  <si>
    <t>NG pp with CCUS</t>
  </si>
  <si>
    <t>c_e</t>
  </si>
  <si>
    <t>e_cap</t>
  </si>
  <si>
    <t>C_e_tot</t>
  </si>
  <si>
    <t>Q'-uX'-Y=0</t>
  </si>
  <si>
    <t>e_f</t>
  </si>
  <si>
    <t>kg</t>
  </si>
  <si>
    <t>e.1</t>
  </si>
  <si>
    <t>c.1</t>
  </si>
  <si>
    <t>O&amp;M</t>
  </si>
  <si>
    <t>Oil_pp</t>
  </si>
  <si>
    <t>Oil_pp_CCUS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</si>
</sst>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&quot;$&quot;#,##0.00"/>
  </numFmts>
  <fonts count="1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4" applyNumberFormat="0" applyAlignment="0" applyProtection="0"/>
  </cellStyleXfs>
  <cellXfs count="63">
    <xf numFmtId="0" fontId="0" fillId="0" borderId="0" xfId="0"/>
    <xf numFmtId="0" fontId="4" fillId="0" borderId="0" xfId="1"/>
    <xf numFmtId="0" fontId="5" fillId="0" borderId="0" xfId="0" applyFont="1"/>
    <xf numFmtId="0" fontId="0" fillId="0" borderId="0" xfId="0" applyAlignment="1">
      <alignment textRotation="90" wrapText="1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164" fontId="0" fillId="0" borderId="0" xfId="0" applyNumberFormat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/>
    <xf numFmtId="0" fontId="3" fillId="3" borderId="0" xfId="0" applyFont="1" applyFill="1"/>
    <xf numFmtId="0" fontId="8" fillId="6" borderId="4" xfId="3"/>
    <xf numFmtId="0" fontId="3" fillId="4" borderId="0" xfId="0" applyFont="1" applyFill="1"/>
    <xf numFmtId="0" fontId="0" fillId="4" borderId="0" xfId="0" applyFill="1" applyAlignment="1">
      <alignment horizontal="left" vertical="top" wrapText="1" indent="3"/>
    </xf>
    <xf numFmtId="0" fontId="7" fillId="5" borderId="0" xfId="2" applyBorder="1"/>
    <xf numFmtId="1" fontId="0" fillId="3" borderId="5" xfId="0" applyNumberFormat="1" applyFill="1" applyBorder="1"/>
    <xf numFmtId="0" fontId="10" fillId="2" borderId="6" xfId="0" applyFont="1" applyFill="1" applyBorder="1"/>
    <xf numFmtId="0" fontId="7" fillId="0" borderId="0" xfId="2" applyFill="1" applyBorder="1"/>
    <xf numFmtId="0" fontId="9" fillId="0" borderId="0" xfId="0" applyFont="1"/>
    <xf numFmtId="0" fontId="0" fillId="0" borderId="7" xfId="0" applyBorder="1"/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9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0" fontId="0" fillId="0" borderId="12" xfId="0" applyBorder="1"/>
    <xf numFmtId="0" fontId="0" fillId="0" borderId="11" xfId="0" applyBorder="1"/>
    <xf numFmtId="0" fontId="2" fillId="0" borderId="12" xfId="0" applyFont="1" applyBorder="1"/>
    <xf numFmtId="0" fontId="10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7" borderId="0" xfId="0" applyFill="1"/>
    <xf numFmtId="0" fontId="0" fillId="3" borderId="7" xfId="0" applyFill="1" applyBorder="1"/>
    <xf numFmtId="165" fontId="0" fillId="3" borderId="0" xfId="0" applyNumberFormat="1" applyFill="1"/>
    <xf numFmtId="0" fontId="11" fillId="0" borderId="0" xfId="0" applyFont="1"/>
    <xf numFmtId="0" fontId="0" fillId="3" borderId="16" xfId="0" applyFill="1" applyBorder="1"/>
    <xf numFmtId="0" fontId="12" fillId="3" borderId="7" xfId="0" applyFont="1" applyFill="1" applyBorder="1"/>
    <xf numFmtId="2" fontId="0" fillId="3" borderId="16" xfId="0" applyNumberFormat="1" applyFill="1" applyBorder="1"/>
    <xf numFmtId="0" fontId="3" fillId="3" borderId="16" xfId="0" applyFont="1" applyFill="1" applyBorder="1"/>
    <xf numFmtId="2" fontId="0" fillId="3" borderId="7" xfId="0" applyNumberFormat="1" applyFill="1" applyBorder="1"/>
    <xf numFmtId="0" fontId="1" fillId="8" borderId="0" xfId="0" applyFont="1" applyFill="1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8" fillId="0" borderId="4" xfId="3" applyFill="1"/>
    <xf numFmtId="166" fontId="0" fillId="0" borderId="0" xfId="0" applyNumberFormat="1"/>
    <xf numFmtId="165" fontId="0" fillId="0" borderId="0" xfId="0" applyNumberFormat="1"/>
  </cellXfs>
  <cellStyles count="4">
    <cellStyle name="Calculation" xfId="3" builtinId="22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53412</xdr:colOff>
      <xdr:row>35</xdr:row>
      <xdr:rowOff>160234</xdr:rowOff>
    </xdr:from>
    <xdr:to>
      <xdr:col>17</xdr:col>
      <xdr:colOff>209923</xdr:colOff>
      <xdr:row>45</xdr:row>
      <xdr:rowOff>171814</xdr:rowOff>
    </xdr:to>
    <xdr:pic>
      <xdr:nvPicPr>
        <xdr:cNvPr id="2" name="Immagine 9">
          <a:extLst>
            <a:ext uri="{FF2B5EF4-FFF2-40B4-BE49-F238E27FC236}">
              <a16:creationId xmlns:a16="http://schemas.microsoft.com/office/drawing/2014/main" id="{6F7959A0-AF66-4D2F-86F2-9B11EB37B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3342" y="6427150"/>
          <a:ext cx="6147469" cy="19966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53412</xdr:colOff>
      <xdr:row>35</xdr:row>
      <xdr:rowOff>160234</xdr:rowOff>
    </xdr:from>
    <xdr:to>
      <xdr:col>17</xdr:col>
      <xdr:colOff>209923</xdr:colOff>
      <xdr:row>45</xdr:row>
      <xdr:rowOff>171814</xdr:rowOff>
    </xdr:to>
    <xdr:pic>
      <xdr:nvPicPr>
        <xdr:cNvPr id="2" name="Immagine 9">
          <a:extLst>
            <a:ext uri="{FF2B5EF4-FFF2-40B4-BE49-F238E27FC236}">
              <a16:creationId xmlns:a16="http://schemas.microsoft.com/office/drawing/2014/main" id="{87C36C51-D1A8-4AB3-ACAB-78497A2EC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9012" y="6846784"/>
          <a:ext cx="5881036" cy="20975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53412</xdr:colOff>
      <xdr:row>38</xdr:row>
      <xdr:rowOff>160234</xdr:rowOff>
    </xdr:from>
    <xdr:to>
      <xdr:col>17</xdr:col>
      <xdr:colOff>121023</xdr:colOff>
      <xdr:row>50</xdr:row>
      <xdr:rowOff>6714</xdr:rowOff>
    </xdr:to>
    <xdr:pic>
      <xdr:nvPicPr>
        <xdr:cNvPr id="2" name="Immagine 9">
          <a:extLst>
            <a:ext uri="{FF2B5EF4-FFF2-40B4-BE49-F238E27FC236}">
              <a16:creationId xmlns:a16="http://schemas.microsoft.com/office/drawing/2014/main" id="{335672B5-DA6A-486F-A415-5B2A672B4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0137" y="6573734"/>
          <a:ext cx="6150911" cy="2018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DBB-2CB0-4A00-A43D-2FA58FE03FAC}">
  <dimension ref="A1:AN44"/>
  <sheetViews>
    <sheetView showGridLines="0" tabSelected="1" zoomScale="70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AF36" sqref="AF36"/>
    </sheetView>
  </sheetViews>
  <sheetFormatPr defaultRowHeight="15" x14ac:dyDescent="0.25"/>
  <cols>
    <col min="2" max="2" width="5.85546875" bestFit="1" customWidth="1"/>
    <col min="3" max="3" width="5.7109375" bestFit="1" customWidth="1"/>
    <col min="4" max="4" width="18.42578125" customWidth="1"/>
    <col min="5" max="5" width="6.85546875" bestFit="1" customWidth="1"/>
    <col min="6" max="6" width="7.42578125" customWidth="1"/>
    <col min="7" max="9" width="8.5703125" customWidth="1"/>
    <col min="10" max="10" width="9.7109375" bestFit="1" customWidth="1"/>
    <col min="11" max="11" width="9.42578125" customWidth="1"/>
    <col min="12" max="12" width="8.5703125" customWidth="1"/>
    <col min="13" max="13" width="5" customWidth="1"/>
    <col min="14" max="14" width="7.28515625" customWidth="1"/>
    <col min="15" max="15" width="6.28515625" customWidth="1"/>
    <col min="16" max="16" width="9.42578125" customWidth="1"/>
    <col min="17" max="17" width="4.85546875" customWidth="1"/>
    <col min="18" max="21" width="7.42578125" customWidth="1"/>
    <col min="22" max="22" width="12.42578125" customWidth="1"/>
    <col min="23" max="28" width="7.42578125" customWidth="1"/>
    <col min="29" max="29" width="9.140625" customWidth="1"/>
    <col min="30" max="30" width="7.7109375" customWidth="1"/>
    <col min="31" max="31" width="5.28515625" customWidth="1"/>
    <col min="32" max="32" width="7.140625" customWidth="1"/>
    <col min="33" max="33" width="11.7109375" bestFit="1" customWidth="1"/>
    <col min="34" max="34" width="9.5703125" customWidth="1"/>
    <col min="35" max="35" width="12.140625" bestFit="1" customWidth="1"/>
    <col min="36" max="36" width="9.28515625" bestFit="1" customWidth="1"/>
    <col min="37" max="38" width="5.28515625" customWidth="1"/>
    <col min="39" max="39" width="11.42578125" bestFit="1" customWidth="1"/>
  </cols>
  <sheetData>
    <row r="1" spans="1:37" x14ac:dyDescent="0.25">
      <c r="A1" s="1"/>
    </row>
    <row r="2" spans="1:37" x14ac:dyDescent="0.25">
      <c r="A2" s="2"/>
      <c r="B2" s="2"/>
      <c r="C2" s="2"/>
      <c r="D2" s="2"/>
      <c r="E2" s="2"/>
    </row>
    <row r="3" spans="1:37" x14ac:dyDescent="0.25">
      <c r="A3" s="2"/>
      <c r="B3" s="2"/>
      <c r="C3" s="2"/>
      <c r="D3" s="2"/>
      <c r="E3" s="2"/>
      <c r="G3" t="s">
        <v>16</v>
      </c>
      <c r="H3" t="s">
        <v>17</v>
      </c>
      <c r="I3" t="s">
        <v>23</v>
      </c>
      <c r="M3" t="s">
        <v>0</v>
      </c>
      <c r="N3" t="s">
        <v>1</v>
      </c>
      <c r="T3" s="2"/>
      <c r="U3" s="2"/>
      <c r="V3" s="2"/>
      <c r="W3" s="2"/>
      <c r="Y3" t="s">
        <v>16</v>
      </c>
      <c r="Z3" t="s">
        <v>17</v>
      </c>
      <c r="AA3" t="s">
        <v>23</v>
      </c>
      <c r="AE3" t="s">
        <v>0</v>
      </c>
      <c r="AF3" t="s">
        <v>1</v>
      </c>
    </row>
    <row r="4" spans="1:37" x14ac:dyDescent="0.25">
      <c r="A4" s="2"/>
      <c r="B4" s="2"/>
      <c r="C4" s="2"/>
      <c r="D4" s="2"/>
      <c r="E4" s="2"/>
      <c r="K4" t="s">
        <v>8</v>
      </c>
      <c r="L4" t="s">
        <v>9</v>
      </c>
      <c r="M4" t="s">
        <v>46</v>
      </c>
      <c r="N4" t="s">
        <v>31</v>
      </c>
      <c r="P4" s="4" t="s">
        <v>12</v>
      </c>
      <c r="T4" s="2"/>
      <c r="U4" s="2"/>
      <c r="V4" s="2"/>
      <c r="W4" s="2"/>
      <c r="AC4" t="s">
        <v>8</v>
      </c>
      <c r="AD4" t="s">
        <v>9</v>
      </c>
      <c r="AE4" t="s">
        <v>46</v>
      </c>
      <c r="AF4" t="s">
        <v>31</v>
      </c>
      <c r="AH4" s="4" t="s">
        <v>12</v>
      </c>
    </row>
    <row r="5" spans="1:37" ht="78" customHeight="1" x14ac:dyDescent="0.25">
      <c r="A5" s="2"/>
      <c r="B5" s="2"/>
      <c r="C5" s="2"/>
      <c r="E5" s="2"/>
      <c r="G5" s="3" t="s">
        <v>21</v>
      </c>
      <c r="H5" s="3" t="s">
        <v>22</v>
      </c>
      <c r="I5" s="3" t="s">
        <v>24</v>
      </c>
      <c r="K5" s="3" t="s">
        <v>25</v>
      </c>
      <c r="L5" s="3" t="s">
        <v>26</v>
      </c>
      <c r="M5" s="3" t="s">
        <v>88</v>
      </c>
      <c r="N5" s="3" t="s">
        <v>89</v>
      </c>
      <c r="T5" s="2"/>
      <c r="U5" s="2"/>
      <c r="V5" s="2"/>
      <c r="W5" s="2"/>
      <c r="AA5" s="3"/>
      <c r="AC5" s="3" t="s">
        <v>25</v>
      </c>
      <c r="AD5" s="3" t="s">
        <v>26</v>
      </c>
      <c r="AE5" s="3" t="s">
        <v>77</v>
      </c>
      <c r="AF5" s="3" t="s">
        <v>78</v>
      </c>
      <c r="AK5" s="5" t="s">
        <v>47</v>
      </c>
    </row>
    <row r="6" spans="1:37" x14ac:dyDescent="0.25">
      <c r="A6" s="2"/>
      <c r="B6" s="2"/>
      <c r="C6" s="2"/>
      <c r="D6" s="2" t="s">
        <v>11</v>
      </c>
      <c r="E6" s="2" t="s">
        <v>13</v>
      </c>
      <c r="G6" t="s">
        <v>3</v>
      </c>
      <c r="H6" t="s">
        <v>3</v>
      </c>
      <c r="I6" t="s">
        <v>3</v>
      </c>
      <c r="K6" t="s">
        <v>3</v>
      </c>
      <c r="L6" t="s">
        <v>3</v>
      </c>
      <c r="M6" t="s">
        <v>3</v>
      </c>
      <c r="N6" t="s">
        <v>3</v>
      </c>
      <c r="P6" s="4"/>
      <c r="T6" s="2"/>
      <c r="U6" s="2"/>
      <c r="V6" s="2"/>
      <c r="W6" s="2"/>
      <c r="AC6" s="3"/>
      <c r="AD6" s="3"/>
      <c r="AE6" s="3"/>
      <c r="AF6" s="3"/>
      <c r="AH6" s="4"/>
    </row>
    <row r="7" spans="1:37" x14ac:dyDescent="0.25">
      <c r="G7" s="5"/>
      <c r="K7" s="5" t="s">
        <v>14</v>
      </c>
      <c r="P7" s="5" t="s">
        <v>15</v>
      </c>
      <c r="R7" s="5"/>
      <c r="Y7" s="5"/>
      <c r="AC7" s="5" t="s">
        <v>32</v>
      </c>
      <c r="AH7" s="5" t="s">
        <v>15</v>
      </c>
      <c r="AK7" s="5" t="s">
        <v>82</v>
      </c>
    </row>
    <row r="8" spans="1:37" x14ac:dyDescent="0.25">
      <c r="C8" t="s">
        <v>16</v>
      </c>
      <c r="D8" t="s">
        <v>21</v>
      </c>
      <c r="E8" t="s">
        <v>3</v>
      </c>
      <c r="K8" s="6">
        <v>0</v>
      </c>
      <c r="L8" s="6">
        <v>1.1000000000000001</v>
      </c>
      <c r="M8" s="6">
        <v>0</v>
      </c>
      <c r="N8" s="6">
        <v>0</v>
      </c>
      <c r="P8" s="6">
        <v>0</v>
      </c>
      <c r="AC8" s="17" cm="1">
        <f t="array" ref="AC8:AF10">MMULT(K8:N10,_xlfn.MUNIT(4)*K30:N30)</f>
        <v>0</v>
      </c>
      <c r="AD8" s="17">
        <v>44.456402099999998</v>
      </c>
      <c r="AE8" s="17">
        <v>0</v>
      </c>
      <c r="AF8" s="17">
        <v>0</v>
      </c>
      <c r="AH8" s="6">
        <f>P8</f>
        <v>0</v>
      </c>
      <c r="AK8" s="14" cm="1">
        <f t="array" ref="AK8:AK10">TRANSPOSE(G30:I30)-MMULT(K8:N10,TRANSPOSE(K30:N30))-AH8:AH10</f>
        <v>-1.0000000116860974E-7</v>
      </c>
    </row>
    <row r="9" spans="1:37" x14ac:dyDescent="0.25">
      <c r="C9" t="s">
        <v>17</v>
      </c>
      <c r="D9" t="s">
        <v>22</v>
      </c>
      <c r="E9" t="s">
        <v>3</v>
      </c>
      <c r="K9" s="6">
        <v>0</v>
      </c>
      <c r="L9" s="6">
        <v>0</v>
      </c>
      <c r="M9" s="6">
        <v>2.7</v>
      </c>
      <c r="N9" s="6">
        <v>3.12</v>
      </c>
      <c r="P9" s="6">
        <v>10</v>
      </c>
      <c r="AC9" s="17">
        <v>0</v>
      </c>
      <c r="AD9" s="17">
        <v>0</v>
      </c>
      <c r="AE9" s="17">
        <v>5.0470017300000007</v>
      </c>
      <c r="AF9" s="17">
        <v>25.367909112000003</v>
      </c>
      <c r="AH9" s="6">
        <f>P9</f>
        <v>10</v>
      </c>
      <c r="AK9" s="15">
        <v>1.5799999175669655E-7</v>
      </c>
    </row>
    <row r="10" spans="1:37" x14ac:dyDescent="0.25">
      <c r="C10" t="s">
        <v>23</v>
      </c>
      <c r="D10" t="s">
        <v>24</v>
      </c>
      <c r="E10" t="s">
        <v>3</v>
      </c>
      <c r="K10" s="6">
        <v>0</v>
      </c>
      <c r="L10" s="6">
        <v>0</v>
      </c>
      <c r="M10" s="6">
        <v>0</v>
      </c>
      <c r="N10" s="6">
        <v>0</v>
      </c>
      <c r="P10" s="6">
        <v>10</v>
      </c>
      <c r="AC10" s="17">
        <v>0</v>
      </c>
      <c r="AD10" s="17">
        <v>0</v>
      </c>
      <c r="AE10" s="17">
        <v>0</v>
      </c>
      <c r="AF10" s="17">
        <v>0</v>
      </c>
      <c r="AH10" s="6">
        <f>P10</f>
        <v>10</v>
      </c>
      <c r="AK10" s="16">
        <v>0</v>
      </c>
    </row>
    <row r="11" spans="1:37" x14ac:dyDescent="0.25">
      <c r="G11" s="5" t="s">
        <v>18</v>
      </c>
      <c r="Y11" s="5" t="s">
        <v>33</v>
      </c>
      <c r="AK11" s="5" t="s">
        <v>42</v>
      </c>
    </row>
    <row r="12" spans="1:37" x14ac:dyDescent="0.25">
      <c r="C12" t="s">
        <v>8</v>
      </c>
      <c r="D12" t="s">
        <v>25</v>
      </c>
      <c r="E12" t="s">
        <v>3</v>
      </c>
      <c r="G12" s="6">
        <v>1</v>
      </c>
      <c r="H12" s="6">
        <v>0</v>
      </c>
      <c r="I12" s="6">
        <v>0</v>
      </c>
      <c r="R12" s="11"/>
      <c r="S12" s="11"/>
      <c r="Y12" s="17" cm="1">
        <f t="array" ref="Y12:AA14">MMULT(G12:I14,_xlfn.MUNIT(3)*G30:I30)</f>
        <v>44.456401999999997</v>
      </c>
      <c r="Z12" s="17">
        <v>0</v>
      </c>
      <c r="AA12" s="17">
        <v>0</v>
      </c>
      <c r="AK12" s="14" cm="1">
        <f t="array" ref="AK12:AK14">MMULT(K34:N36,TRANSPOSE(K30:N30))-MMULT(G12:I14,TRANSPOSE(G30:I30))</f>
        <v>0</v>
      </c>
    </row>
    <row r="13" spans="1:37" x14ac:dyDescent="0.25">
      <c r="C13" t="s">
        <v>9</v>
      </c>
      <c r="D13" t="s">
        <v>26</v>
      </c>
      <c r="E13" t="s">
        <v>3</v>
      </c>
      <c r="G13" s="6">
        <v>0</v>
      </c>
      <c r="H13" s="6">
        <v>1</v>
      </c>
      <c r="I13" s="6">
        <v>0</v>
      </c>
      <c r="R13" s="11"/>
      <c r="S13" s="11"/>
      <c r="Y13" s="17">
        <v>0</v>
      </c>
      <c r="Z13" s="17">
        <v>40.414910999999996</v>
      </c>
      <c r="AA13" s="17">
        <v>0</v>
      </c>
      <c r="AK13" s="15">
        <v>0</v>
      </c>
    </row>
    <row r="14" spans="1:37" x14ac:dyDescent="0.25">
      <c r="C14" t="s">
        <v>10</v>
      </c>
      <c r="D14" t="s">
        <v>27</v>
      </c>
      <c r="E14" t="s">
        <v>3</v>
      </c>
      <c r="G14" s="6">
        <v>0</v>
      </c>
      <c r="H14" s="6">
        <v>0</v>
      </c>
      <c r="I14" s="6">
        <v>1</v>
      </c>
      <c r="R14" s="11"/>
      <c r="S14" s="11"/>
      <c r="Y14" s="17">
        <v>0</v>
      </c>
      <c r="Z14" s="17">
        <v>0</v>
      </c>
      <c r="AA14" s="17">
        <v>10</v>
      </c>
      <c r="AK14" s="16">
        <v>0</v>
      </c>
    </row>
    <row r="15" spans="1:37" x14ac:dyDescent="0.25">
      <c r="R15" s="5"/>
      <c r="AH15" s="5" t="s">
        <v>43</v>
      </c>
    </row>
    <row r="16" spans="1:37" x14ac:dyDescent="0.25">
      <c r="C16" s="55" t="s">
        <v>86</v>
      </c>
      <c r="D16" t="s">
        <v>87</v>
      </c>
      <c r="E16" s="61" t="s">
        <v>4</v>
      </c>
      <c r="J16" s="5" t="s">
        <v>79</v>
      </c>
      <c r="K16" s="6">
        <v>2</v>
      </c>
      <c r="L16" s="6">
        <v>2.5</v>
      </c>
      <c r="M16" s="6">
        <v>3.5</v>
      </c>
      <c r="N16" s="6">
        <v>4.5</v>
      </c>
      <c r="Q16" s="5"/>
      <c r="R16" s="5"/>
      <c r="AB16" s="7" t="s">
        <v>81</v>
      </c>
      <c r="AC16" s="17" cm="1">
        <f t="array" ref="AC16:AF16">MMULT(K16:N16,_xlfn.MUNIT(4)*K30:N30)</f>
        <v>88.912803999999994</v>
      </c>
      <c r="AD16" s="17">
        <v>101.03727749999999</v>
      </c>
      <c r="AE16" s="17">
        <v>6.5424096500000006</v>
      </c>
      <c r="AF16" s="17">
        <v>36.588330450000001</v>
      </c>
      <c r="AH16" s="19">
        <f>SUM(_xlfn.ANCHORARRAY(AC16))</f>
        <v>233.08082159999998</v>
      </c>
    </row>
    <row r="17" spans="2:40" s="56" customFormat="1" x14ac:dyDescent="0.25">
      <c r="C17" s="57"/>
      <c r="J17" s="58"/>
      <c r="Q17" s="58"/>
      <c r="R17" s="58"/>
      <c r="AB17" s="59"/>
      <c r="AH17" s="60"/>
    </row>
    <row r="18" spans="2:40" x14ac:dyDescent="0.25">
      <c r="C18" t="s">
        <v>85</v>
      </c>
      <c r="D18" t="s">
        <v>76</v>
      </c>
      <c r="E18" t="s">
        <v>84</v>
      </c>
      <c r="F18" s="5" t="s">
        <v>83</v>
      </c>
      <c r="G18" s="6">
        <v>15</v>
      </c>
      <c r="H18" s="6">
        <v>15</v>
      </c>
      <c r="I18" s="6">
        <v>0</v>
      </c>
      <c r="J18" s="54"/>
      <c r="U18" s="7"/>
      <c r="V18" s="7"/>
      <c r="W18" s="7"/>
      <c r="X18" s="7"/>
      <c r="Y18" s="7"/>
      <c r="Z18" s="7"/>
      <c r="AA18" s="7"/>
      <c r="AB18" s="7"/>
    </row>
    <row r="19" spans="2:40" x14ac:dyDescent="0.25">
      <c r="J19" s="7"/>
      <c r="AB19" s="7"/>
    </row>
    <row r="20" spans="2:40" x14ac:dyDescent="0.25">
      <c r="B20" t="s">
        <v>16</v>
      </c>
      <c r="D20" t="s">
        <v>21</v>
      </c>
      <c r="J20" s="5" t="s">
        <v>80</v>
      </c>
      <c r="K20" s="6">
        <v>0</v>
      </c>
      <c r="L20" s="6">
        <v>0</v>
      </c>
      <c r="M20" s="6">
        <v>0</v>
      </c>
      <c r="N20" s="6">
        <v>0</v>
      </c>
      <c r="V20" s="5" t="s">
        <v>49</v>
      </c>
    </row>
    <row r="21" spans="2:40" x14ac:dyDescent="0.25">
      <c r="B21" t="s">
        <v>17</v>
      </c>
      <c r="D21" t="s">
        <v>22</v>
      </c>
      <c r="J21" s="7"/>
      <c r="K21" s="6">
        <v>0</v>
      </c>
      <c r="L21" s="6">
        <v>0</v>
      </c>
      <c r="M21" s="6">
        <v>0</v>
      </c>
      <c r="N21" s="6">
        <v>-0.98</v>
      </c>
      <c r="Z21" t="s">
        <v>16</v>
      </c>
      <c r="AA21" t="s">
        <v>21</v>
      </c>
      <c r="AC21" s="17" cm="1">
        <f t="array" ref="AC21:AF23">_xlfn.ANCHORARRAY(AC8)*TRANSPOSE(G18:I18)*K25:N27</f>
        <v>0</v>
      </c>
      <c r="AD21" s="17">
        <v>66.684603150000001</v>
      </c>
      <c r="AE21" s="17">
        <v>0</v>
      </c>
      <c r="AF21" s="17">
        <v>0</v>
      </c>
      <c r="AG21" s="28" t="s">
        <v>37</v>
      </c>
      <c r="AH21" s="17" cm="1">
        <f t="array" ref="AH21:AH23">P8:P10*TRANSPOSE(G18:I18)</f>
        <v>0</v>
      </c>
      <c r="AI21" s="28" t="s">
        <v>38</v>
      </c>
      <c r="AJ21" s="45">
        <f>SUM(AC21:AF21) + AH21</f>
        <v>66.684603150000001</v>
      </c>
    </row>
    <row r="22" spans="2:40" x14ac:dyDescent="0.25">
      <c r="B22" t="s">
        <v>23</v>
      </c>
      <c r="D22" t="s">
        <v>24</v>
      </c>
      <c r="J22" s="7"/>
      <c r="K22" s="6">
        <v>0</v>
      </c>
      <c r="L22" s="6">
        <v>0</v>
      </c>
      <c r="M22" s="6">
        <v>0</v>
      </c>
      <c r="N22" s="6">
        <v>0</v>
      </c>
      <c r="Z22" t="s">
        <v>17</v>
      </c>
      <c r="AA22" t="s">
        <v>22</v>
      </c>
      <c r="AC22" s="17">
        <v>0</v>
      </c>
      <c r="AD22" s="17">
        <v>0</v>
      </c>
      <c r="AE22" s="17">
        <v>75.705025950000007</v>
      </c>
      <c r="AF22" s="17">
        <v>380.51863668000004</v>
      </c>
      <c r="AG22" s="31"/>
      <c r="AH22" s="17">
        <v>150</v>
      </c>
      <c r="AI22" s="29"/>
      <c r="AJ22" s="45">
        <f>SUM(AC22:AF22) + AH22</f>
        <v>606.22366263000004</v>
      </c>
    </row>
    <row r="23" spans="2:40" x14ac:dyDescent="0.25">
      <c r="J23" s="7"/>
      <c r="Z23" t="s">
        <v>23</v>
      </c>
      <c r="AA23" t="s">
        <v>24</v>
      </c>
      <c r="AC23" s="17">
        <v>0</v>
      </c>
      <c r="AD23" s="17">
        <v>0</v>
      </c>
      <c r="AE23" s="17">
        <v>0</v>
      </c>
      <c r="AF23" s="17">
        <v>0</v>
      </c>
      <c r="AG23" s="29"/>
      <c r="AH23" s="17">
        <v>0</v>
      </c>
      <c r="AI23" s="29"/>
      <c r="AJ23" s="45">
        <f>SUM(AC23:AF23) + AH23</f>
        <v>0</v>
      </c>
    </row>
    <row r="24" spans="2:40" x14ac:dyDescent="0.25">
      <c r="J24" s="7"/>
      <c r="AG24" s="29"/>
      <c r="AI24" s="29"/>
      <c r="AJ24" s="62"/>
    </row>
    <row r="25" spans="2:40" x14ac:dyDescent="0.25">
      <c r="B25" t="s">
        <v>16</v>
      </c>
      <c r="D25" t="s">
        <v>30</v>
      </c>
      <c r="J25" s="5" t="s">
        <v>30</v>
      </c>
      <c r="K25" s="6">
        <v>0</v>
      </c>
      <c r="L25" s="6">
        <v>0.1</v>
      </c>
      <c r="M25" s="6">
        <v>0</v>
      </c>
      <c r="N25" s="6">
        <v>0</v>
      </c>
      <c r="V25" s="5" t="s">
        <v>35</v>
      </c>
      <c r="Y25" s="11"/>
      <c r="Z25" t="s">
        <v>16</v>
      </c>
      <c r="AA25" t="s">
        <v>21</v>
      </c>
      <c r="AC25" s="18" cm="1">
        <f t="array" ref="AC25:AF27">_xlfn.ANCHORARRAY(AC8)*TRANSPOSE(G18:I18)*K20:N22</f>
        <v>0</v>
      </c>
      <c r="AD25" s="18">
        <v>0</v>
      </c>
      <c r="AE25" s="18">
        <v>0</v>
      </c>
      <c r="AF25" s="18">
        <v>0</v>
      </c>
      <c r="AG25" s="29"/>
      <c r="AI25" s="29"/>
      <c r="AJ25" s="62"/>
    </row>
    <row r="26" spans="2:40" x14ac:dyDescent="0.25">
      <c r="B26" t="s">
        <v>17</v>
      </c>
      <c r="K26" s="6">
        <v>0</v>
      </c>
      <c r="L26" s="6">
        <v>0</v>
      </c>
      <c r="M26" s="6">
        <v>1</v>
      </c>
      <c r="N26" s="6">
        <v>1</v>
      </c>
      <c r="Z26" t="s">
        <v>17</v>
      </c>
      <c r="AA26" t="s">
        <v>22</v>
      </c>
      <c r="AC26" s="17">
        <v>0</v>
      </c>
      <c r="AD26" s="17">
        <v>0</v>
      </c>
      <c r="AE26" s="17">
        <v>0</v>
      </c>
      <c r="AF26" s="17">
        <v>-372.90826394640004</v>
      </c>
      <c r="AG26" s="29"/>
      <c r="AI26" s="29"/>
      <c r="AJ26" s="62"/>
    </row>
    <row r="27" spans="2:40" x14ac:dyDescent="0.25">
      <c r="B27" t="s">
        <v>23</v>
      </c>
      <c r="K27" s="6">
        <v>0</v>
      </c>
      <c r="L27" s="6">
        <v>0</v>
      </c>
      <c r="M27" s="6">
        <v>0</v>
      </c>
      <c r="N27" s="6">
        <v>0</v>
      </c>
      <c r="Z27" t="s">
        <v>23</v>
      </c>
      <c r="AA27" t="s">
        <v>24</v>
      </c>
      <c r="AC27" s="17">
        <v>0</v>
      </c>
      <c r="AD27" s="17">
        <v>0</v>
      </c>
      <c r="AE27" s="17">
        <v>0</v>
      </c>
      <c r="AF27" s="17">
        <v>0</v>
      </c>
      <c r="AG27" s="29"/>
      <c r="AI27" s="29"/>
      <c r="AJ27" s="62"/>
    </row>
    <row r="28" spans="2:40" x14ac:dyDescent="0.25">
      <c r="G28" s="5"/>
      <c r="J28" s="5"/>
      <c r="K28" s="5"/>
      <c r="P28" s="5"/>
      <c r="AG28" s="29"/>
      <c r="AH28" s="5"/>
      <c r="AI28" s="29"/>
      <c r="AJ28" s="62"/>
    </row>
    <row r="29" spans="2:40" x14ac:dyDescent="0.25">
      <c r="H29" s="5"/>
      <c r="I29" s="5"/>
      <c r="J29" s="5"/>
      <c r="V29" s="5" t="s">
        <v>50</v>
      </c>
      <c r="Z29" t="s">
        <v>16</v>
      </c>
      <c r="AA29" t="s">
        <v>21</v>
      </c>
      <c r="AC29" s="17" cm="1">
        <f t="array" ref="AC29:AF31">AC21:AF23+AC25:AF27</f>
        <v>0</v>
      </c>
      <c r="AD29" s="17">
        <v>66.684603150000001</v>
      </c>
      <c r="AE29" s="17">
        <v>0</v>
      </c>
      <c r="AF29" s="17">
        <v>0</v>
      </c>
      <c r="AG29" s="28" t="s">
        <v>37</v>
      </c>
      <c r="AH29" s="17">
        <f>AH21</f>
        <v>0</v>
      </c>
      <c r="AI29" s="28" t="s">
        <v>38</v>
      </c>
      <c r="AJ29" s="45">
        <f>SUM(AC29:AF29)+AH29</f>
        <v>66.684603150000001</v>
      </c>
    </row>
    <row r="30" spans="2:40" x14ac:dyDescent="0.25">
      <c r="F30" s="7" t="s">
        <v>19</v>
      </c>
      <c r="G30" s="12">
        <v>44.456401999999997</v>
      </c>
      <c r="H30" s="12">
        <v>40.414910999999996</v>
      </c>
      <c r="I30" s="12">
        <v>10</v>
      </c>
      <c r="J30" s="7" t="s">
        <v>20</v>
      </c>
      <c r="K30" s="12">
        <v>44.456401999999997</v>
      </c>
      <c r="L30" s="12">
        <v>40.414910999999996</v>
      </c>
      <c r="M30" s="12">
        <v>1.8692599000000001</v>
      </c>
      <c r="N30" s="12">
        <v>8.1307401000000006</v>
      </c>
      <c r="P30" s="8"/>
      <c r="Z30" t="s">
        <v>17</v>
      </c>
      <c r="AA30" t="s">
        <v>22</v>
      </c>
      <c r="AC30" s="17">
        <v>0</v>
      </c>
      <c r="AD30" s="17">
        <v>0</v>
      </c>
      <c r="AE30" s="17">
        <v>75.705025950000007</v>
      </c>
      <c r="AF30" s="17">
        <v>7.610372733600002</v>
      </c>
      <c r="AG30" s="31"/>
      <c r="AH30" s="17">
        <f>AH22</f>
        <v>150</v>
      </c>
      <c r="AI30" s="29"/>
      <c r="AJ30" s="45">
        <f t="shared" ref="AJ30:AJ31" si="0">SUM(AC30:AF30)+AH30</f>
        <v>233.31539868359999</v>
      </c>
    </row>
    <row r="31" spans="2:40" x14ac:dyDescent="0.25">
      <c r="G31" s="8"/>
      <c r="H31" s="8"/>
      <c r="I31" s="8"/>
      <c r="K31" s="8"/>
      <c r="L31" s="8"/>
      <c r="M31" s="8"/>
      <c r="N31" s="8"/>
      <c r="P31" s="8"/>
      <c r="Z31" t="s">
        <v>23</v>
      </c>
      <c r="AA31" t="s">
        <v>24</v>
      </c>
      <c r="AC31" s="17">
        <v>0</v>
      </c>
      <c r="AD31" s="17">
        <v>0</v>
      </c>
      <c r="AE31" s="17">
        <v>0</v>
      </c>
      <c r="AF31" s="17">
        <v>0</v>
      </c>
      <c r="AG31" s="29"/>
      <c r="AH31" s="17">
        <f t="shared" ref="AH31" si="1">AH23</f>
        <v>0</v>
      </c>
      <c r="AI31" s="29"/>
      <c r="AJ31" s="45">
        <f t="shared" si="0"/>
        <v>0</v>
      </c>
    </row>
    <row r="32" spans="2:40" ht="15.75" thickBot="1" x14ac:dyDescent="0.3">
      <c r="G32" s="8"/>
      <c r="H32" s="8"/>
      <c r="I32" s="8"/>
      <c r="K32" s="8"/>
      <c r="L32" s="8"/>
      <c r="M32" s="8"/>
      <c r="N32" s="8"/>
      <c r="P32" s="8"/>
      <c r="AG32" s="29"/>
      <c r="AI32" s="29"/>
      <c r="AM32" s="5" t="s">
        <v>45</v>
      </c>
      <c r="AN32" s="5" t="s">
        <v>44</v>
      </c>
    </row>
    <row r="33" spans="3:40" ht="15.75" thickBot="1" x14ac:dyDescent="0.3">
      <c r="G33" s="8"/>
      <c r="H33" s="8"/>
      <c r="I33" s="8"/>
      <c r="K33" s="8" t="s">
        <v>40</v>
      </c>
      <c r="L33" s="8"/>
      <c r="M33" s="8"/>
      <c r="N33" s="8"/>
      <c r="P33" s="8"/>
      <c r="AA33" t="s">
        <v>39</v>
      </c>
      <c r="AC33" s="17">
        <f>SUM(AC29:AC31)</f>
        <v>0</v>
      </c>
      <c r="AD33" s="17">
        <f t="shared" ref="AD33:AF33" si="2">SUM(AD29:AD31)</f>
        <v>66.684603150000001</v>
      </c>
      <c r="AE33" s="17">
        <f t="shared" si="2"/>
        <v>75.705025950000007</v>
      </c>
      <c r="AF33" s="17">
        <f t="shared" si="2"/>
        <v>7.610372733600002</v>
      </c>
      <c r="AG33" s="29"/>
      <c r="AH33" s="17">
        <f>SUM(AH29:AH31)</f>
        <v>150</v>
      </c>
      <c r="AI33" s="30" t="s">
        <v>48</v>
      </c>
      <c r="AJ33" s="22">
        <f>SUM(AJ29:AJ31)/(SUM(AC33:AF33)+AH33)</f>
        <v>1</v>
      </c>
      <c r="AM33" s="23">
        <f>SUM(AC33:AF33)+AH33</f>
        <v>300.00000183359998</v>
      </c>
      <c r="AN33" s="24">
        <v>300</v>
      </c>
    </row>
    <row r="34" spans="3:40" x14ac:dyDescent="0.25">
      <c r="C34" t="s">
        <v>8</v>
      </c>
      <c r="D34" t="s">
        <v>25</v>
      </c>
      <c r="G34" s="8"/>
      <c r="H34" s="8"/>
      <c r="I34" s="8"/>
      <c r="K34" s="20">
        <v>1</v>
      </c>
      <c r="L34" s="20">
        <v>0</v>
      </c>
      <c r="M34" s="20">
        <v>0</v>
      </c>
      <c r="N34" s="20">
        <v>0</v>
      </c>
      <c r="P34" s="8"/>
      <c r="AG34" s="29"/>
      <c r="AI34" s="29"/>
    </row>
    <row r="35" spans="3:40" x14ac:dyDescent="0.25">
      <c r="C35" t="s">
        <v>9</v>
      </c>
      <c r="D35" t="s">
        <v>26</v>
      </c>
      <c r="K35" s="13">
        <v>0</v>
      </c>
      <c r="L35" s="13">
        <v>1</v>
      </c>
      <c r="M35" s="13">
        <v>0</v>
      </c>
      <c r="N35" s="13">
        <v>0</v>
      </c>
      <c r="AG35" s="29"/>
      <c r="AI35" s="29"/>
    </row>
    <row r="36" spans="3:40" ht="14.45" customHeight="1" x14ac:dyDescent="0.25">
      <c r="C36" t="s">
        <v>10</v>
      </c>
      <c r="D36" t="s">
        <v>27</v>
      </c>
      <c r="K36" s="21">
        <v>0</v>
      </c>
      <c r="L36" s="21">
        <v>0</v>
      </c>
      <c r="M36" s="21">
        <v>1</v>
      </c>
      <c r="N36" s="21">
        <v>1</v>
      </c>
      <c r="O36" s="5"/>
      <c r="P36" s="9"/>
      <c r="Q36" s="53"/>
      <c r="R36" s="53"/>
      <c r="AC36">
        <v>1</v>
      </c>
      <c r="AF36" cm="1">
        <f t="array" ref="AF36:AF38">MMULT(AC29:AF31,AC36:AC39)</f>
        <v>66.684603150000001</v>
      </c>
      <c r="AH36">
        <f>SUM(AC29:AF29)</f>
        <v>66.684603150000001</v>
      </c>
    </row>
    <row r="37" spans="3:40" x14ac:dyDescent="0.25">
      <c r="AC37">
        <v>1</v>
      </c>
      <c r="AF37">
        <v>83.315398683600009</v>
      </c>
      <c r="AH37">
        <f t="shared" ref="AH37:AH38" si="3">SUM(AC30:AF30)</f>
        <v>83.315398683600009</v>
      </c>
    </row>
    <row r="38" spans="3:40" x14ac:dyDescent="0.25">
      <c r="K38" s="10"/>
      <c r="L38" s="10"/>
      <c r="M38" s="10"/>
      <c r="N38" s="10"/>
      <c r="AC38">
        <v>1</v>
      </c>
      <c r="AF38">
        <v>0</v>
      </c>
      <c r="AH38">
        <f t="shared" si="3"/>
        <v>0</v>
      </c>
    </row>
    <row r="39" spans="3:40" x14ac:dyDescent="0.25">
      <c r="K39" s="10"/>
      <c r="L39" s="10"/>
      <c r="M39" s="10"/>
      <c r="N39" s="10"/>
      <c r="AC39">
        <v>1</v>
      </c>
    </row>
    <row r="40" spans="3:40" x14ac:dyDescent="0.25">
      <c r="K40" s="10"/>
      <c r="L40" s="10"/>
      <c r="M40" s="10"/>
      <c r="N40" s="10"/>
    </row>
    <row r="41" spans="3:40" x14ac:dyDescent="0.25">
      <c r="K41" s="10"/>
      <c r="L41" s="10"/>
      <c r="M41" s="10"/>
      <c r="N41" s="10"/>
    </row>
    <row r="42" spans="3:40" x14ac:dyDescent="0.25">
      <c r="K42" s="10"/>
      <c r="L42" s="10"/>
      <c r="M42" s="10"/>
      <c r="N42" s="10"/>
    </row>
    <row r="44" spans="3:40" ht="30" customHeight="1" x14ac:dyDescent="0.25">
      <c r="K44" s="53"/>
      <c r="L44" s="53"/>
      <c r="M44" s="53"/>
      <c r="N44" s="53"/>
      <c r="P44" s="5"/>
    </row>
  </sheetData>
  <mergeCells count="2">
    <mergeCell ref="Q36:R36"/>
    <mergeCell ref="K44:N44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BA1-F8C7-471A-B090-5897D555285B}">
  <dimension ref="A1:AN44"/>
  <sheetViews>
    <sheetView showGridLines="0" zoomScale="53" workbookViewId="0">
      <pane xSplit="4" ySplit="4" topLeftCell="E11" activePane="bottomRight" state="frozen"/>
      <selection pane="topRight" activeCell="E1" sqref="E1"/>
      <selection pane="bottomLeft" activeCell="A5" sqref="A5"/>
      <selection pane="bottomRight" activeCell="W25" sqref="W25"/>
    </sheetView>
  </sheetViews>
  <sheetFormatPr defaultRowHeight="15" x14ac:dyDescent="0.25"/>
  <cols>
    <col min="2" max="2" width="5.85546875" bestFit="1" customWidth="1"/>
    <col min="3" max="3" width="5.7109375" bestFit="1" customWidth="1"/>
    <col min="4" max="4" width="16.140625" bestFit="1" customWidth="1"/>
    <col min="5" max="5" width="6.5703125" customWidth="1"/>
    <col min="6" max="6" width="7.42578125" customWidth="1"/>
    <col min="7" max="9" width="8.5703125" customWidth="1"/>
    <col min="10" max="10" width="4.7109375" customWidth="1"/>
    <col min="11" max="14" width="6.85546875" customWidth="1"/>
    <col min="15" max="15" width="6.28515625" customWidth="1"/>
    <col min="16" max="16" width="9.42578125" customWidth="1"/>
    <col min="17" max="17" width="4.85546875" customWidth="1"/>
    <col min="18" max="21" width="7.42578125" customWidth="1"/>
    <col min="22" max="22" width="11.140625" bestFit="1" customWidth="1"/>
    <col min="23" max="28" width="7.42578125" customWidth="1"/>
    <col min="29" max="30" width="4.85546875" customWidth="1"/>
    <col min="31" max="31" width="5.28515625" customWidth="1"/>
    <col min="32" max="32" width="7.140625" customWidth="1"/>
    <col min="33" max="33" width="9.5703125" bestFit="1" customWidth="1"/>
    <col min="34" max="34" width="9.5703125" customWidth="1"/>
    <col min="35" max="35" width="10.28515625" bestFit="1" customWidth="1"/>
    <col min="36" max="36" width="10" bestFit="1" customWidth="1"/>
    <col min="37" max="38" width="5.28515625" customWidth="1"/>
    <col min="39" max="39" width="11.42578125" bestFit="1" customWidth="1"/>
    <col min="40" max="40" width="12.85546875" customWidth="1"/>
  </cols>
  <sheetData>
    <row r="1" spans="1:39" x14ac:dyDescent="0.25">
      <c r="A1" s="1"/>
    </row>
    <row r="2" spans="1:39" x14ac:dyDescent="0.25">
      <c r="A2" s="2" t="s">
        <v>6</v>
      </c>
      <c r="B2" s="2"/>
      <c r="C2" s="2"/>
      <c r="D2" s="2"/>
      <c r="E2" s="2"/>
    </row>
    <row r="3" spans="1:39" x14ac:dyDescent="0.25">
      <c r="A3" s="2"/>
      <c r="B3" s="2" t="s">
        <v>2</v>
      </c>
      <c r="C3" s="2"/>
      <c r="D3" s="2"/>
      <c r="E3" s="2"/>
      <c r="G3" t="s">
        <v>16</v>
      </c>
      <c r="H3" t="s">
        <v>17</v>
      </c>
      <c r="I3" t="s">
        <v>23</v>
      </c>
      <c r="M3" t="s">
        <v>57</v>
      </c>
      <c r="N3" t="s">
        <v>58</v>
      </c>
      <c r="T3" s="2"/>
      <c r="U3" s="2"/>
      <c r="V3" s="2"/>
      <c r="W3" s="2"/>
      <c r="Y3" t="s">
        <v>16</v>
      </c>
      <c r="Z3" t="s">
        <v>17</v>
      </c>
      <c r="AA3" t="s">
        <v>23</v>
      </c>
      <c r="AE3" t="s">
        <v>57</v>
      </c>
      <c r="AF3" t="s">
        <v>58</v>
      </c>
    </row>
    <row r="4" spans="1:39" x14ac:dyDescent="0.25">
      <c r="A4" s="2"/>
      <c r="B4" s="2"/>
      <c r="C4" s="2" t="s">
        <v>7</v>
      </c>
      <c r="D4" s="2"/>
      <c r="E4" s="2"/>
      <c r="K4" t="s">
        <v>8</v>
      </c>
      <c r="L4" t="s">
        <v>9</v>
      </c>
      <c r="M4" t="s">
        <v>46</v>
      </c>
      <c r="N4" t="s">
        <v>31</v>
      </c>
      <c r="P4" s="4" t="s">
        <v>12</v>
      </c>
      <c r="T4" s="2"/>
      <c r="U4" s="2"/>
      <c r="V4" s="2"/>
      <c r="W4" s="2"/>
      <c r="AC4" t="s">
        <v>8</v>
      </c>
      <c r="AD4" t="s">
        <v>9</v>
      </c>
      <c r="AE4" t="s">
        <v>46</v>
      </c>
      <c r="AF4" t="s">
        <v>31</v>
      </c>
      <c r="AH4" s="4" t="s">
        <v>12</v>
      </c>
    </row>
    <row r="5" spans="1:39" x14ac:dyDescent="0.25">
      <c r="A5" s="2"/>
      <c r="B5" s="2"/>
      <c r="C5" s="2"/>
      <c r="D5" s="2" t="s">
        <v>11</v>
      </c>
      <c r="E5" s="2"/>
      <c r="I5" s="3"/>
      <c r="K5" s="3"/>
      <c r="L5" s="3"/>
      <c r="M5" s="3"/>
      <c r="N5" s="3"/>
      <c r="T5" s="2"/>
      <c r="U5" s="2"/>
      <c r="V5" s="2"/>
      <c r="W5" s="2"/>
      <c r="AA5" s="3"/>
      <c r="AC5" s="3"/>
      <c r="AD5" s="3"/>
      <c r="AE5" s="3"/>
      <c r="AF5" s="3"/>
      <c r="AK5" s="5" t="s">
        <v>47</v>
      </c>
    </row>
    <row r="6" spans="1:39" x14ac:dyDescent="0.25">
      <c r="A6" s="2"/>
      <c r="B6" s="2"/>
      <c r="C6" s="2"/>
      <c r="D6" s="2"/>
      <c r="E6" s="2" t="s">
        <v>13</v>
      </c>
      <c r="K6" s="3"/>
      <c r="L6" s="3"/>
      <c r="M6" s="3"/>
      <c r="N6" s="3"/>
      <c r="P6" s="4"/>
      <c r="T6" s="2"/>
      <c r="U6" s="2"/>
      <c r="V6" s="2"/>
      <c r="W6" s="2"/>
      <c r="AC6" s="3"/>
      <c r="AD6" s="3"/>
      <c r="AE6" s="3"/>
      <c r="AF6" s="3"/>
      <c r="AH6" s="4"/>
    </row>
    <row r="7" spans="1:39" x14ac:dyDescent="0.25">
      <c r="G7" s="5"/>
      <c r="K7" s="5" t="s">
        <v>14</v>
      </c>
      <c r="P7" s="5" t="s">
        <v>15</v>
      </c>
      <c r="R7" s="5"/>
      <c r="Y7" s="5"/>
      <c r="AC7" s="5" t="s">
        <v>32</v>
      </c>
      <c r="AH7" s="5" t="s">
        <v>15</v>
      </c>
      <c r="AK7" s="5" t="s">
        <v>41</v>
      </c>
    </row>
    <row r="8" spans="1:39" x14ac:dyDescent="0.25">
      <c r="B8" t="s">
        <v>16</v>
      </c>
      <c r="D8" t="s">
        <v>51</v>
      </c>
      <c r="E8" t="s">
        <v>3</v>
      </c>
      <c r="K8" s="6">
        <v>0.1</v>
      </c>
      <c r="L8" s="6">
        <v>0</v>
      </c>
      <c r="M8" s="6">
        <v>1</v>
      </c>
      <c r="N8" s="6">
        <v>0</v>
      </c>
      <c r="P8" s="6">
        <v>10</v>
      </c>
      <c r="U8" t="s">
        <v>16</v>
      </c>
      <c r="V8" t="s">
        <v>51</v>
      </c>
      <c r="W8" t="s">
        <v>3</v>
      </c>
      <c r="AC8" s="17" cm="1">
        <f t="array" ref="AC8:AF10">MMULT(K8:N10,_xlfn.MUNIT(4)*K26:N26)</f>
        <v>1.8888889</v>
      </c>
      <c r="AD8" s="17">
        <v>0</v>
      </c>
      <c r="AE8" s="17">
        <v>7</v>
      </c>
      <c r="AF8" s="17">
        <v>0</v>
      </c>
      <c r="AH8" s="6">
        <v>10</v>
      </c>
      <c r="AK8" s="14" cm="1">
        <f t="array" ref="AK8:AK10">TRANSPOSE(G26:I26)-MMULT(K8:N10,TRANSPOSE(K26:N26))-AH8:AH10</f>
        <v>9.9999999392252903E-8</v>
      </c>
    </row>
    <row r="9" spans="1:39" x14ac:dyDescent="0.25">
      <c r="B9" t="s">
        <v>17</v>
      </c>
      <c r="D9" t="s">
        <v>52</v>
      </c>
      <c r="E9" t="s">
        <v>3</v>
      </c>
      <c r="K9" s="6">
        <v>0</v>
      </c>
      <c r="L9" s="6">
        <v>0</v>
      </c>
      <c r="M9" s="6">
        <v>0</v>
      </c>
      <c r="N9" s="6">
        <v>1</v>
      </c>
      <c r="P9" s="6">
        <v>0</v>
      </c>
      <c r="U9" t="s">
        <v>17</v>
      </c>
      <c r="V9" t="s">
        <v>52</v>
      </c>
      <c r="W9" t="s">
        <v>3</v>
      </c>
      <c r="AC9" s="17">
        <v>0</v>
      </c>
      <c r="AD9" s="17">
        <v>0</v>
      </c>
      <c r="AE9" s="17">
        <v>0</v>
      </c>
      <c r="AF9" s="17">
        <v>3</v>
      </c>
      <c r="AH9" s="6">
        <f>P9</f>
        <v>0</v>
      </c>
      <c r="AK9" s="15">
        <v>0</v>
      </c>
    </row>
    <row r="10" spans="1:39" x14ac:dyDescent="0.25">
      <c r="B10" t="s">
        <v>23</v>
      </c>
      <c r="D10" t="s">
        <v>53</v>
      </c>
      <c r="E10" t="s">
        <v>3</v>
      </c>
      <c r="K10" s="6">
        <v>0</v>
      </c>
      <c r="L10" s="6">
        <v>0</v>
      </c>
      <c r="M10" s="6">
        <v>0</v>
      </c>
      <c r="N10" s="6">
        <v>0</v>
      </c>
      <c r="P10" s="6">
        <v>10</v>
      </c>
      <c r="U10" t="s">
        <v>23</v>
      </c>
      <c r="V10" t="s">
        <v>53</v>
      </c>
      <c r="W10" t="s">
        <v>3</v>
      </c>
      <c r="AC10" s="17">
        <v>0</v>
      </c>
      <c r="AD10" s="17">
        <v>0</v>
      </c>
      <c r="AE10" s="17">
        <v>0</v>
      </c>
      <c r="AF10" s="17">
        <v>0</v>
      </c>
      <c r="AH10" s="6">
        <f>P10</f>
        <v>10</v>
      </c>
      <c r="AK10" s="16">
        <v>0</v>
      </c>
    </row>
    <row r="11" spans="1:39" x14ac:dyDescent="0.25">
      <c r="G11" s="5" t="s">
        <v>18</v>
      </c>
      <c r="Y11" s="5" t="s">
        <v>33</v>
      </c>
      <c r="AK11" s="5" t="s">
        <v>42</v>
      </c>
    </row>
    <row r="12" spans="1:39" x14ac:dyDescent="0.25">
      <c r="C12" t="s">
        <v>8</v>
      </c>
      <c r="D12" t="s">
        <v>54</v>
      </c>
      <c r="E12" t="s">
        <v>3</v>
      </c>
      <c r="G12" s="6">
        <v>1</v>
      </c>
      <c r="H12" s="6">
        <v>0</v>
      </c>
      <c r="I12" s="6">
        <v>0</v>
      </c>
      <c r="R12" s="11"/>
      <c r="S12" s="11"/>
      <c r="U12" t="s">
        <v>8</v>
      </c>
      <c r="V12" t="s">
        <v>54</v>
      </c>
      <c r="W12" t="s">
        <v>3</v>
      </c>
      <c r="Y12" s="17" cm="1">
        <f t="array" ref="Y12:AA14">MMULT(G12:I14,_xlfn.MUNIT(3)*G26:I26)</f>
        <v>18.888888999999999</v>
      </c>
      <c r="Z12" s="17">
        <v>0</v>
      </c>
      <c r="AA12" s="17">
        <v>0</v>
      </c>
      <c r="AK12" s="14" cm="1">
        <f t="array" ref="AK12:AK14">MMULT(K30:N32,TRANSPOSE(K26:N26))-MMULT(G12:I14,TRANSPOSE(G26:I26))</f>
        <v>0</v>
      </c>
    </row>
    <row r="13" spans="1:39" x14ac:dyDescent="0.25">
      <c r="C13" t="s">
        <v>9</v>
      </c>
      <c r="D13" t="s">
        <v>55</v>
      </c>
      <c r="E13" t="s">
        <v>3</v>
      </c>
      <c r="G13" s="6">
        <v>0</v>
      </c>
      <c r="H13" s="6">
        <v>1</v>
      </c>
      <c r="I13" s="6">
        <v>0</v>
      </c>
      <c r="R13" s="11"/>
      <c r="S13" s="11"/>
      <c r="U13" t="s">
        <v>9</v>
      </c>
      <c r="V13" t="s">
        <v>55</v>
      </c>
      <c r="W13" t="s">
        <v>3</v>
      </c>
      <c r="Y13" s="17">
        <v>0</v>
      </c>
      <c r="Z13" s="17">
        <v>3</v>
      </c>
      <c r="AA13" s="17">
        <v>0</v>
      </c>
      <c r="AK13" s="15">
        <v>0</v>
      </c>
    </row>
    <row r="14" spans="1:39" x14ac:dyDescent="0.25">
      <c r="C14" t="s">
        <v>10</v>
      </c>
      <c r="D14" t="s">
        <v>56</v>
      </c>
      <c r="E14" t="s">
        <v>3</v>
      </c>
      <c r="G14" s="6">
        <v>0</v>
      </c>
      <c r="H14" s="6">
        <v>0</v>
      </c>
      <c r="I14" s="6">
        <v>1</v>
      </c>
      <c r="R14" s="11"/>
      <c r="S14" s="11"/>
      <c r="U14" t="s">
        <v>10</v>
      </c>
      <c r="V14" t="s">
        <v>56</v>
      </c>
      <c r="W14" t="s">
        <v>3</v>
      </c>
      <c r="Y14" s="17">
        <v>0</v>
      </c>
      <c r="Z14" s="17">
        <v>0</v>
      </c>
      <c r="AA14" s="17">
        <v>10</v>
      </c>
      <c r="AK14" s="16">
        <v>0</v>
      </c>
      <c r="AM14" t="s">
        <v>60</v>
      </c>
    </row>
    <row r="15" spans="1:39" x14ac:dyDescent="0.25">
      <c r="R15" s="5"/>
      <c r="AH15" t="s">
        <v>43</v>
      </c>
      <c r="AM15" t="s">
        <v>58</v>
      </c>
    </row>
    <row r="16" spans="1:39" x14ac:dyDescent="0.25">
      <c r="D16" t="s">
        <v>28</v>
      </c>
      <c r="E16" t="s">
        <v>4</v>
      </c>
      <c r="J16" s="7"/>
      <c r="K16" s="6">
        <v>2</v>
      </c>
      <c r="L16" s="6">
        <v>2.5</v>
      </c>
      <c r="M16" s="6">
        <v>0</v>
      </c>
      <c r="N16" s="6">
        <v>0</v>
      </c>
      <c r="Q16" s="5"/>
      <c r="R16" s="5"/>
      <c r="V16" t="s">
        <v>28</v>
      </c>
      <c r="W16" t="s">
        <v>4</v>
      </c>
      <c r="AB16" s="7"/>
      <c r="AC16" s="17" cm="1">
        <f t="array" ref="AC16:AF16">MMULT(K16:N16,_xlfn.MUNIT(4)*K26:N26)</f>
        <v>37.777777999999998</v>
      </c>
      <c r="AD16" s="17">
        <v>7.5</v>
      </c>
      <c r="AE16" s="17">
        <v>0</v>
      </c>
      <c r="AF16" s="17">
        <v>0</v>
      </c>
      <c r="AH16" s="19">
        <f>SUM(_xlfn.ANCHORARRAY(AC16))</f>
        <v>45.277777999999998</v>
      </c>
      <c r="AM16" s="27">
        <v>0.3</v>
      </c>
    </row>
    <row r="17" spans="2:40" x14ac:dyDescent="0.25">
      <c r="D17" t="s">
        <v>29</v>
      </c>
      <c r="E17" t="s">
        <v>5</v>
      </c>
      <c r="G17" s="6">
        <v>15</v>
      </c>
      <c r="H17" s="6">
        <v>0</v>
      </c>
      <c r="I17" s="43">
        <v>0</v>
      </c>
      <c r="J17" s="7"/>
      <c r="V17" t="s">
        <v>34</v>
      </c>
      <c r="W17" t="s">
        <v>5</v>
      </c>
      <c r="Y17" s="17" cm="1">
        <f t="array" ref="Y17:AA17">MMULT(G17:I17,_xlfn.MUNIT(3)*G26:I26)</f>
        <v>283.33333499999998</v>
      </c>
      <c r="Z17" s="17">
        <v>0</v>
      </c>
      <c r="AA17" s="17">
        <v>0</v>
      </c>
      <c r="AB17" s="7"/>
      <c r="AM17" s="27">
        <f>AM16*AA14</f>
        <v>3</v>
      </c>
      <c r="AN17" t="s">
        <v>61</v>
      </c>
    </row>
    <row r="18" spans="2:40" x14ac:dyDescent="0.25">
      <c r="I18" t="s">
        <v>65</v>
      </c>
      <c r="AB18" s="7"/>
    </row>
    <row r="19" spans="2:40" x14ac:dyDescent="0.25">
      <c r="J19" s="7"/>
      <c r="AB19" s="7"/>
    </row>
    <row r="20" spans="2:40" x14ac:dyDescent="0.25">
      <c r="AC20" s="5" t="s">
        <v>49</v>
      </c>
      <c r="AH20" s="5" t="s">
        <v>37</v>
      </c>
      <c r="AJ20" s="5" t="s">
        <v>59</v>
      </c>
    </row>
    <row r="21" spans="2:40" x14ac:dyDescent="0.25">
      <c r="B21" t="s">
        <v>16</v>
      </c>
      <c r="D21" t="s">
        <v>51</v>
      </c>
      <c r="E21" t="s">
        <v>36</v>
      </c>
      <c r="J21" s="7"/>
      <c r="K21" s="6">
        <v>1</v>
      </c>
      <c r="L21" s="6">
        <v>0</v>
      </c>
      <c r="M21" s="6">
        <v>1</v>
      </c>
      <c r="N21" s="6">
        <v>0</v>
      </c>
      <c r="Z21" t="s">
        <v>16</v>
      </c>
      <c r="AA21" t="s">
        <v>51</v>
      </c>
      <c r="AC21" s="17" cm="1">
        <f t="array" ref="AC21:AF23">_xlfn.ANCHORARRAY(AC8)*TRANSPOSE(G17:I17)*K21:N23</f>
        <v>28.333333499999998</v>
      </c>
      <c r="AD21" s="17">
        <v>0</v>
      </c>
      <c r="AE21" s="17">
        <v>105</v>
      </c>
      <c r="AF21" s="17">
        <v>0</v>
      </c>
      <c r="AH21" s="17" cm="1">
        <f t="array" ref="AH21:AH23">P8:P10*TRANSPOSE(G17:I17)</f>
        <v>150</v>
      </c>
      <c r="AJ21" s="17">
        <f>SUM(AC21:AF21) + AH21</f>
        <v>283.33333349999998</v>
      </c>
    </row>
    <row r="22" spans="2:40" x14ac:dyDescent="0.25">
      <c r="B22" t="s">
        <v>17</v>
      </c>
      <c r="D22" t="s">
        <v>52</v>
      </c>
      <c r="K22" s="6">
        <v>0</v>
      </c>
      <c r="L22" s="6">
        <v>0</v>
      </c>
      <c r="M22" s="6">
        <v>0</v>
      </c>
      <c r="N22" s="6">
        <v>0</v>
      </c>
      <c r="Z22" t="s">
        <v>17</v>
      </c>
      <c r="AA22" t="s">
        <v>52</v>
      </c>
      <c r="AC22" s="17">
        <v>0</v>
      </c>
      <c r="AD22" s="17">
        <v>0</v>
      </c>
      <c r="AE22" s="17">
        <v>0</v>
      </c>
      <c r="AF22" s="17">
        <v>0</v>
      </c>
      <c r="AG22" s="8"/>
      <c r="AH22" s="17">
        <v>0</v>
      </c>
      <c r="AJ22" s="17">
        <f>SUM(AC22:AF22) + AH22</f>
        <v>0</v>
      </c>
    </row>
    <row r="23" spans="2:40" x14ac:dyDescent="0.25">
      <c r="B23" t="s">
        <v>23</v>
      </c>
      <c r="D23" t="s">
        <v>53</v>
      </c>
      <c r="K23" s="6">
        <v>0</v>
      </c>
      <c r="L23" s="6">
        <v>0</v>
      </c>
      <c r="M23" s="6">
        <v>0</v>
      </c>
      <c r="N23" s="6">
        <v>0</v>
      </c>
      <c r="Z23" t="s">
        <v>23</v>
      </c>
      <c r="AA23" t="s">
        <v>53</v>
      </c>
      <c r="AC23" s="17">
        <v>0</v>
      </c>
      <c r="AD23" s="17">
        <v>0</v>
      </c>
      <c r="AE23" s="17">
        <v>0</v>
      </c>
      <c r="AF23" s="17">
        <v>0</v>
      </c>
      <c r="AH23" s="17">
        <v>0</v>
      </c>
      <c r="AJ23" s="17">
        <f>SUM(AC23:AF23) + AH23</f>
        <v>0</v>
      </c>
    </row>
    <row r="24" spans="2:40" ht="15.75" thickBot="1" x14ac:dyDescent="0.3">
      <c r="G24" s="5"/>
      <c r="J24" s="5"/>
      <c r="K24" s="5"/>
      <c r="AM24" s="5" t="s">
        <v>45</v>
      </c>
      <c r="AN24" s="5" t="s">
        <v>44</v>
      </c>
    </row>
    <row r="25" spans="2:40" ht="15.75" thickBot="1" x14ac:dyDescent="0.3">
      <c r="G25" s="5" t="s">
        <v>19</v>
      </c>
      <c r="H25" s="5"/>
      <c r="I25" s="5"/>
      <c r="J25" s="5"/>
      <c r="K25" s="5" t="s">
        <v>20</v>
      </c>
      <c r="AA25" t="s">
        <v>39</v>
      </c>
      <c r="AC25" s="17">
        <f>SUM(AC21:AC23)</f>
        <v>28.333333499999998</v>
      </c>
      <c r="AD25" s="17">
        <f>SUM(AD21:AD23)</f>
        <v>0</v>
      </c>
      <c r="AE25" s="17">
        <f>SUM(AE21:AE23)</f>
        <v>105</v>
      </c>
      <c r="AF25" s="17">
        <f>SUM(AF21:AF23)</f>
        <v>0</v>
      </c>
      <c r="AH25" s="17">
        <f>SUM(_xlfn.ANCHORARRAY(AH21))</f>
        <v>150</v>
      </c>
      <c r="AI25" s="30" t="s">
        <v>48</v>
      </c>
      <c r="AJ25" s="22">
        <f>SUM(AJ21:AJ23)/(SUM(AC25:AF25)+AH25)</f>
        <v>1</v>
      </c>
      <c r="AM25" s="23">
        <f>SUM(AC25:AF25)+AH25</f>
        <v>283.33333349999998</v>
      </c>
      <c r="AN25" s="24">
        <v>200</v>
      </c>
    </row>
    <row r="26" spans="2:40" x14ac:dyDescent="0.25">
      <c r="G26" s="12">
        <v>18.888888999999999</v>
      </c>
      <c r="H26" s="12">
        <v>3</v>
      </c>
      <c r="I26" s="12">
        <v>10</v>
      </c>
      <c r="J26" s="11"/>
      <c r="K26" s="12">
        <v>18.888888999999999</v>
      </c>
      <c r="L26" s="12">
        <v>3</v>
      </c>
      <c r="M26" s="12">
        <v>7</v>
      </c>
      <c r="N26" s="12">
        <v>3</v>
      </c>
    </row>
    <row r="27" spans="2:40" x14ac:dyDescent="0.25">
      <c r="G27" s="8"/>
      <c r="H27" s="8"/>
      <c r="I27" s="8"/>
      <c r="K27" s="8"/>
      <c r="L27" s="8"/>
      <c r="M27" s="8"/>
      <c r="N27" s="8"/>
      <c r="Y27" s="32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4"/>
    </row>
    <row r="28" spans="2:40" x14ac:dyDescent="0.25">
      <c r="G28" s="8"/>
      <c r="H28" s="8"/>
      <c r="I28" s="8"/>
      <c r="K28" s="8"/>
      <c r="L28" s="8"/>
      <c r="M28" s="8"/>
      <c r="N28" s="8"/>
      <c r="P28" s="5"/>
      <c r="Y28" s="35" t="s">
        <v>62</v>
      </c>
      <c r="Z28" s="5"/>
      <c r="AA28" s="5"/>
      <c r="AB28" s="5"/>
      <c r="AN28" s="36"/>
    </row>
    <row r="29" spans="2:40" x14ac:dyDescent="0.25">
      <c r="G29" s="8"/>
      <c r="H29" s="8"/>
      <c r="I29" s="8"/>
      <c r="K29" s="8" t="s">
        <v>40</v>
      </c>
      <c r="L29" s="8"/>
      <c r="M29" s="8"/>
      <c r="N29" s="8"/>
      <c r="Y29" s="37"/>
      <c r="AJ29" t="s">
        <v>38</v>
      </c>
      <c r="AM29" s="5" t="s">
        <v>63</v>
      </c>
      <c r="AN29" s="38"/>
    </row>
    <row r="30" spans="2:40" x14ac:dyDescent="0.25">
      <c r="G30" s="8"/>
      <c r="H30" s="8"/>
      <c r="I30" s="8"/>
      <c r="K30" s="20">
        <v>1</v>
      </c>
      <c r="L30" s="20">
        <v>0</v>
      </c>
      <c r="M30" s="20">
        <v>0</v>
      </c>
      <c r="N30" s="20">
        <v>0</v>
      </c>
      <c r="P30" s="8"/>
      <c r="V30" s="5"/>
      <c r="Y30" s="37"/>
      <c r="Z30" t="s">
        <v>16</v>
      </c>
      <c r="AA30" t="s">
        <v>51</v>
      </c>
      <c r="AC30" s="17">
        <f>AC21</f>
        <v>28.333333499999998</v>
      </c>
      <c r="AD30" s="17">
        <f>AD21</f>
        <v>0</v>
      </c>
      <c r="AE30" s="17">
        <v>0</v>
      </c>
      <c r="AF30" s="17">
        <v>0</v>
      </c>
      <c r="AG30" s="5"/>
      <c r="AH30" s="17">
        <f>AH21</f>
        <v>150</v>
      </c>
      <c r="AI30" s="5"/>
      <c r="AJ30" s="17">
        <f>SUM(AC30:AH30)</f>
        <v>178.33333350000001</v>
      </c>
      <c r="AM30" s="27">
        <f>(G17*M26+H17*N26)/(M26+N26)</f>
        <v>10.5</v>
      </c>
      <c r="AN30" s="36"/>
    </row>
    <row r="31" spans="2:40" x14ac:dyDescent="0.25">
      <c r="K31" s="13">
        <v>0</v>
      </c>
      <c r="L31" s="13">
        <v>1</v>
      </c>
      <c r="M31" s="13">
        <v>0</v>
      </c>
      <c r="N31" s="13">
        <v>0</v>
      </c>
      <c r="P31" s="8"/>
      <c r="Y31" s="37"/>
      <c r="Z31" t="s">
        <v>17</v>
      </c>
      <c r="AA31" t="s">
        <v>52</v>
      </c>
      <c r="AC31" s="17">
        <f>AC22</f>
        <v>0</v>
      </c>
      <c r="AD31" s="17">
        <f>AD22</f>
        <v>0</v>
      </c>
      <c r="AE31" s="17">
        <v>0</v>
      </c>
      <c r="AF31" s="17">
        <v>0</v>
      </c>
      <c r="AH31" s="17">
        <f>AH22</f>
        <v>0</v>
      </c>
      <c r="AJ31" s="17">
        <f t="shared" ref="AJ31:AJ32" si="0">SUM(AC31:AH31)</f>
        <v>0</v>
      </c>
      <c r="AN31" s="36"/>
    </row>
    <row r="32" spans="2:40" x14ac:dyDescent="0.25">
      <c r="K32" s="13">
        <v>0</v>
      </c>
      <c r="L32" s="13">
        <v>0</v>
      </c>
      <c r="M32" s="13">
        <v>1</v>
      </c>
      <c r="N32" s="13">
        <v>1</v>
      </c>
      <c r="P32" s="8"/>
      <c r="Y32" s="37"/>
      <c r="Z32" t="s">
        <v>23</v>
      </c>
      <c r="AA32" t="s">
        <v>53</v>
      </c>
      <c r="AC32" s="17">
        <v>0</v>
      </c>
      <c r="AD32" s="17">
        <v>0</v>
      </c>
      <c r="AE32" s="17">
        <v>0</v>
      </c>
      <c r="AF32" s="17">
        <v>0</v>
      </c>
      <c r="AH32" s="17">
        <f>AH10*AM30</f>
        <v>105</v>
      </c>
      <c r="AJ32" s="17">
        <f t="shared" si="0"/>
        <v>105</v>
      </c>
      <c r="AN32" s="36"/>
    </row>
    <row r="33" spans="11:40" x14ac:dyDescent="0.25">
      <c r="P33" s="8"/>
      <c r="Y33" s="37"/>
      <c r="AM33" s="5"/>
      <c r="AN33" s="38"/>
    </row>
    <row r="34" spans="11:40" x14ac:dyDescent="0.25">
      <c r="K34" s="10"/>
      <c r="L34" s="10"/>
      <c r="M34" s="10"/>
      <c r="N34" s="10"/>
      <c r="P34" s="8"/>
      <c r="Y34" s="37"/>
      <c r="AB34" t="s">
        <v>64</v>
      </c>
      <c r="AC34" s="17">
        <f>SUM(AC30:AC32)</f>
        <v>28.333333499999998</v>
      </c>
      <c r="AD34" s="17">
        <f t="shared" ref="AD34:AH34" si="1">SUM(AD30:AD32)</f>
        <v>0</v>
      </c>
      <c r="AE34" s="17">
        <f t="shared" si="1"/>
        <v>0</v>
      </c>
      <c r="AF34" s="17">
        <f t="shared" si="1"/>
        <v>0</v>
      </c>
      <c r="AG34" s="17">
        <f t="shared" si="1"/>
        <v>0</v>
      </c>
      <c r="AH34" s="17">
        <f t="shared" si="1"/>
        <v>255</v>
      </c>
      <c r="AI34" s="26"/>
      <c r="AJ34" s="25"/>
      <c r="AN34" s="39"/>
    </row>
    <row r="35" spans="11:40" x14ac:dyDescent="0.25">
      <c r="Y35" s="40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2"/>
    </row>
    <row r="36" spans="11:40" ht="14.45" customHeight="1" x14ac:dyDescent="0.25">
      <c r="O36" s="5"/>
      <c r="P36" s="9"/>
      <c r="Q36" s="53"/>
      <c r="R36" s="53"/>
    </row>
    <row r="39" spans="11:40" x14ac:dyDescent="0.25">
      <c r="K39" s="10"/>
      <c r="L39" s="10"/>
      <c r="M39" s="10"/>
      <c r="N39" s="10"/>
    </row>
    <row r="40" spans="11:40" x14ac:dyDescent="0.25">
      <c r="K40" s="10"/>
      <c r="L40" s="10"/>
      <c r="M40" s="10"/>
      <c r="N40" s="10"/>
    </row>
    <row r="41" spans="11:40" x14ac:dyDescent="0.25">
      <c r="K41" s="10"/>
      <c r="L41" s="10"/>
      <c r="M41" s="10"/>
      <c r="N41" s="10"/>
    </row>
    <row r="42" spans="11:40" x14ac:dyDescent="0.25">
      <c r="K42" s="10"/>
      <c r="L42" s="10"/>
      <c r="M42" s="10"/>
      <c r="N42" s="10"/>
    </row>
    <row r="44" spans="11:40" ht="30" customHeight="1" x14ac:dyDescent="0.25">
      <c r="K44" s="53"/>
      <c r="L44" s="53"/>
      <c r="M44" s="53"/>
      <c r="N44" s="53"/>
      <c r="P44" s="5"/>
    </row>
  </sheetData>
  <mergeCells count="2">
    <mergeCell ref="Q36:R36"/>
    <mergeCell ref="K44:N4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BD4D-4821-4732-86A3-B18FFC3057DE}">
  <dimension ref="A1:AO44"/>
  <sheetViews>
    <sheetView showGridLines="0" zoomScale="70" zoomScaleNormal="7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N19" sqref="AN19"/>
    </sheetView>
  </sheetViews>
  <sheetFormatPr defaultRowHeight="15" x14ac:dyDescent="0.25"/>
  <cols>
    <col min="2" max="2" width="5.85546875" bestFit="1" customWidth="1"/>
    <col min="3" max="3" width="5.7109375" bestFit="1" customWidth="1"/>
    <col min="4" max="4" width="16.140625" bestFit="1" customWidth="1"/>
    <col min="5" max="5" width="6.5703125" customWidth="1"/>
    <col min="6" max="6" width="7.42578125" customWidth="1"/>
    <col min="7" max="9" width="8.5703125" customWidth="1"/>
    <col min="10" max="10" width="4.7109375" customWidth="1"/>
    <col min="11" max="14" width="6.85546875" customWidth="1"/>
    <col min="15" max="15" width="6.28515625" customWidth="1"/>
    <col min="16" max="16" width="9.42578125" customWidth="1"/>
    <col min="17" max="17" width="4.85546875" customWidth="1"/>
    <col min="18" max="21" width="7.42578125" customWidth="1"/>
    <col min="22" max="22" width="11.140625" bestFit="1" customWidth="1"/>
    <col min="23" max="28" width="7.42578125" customWidth="1"/>
    <col min="29" max="30" width="4.85546875" customWidth="1"/>
    <col min="31" max="31" width="5.28515625" customWidth="1"/>
    <col min="32" max="32" width="7.140625" customWidth="1"/>
    <col min="33" max="33" width="9.5703125" bestFit="1" customWidth="1"/>
    <col min="34" max="34" width="9.5703125" customWidth="1"/>
    <col min="35" max="35" width="10.28515625" bestFit="1" customWidth="1"/>
    <col min="36" max="36" width="10" bestFit="1" customWidth="1"/>
    <col min="37" max="38" width="5.28515625" customWidth="1"/>
    <col min="39" max="39" width="11.42578125" bestFit="1" customWidth="1"/>
    <col min="40" max="40" width="12.85546875" customWidth="1"/>
  </cols>
  <sheetData>
    <row r="1" spans="1:40" x14ac:dyDescent="0.25">
      <c r="A1" s="1"/>
    </row>
    <row r="2" spans="1:40" x14ac:dyDescent="0.25">
      <c r="A2" s="2" t="s">
        <v>6</v>
      </c>
      <c r="B2" s="2"/>
      <c r="C2" s="2"/>
      <c r="D2" s="2"/>
      <c r="E2" s="2"/>
    </row>
    <row r="3" spans="1:40" x14ac:dyDescent="0.25">
      <c r="A3" s="2"/>
      <c r="B3" s="2" t="s">
        <v>2</v>
      </c>
      <c r="C3" s="2"/>
      <c r="D3" s="2"/>
      <c r="E3" s="2"/>
      <c r="G3" t="s">
        <v>16</v>
      </c>
      <c r="H3" t="s">
        <v>17</v>
      </c>
      <c r="I3" t="s">
        <v>23</v>
      </c>
      <c r="M3" t="s">
        <v>57</v>
      </c>
      <c r="N3" t="s">
        <v>58</v>
      </c>
      <c r="T3" s="2"/>
      <c r="U3" s="2"/>
      <c r="V3" s="2"/>
      <c r="W3" s="2"/>
      <c r="Y3" t="s">
        <v>16</v>
      </c>
      <c r="Z3" t="s">
        <v>17</v>
      </c>
      <c r="AA3" t="s">
        <v>23</v>
      </c>
      <c r="AE3" t="s">
        <v>57</v>
      </c>
      <c r="AF3" t="s">
        <v>58</v>
      </c>
    </row>
    <row r="4" spans="1:40" x14ac:dyDescent="0.25">
      <c r="A4" s="2"/>
      <c r="B4" s="2"/>
      <c r="C4" s="2" t="s">
        <v>7</v>
      </c>
      <c r="D4" s="2"/>
      <c r="E4" s="2"/>
      <c r="K4" t="s">
        <v>8</v>
      </c>
      <c r="L4" t="s">
        <v>9</v>
      </c>
      <c r="M4" t="s">
        <v>46</v>
      </c>
      <c r="N4" t="s">
        <v>31</v>
      </c>
      <c r="P4" s="4" t="s">
        <v>12</v>
      </c>
      <c r="T4" s="2"/>
      <c r="U4" s="2"/>
      <c r="V4" s="2"/>
      <c r="W4" s="2"/>
      <c r="AC4" t="s">
        <v>8</v>
      </c>
      <c r="AD4" t="s">
        <v>9</v>
      </c>
      <c r="AE4" t="s">
        <v>46</v>
      </c>
      <c r="AF4" t="s">
        <v>31</v>
      </c>
      <c r="AH4" s="4" t="s">
        <v>12</v>
      </c>
    </row>
    <row r="5" spans="1:40" x14ac:dyDescent="0.25">
      <c r="A5" s="2"/>
      <c r="B5" s="2"/>
      <c r="C5" s="2"/>
      <c r="D5" s="2" t="s">
        <v>11</v>
      </c>
      <c r="E5" s="2"/>
      <c r="I5" s="3"/>
      <c r="K5" s="3"/>
      <c r="L5" s="3"/>
      <c r="M5" s="3"/>
      <c r="N5" s="3"/>
      <c r="T5" s="2"/>
      <c r="U5" s="2"/>
      <c r="V5" s="2"/>
      <c r="W5" s="2"/>
      <c r="AA5" s="3"/>
      <c r="AC5" s="3"/>
      <c r="AD5" s="3"/>
      <c r="AE5" s="3"/>
      <c r="AF5" s="3"/>
      <c r="AL5" s="5" t="s">
        <v>47</v>
      </c>
    </row>
    <row r="6" spans="1:40" x14ac:dyDescent="0.25">
      <c r="A6" s="2"/>
      <c r="B6" s="2"/>
      <c r="C6" s="2"/>
      <c r="D6" s="2"/>
      <c r="E6" s="2" t="s">
        <v>13</v>
      </c>
      <c r="K6" s="3"/>
      <c r="L6" s="3"/>
      <c r="M6" s="3"/>
      <c r="N6" s="3"/>
      <c r="P6" s="4"/>
      <c r="T6" s="2"/>
      <c r="U6" s="2"/>
      <c r="V6" s="2"/>
      <c r="W6" s="2"/>
      <c r="AC6" s="3"/>
      <c r="AD6" s="3"/>
      <c r="AE6" s="3"/>
      <c r="AF6" s="3"/>
      <c r="AH6" s="4"/>
    </row>
    <row r="7" spans="1:40" x14ac:dyDescent="0.25">
      <c r="G7" s="5"/>
      <c r="K7" s="5" t="s">
        <v>14</v>
      </c>
      <c r="P7" s="5" t="s">
        <v>15</v>
      </c>
      <c r="R7" s="5"/>
      <c r="Y7" s="5"/>
      <c r="AC7" s="5" t="s">
        <v>32</v>
      </c>
      <c r="AH7" s="5" t="s">
        <v>15</v>
      </c>
      <c r="AJ7" s="5" t="s">
        <v>19</v>
      </c>
      <c r="AL7" s="5" t="s">
        <v>41</v>
      </c>
    </row>
    <row r="8" spans="1:40" x14ac:dyDescent="0.25">
      <c r="B8" t="s">
        <v>16</v>
      </c>
      <c r="D8" t="s">
        <v>51</v>
      </c>
      <c r="E8" t="s">
        <v>3</v>
      </c>
      <c r="K8" s="6">
        <v>0.1</v>
      </c>
      <c r="L8" s="6">
        <v>0</v>
      </c>
      <c r="M8" s="6">
        <v>1</v>
      </c>
      <c r="N8" s="6">
        <v>0</v>
      </c>
      <c r="P8" s="6">
        <v>10</v>
      </c>
      <c r="U8" t="s">
        <v>16</v>
      </c>
      <c r="V8" t="s">
        <v>51</v>
      </c>
      <c r="W8" t="s">
        <v>3</v>
      </c>
      <c r="AC8" s="17" cm="1">
        <f t="array" ref="AC8:AF10">MMULT(K8:N10,_xlfn.MUNIT(4)*K26:N26)</f>
        <v>2</v>
      </c>
      <c r="AD8" s="17">
        <v>0</v>
      </c>
      <c r="AE8" s="17">
        <v>8</v>
      </c>
      <c r="AF8" s="17">
        <v>0</v>
      </c>
      <c r="AH8" s="6">
        <v>10</v>
      </c>
      <c r="AJ8" s="45" cm="1">
        <f t="array" ref="AJ8:AJ10">TRANSPOSE(G26:I26)</f>
        <v>20</v>
      </c>
      <c r="AL8" s="14" cm="1">
        <f t="array" ref="AL8:AL10">TRANSPOSE(G26:I26)-MMULT(K8:N10,TRANSPOSE(K26:N26))-AH8:AH10</f>
        <v>0</v>
      </c>
    </row>
    <row r="9" spans="1:40" x14ac:dyDescent="0.25">
      <c r="B9" t="s">
        <v>17</v>
      </c>
      <c r="D9" t="s">
        <v>52</v>
      </c>
      <c r="E9" t="s">
        <v>3</v>
      </c>
      <c r="K9" s="6">
        <v>0</v>
      </c>
      <c r="L9" s="6">
        <v>0</v>
      </c>
      <c r="M9" s="6">
        <v>0</v>
      </c>
      <c r="N9" s="6">
        <v>1</v>
      </c>
      <c r="P9" s="6">
        <v>0</v>
      </c>
      <c r="U9" t="s">
        <v>17</v>
      </c>
      <c r="V9" t="s">
        <v>52</v>
      </c>
      <c r="W9" t="s">
        <v>3</v>
      </c>
      <c r="AC9" s="17">
        <v>0</v>
      </c>
      <c r="AD9" s="17">
        <v>0</v>
      </c>
      <c r="AE9" s="17">
        <v>0</v>
      </c>
      <c r="AF9" s="17">
        <v>2</v>
      </c>
      <c r="AH9" s="6">
        <f>P9</f>
        <v>0</v>
      </c>
      <c r="AJ9" s="45">
        <v>2</v>
      </c>
      <c r="AL9" s="15">
        <v>0</v>
      </c>
    </row>
    <row r="10" spans="1:40" x14ac:dyDescent="0.25">
      <c r="B10" t="s">
        <v>23</v>
      </c>
      <c r="D10" t="s">
        <v>53</v>
      </c>
      <c r="E10" t="s">
        <v>3</v>
      </c>
      <c r="K10" s="6">
        <v>0</v>
      </c>
      <c r="L10" s="6">
        <v>0</v>
      </c>
      <c r="M10" s="6">
        <v>0</v>
      </c>
      <c r="N10" s="6">
        <v>0</v>
      </c>
      <c r="P10" s="6">
        <v>10</v>
      </c>
      <c r="U10" t="s">
        <v>23</v>
      </c>
      <c r="V10" t="s">
        <v>53</v>
      </c>
      <c r="W10" t="s">
        <v>3</v>
      </c>
      <c r="AC10" s="17">
        <v>0</v>
      </c>
      <c r="AD10" s="17">
        <v>0</v>
      </c>
      <c r="AE10" s="17">
        <v>0</v>
      </c>
      <c r="AF10" s="17">
        <v>0</v>
      </c>
      <c r="AH10" s="6">
        <f>P10</f>
        <v>10</v>
      </c>
      <c r="AJ10" s="45">
        <v>10</v>
      </c>
      <c r="AL10" s="16">
        <v>0</v>
      </c>
    </row>
    <row r="11" spans="1:40" x14ac:dyDescent="0.25">
      <c r="G11" s="5" t="s">
        <v>18</v>
      </c>
      <c r="Y11" s="5" t="s">
        <v>33</v>
      </c>
      <c r="AJ11" s="5" t="s">
        <v>66</v>
      </c>
      <c r="AL11" s="5" t="s">
        <v>42</v>
      </c>
    </row>
    <row r="12" spans="1:40" x14ac:dyDescent="0.25">
      <c r="C12" t="s">
        <v>8</v>
      </c>
      <c r="D12" t="s">
        <v>54</v>
      </c>
      <c r="E12" t="s">
        <v>3</v>
      </c>
      <c r="G12" s="6">
        <v>1</v>
      </c>
      <c r="H12" s="6">
        <v>0</v>
      </c>
      <c r="I12" s="6">
        <v>0</v>
      </c>
      <c r="R12" s="11"/>
      <c r="S12" s="11"/>
      <c r="U12" t="s">
        <v>8</v>
      </c>
      <c r="V12" t="s">
        <v>54</v>
      </c>
      <c r="W12" t="s">
        <v>3</v>
      </c>
      <c r="Y12" s="17" cm="1">
        <f t="array" ref="Y12:AA14">MMULT(G12:I14,_xlfn.MUNIT(3)*G26:I26)</f>
        <v>20</v>
      </c>
      <c r="Z12" s="17">
        <v>0</v>
      </c>
      <c r="AA12" s="17">
        <v>0</v>
      </c>
      <c r="AJ12" s="45" cm="1">
        <f t="array" ref="AJ12:AJ14">MMULT(K30:N32, TRANSPOSE(K26:N26))</f>
        <v>20</v>
      </c>
      <c r="AL12" s="14" cm="1">
        <f t="array" ref="AL12:AL14">MMULT(K30:N32,TRANSPOSE(K26:N26))-MMULT(G12:I14,TRANSPOSE(G26:I26))</f>
        <v>0</v>
      </c>
    </row>
    <row r="13" spans="1:40" ht="15.75" thickBot="1" x14ac:dyDescent="0.3">
      <c r="C13" t="s">
        <v>9</v>
      </c>
      <c r="D13" t="s">
        <v>55</v>
      </c>
      <c r="E13" t="s">
        <v>3</v>
      </c>
      <c r="G13" s="6">
        <v>0</v>
      </c>
      <c r="H13" s="6">
        <v>1</v>
      </c>
      <c r="I13" s="6">
        <v>0</v>
      </c>
      <c r="R13" s="11"/>
      <c r="S13" s="11"/>
      <c r="U13" t="s">
        <v>9</v>
      </c>
      <c r="V13" t="s">
        <v>55</v>
      </c>
      <c r="W13" t="s">
        <v>3</v>
      </c>
      <c r="Y13" s="17">
        <v>0</v>
      </c>
      <c r="Z13" s="17">
        <v>2</v>
      </c>
      <c r="AA13" s="17">
        <v>0</v>
      </c>
      <c r="AJ13" s="45">
        <v>2</v>
      </c>
      <c r="AL13" s="15">
        <v>0</v>
      </c>
    </row>
    <row r="14" spans="1:40" ht="15.75" thickBot="1" x14ac:dyDescent="0.3">
      <c r="C14" t="s">
        <v>10</v>
      </c>
      <c r="D14" t="s">
        <v>56</v>
      </c>
      <c r="E14" t="s">
        <v>3</v>
      </c>
      <c r="G14" s="6">
        <v>0</v>
      </c>
      <c r="H14" s="6">
        <v>0</v>
      </c>
      <c r="I14" s="6">
        <v>1</v>
      </c>
      <c r="R14" s="11"/>
      <c r="S14" s="11"/>
      <c r="U14" t="s">
        <v>10</v>
      </c>
      <c r="V14" t="s">
        <v>56</v>
      </c>
      <c r="W14" t="s">
        <v>3</v>
      </c>
      <c r="Y14" s="17">
        <v>0</v>
      </c>
      <c r="Z14" s="17">
        <v>0</v>
      </c>
      <c r="AA14" s="47">
        <v>10</v>
      </c>
      <c r="AJ14" s="45">
        <v>10</v>
      </c>
      <c r="AL14" s="16">
        <v>0</v>
      </c>
    </row>
    <row r="15" spans="1:40" x14ac:dyDescent="0.25">
      <c r="R15" s="5"/>
      <c r="AH15" t="s">
        <v>43</v>
      </c>
      <c r="AN15" s="5" t="s">
        <v>68</v>
      </c>
    </row>
    <row r="16" spans="1:40" x14ac:dyDescent="0.25">
      <c r="D16" t="s">
        <v>28</v>
      </c>
      <c r="E16" t="s">
        <v>4</v>
      </c>
      <c r="J16" s="7"/>
      <c r="K16" s="6">
        <v>2</v>
      </c>
      <c r="L16" s="6">
        <v>2.5</v>
      </c>
      <c r="M16" s="6">
        <v>0</v>
      </c>
      <c r="N16" s="6">
        <v>0</v>
      </c>
      <c r="Q16" s="5"/>
      <c r="R16" s="5"/>
      <c r="V16" t="s">
        <v>28</v>
      </c>
      <c r="W16" t="s">
        <v>4</v>
      </c>
      <c r="AB16" s="7"/>
      <c r="AC16" s="17" cm="1">
        <f t="array" ref="AC16:AF16">MMULT(K16:N16,_xlfn.MUNIT(4)*K26:N26)</f>
        <v>40</v>
      </c>
      <c r="AD16" s="17">
        <v>5</v>
      </c>
      <c r="AE16" s="17">
        <v>0</v>
      </c>
      <c r="AF16" s="17">
        <v>0</v>
      </c>
      <c r="AH16" s="19">
        <f>SUM(_xlfn.ANCHORARRAY(AC16))</f>
        <v>45</v>
      </c>
      <c r="AN16" s="48">
        <v>0.3</v>
      </c>
    </row>
    <row r="17" spans="2:41" x14ac:dyDescent="0.25">
      <c r="D17" t="s">
        <v>29</v>
      </c>
      <c r="E17" t="s">
        <v>5</v>
      </c>
      <c r="G17" s="6">
        <v>15</v>
      </c>
      <c r="H17" s="6">
        <v>0</v>
      </c>
      <c r="I17" s="43">
        <v>0</v>
      </c>
      <c r="J17" s="7"/>
      <c r="V17" t="s">
        <v>34</v>
      </c>
      <c r="W17" t="s">
        <v>5</v>
      </c>
      <c r="Y17" s="17" cm="1">
        <f t="array" ref="Y17:AA17">MMULT(G17:I17,_xlfn.MUNIT(3)*G26:I26)</f>
        <v>300</v>
      </c>
      <c r="Z17" s="17">
        <v>0</v>
      </c>
      <c r="AA17" s="17">
        <v>0</v>
      </c>
      <c r="AB17" s="7"/>
    </row>
    <row r="18" spans="2:41" ht="15.75" thickBot="1" x14ac:dyDescent="0.3">
      <c r="I18" t="s">
        <v>65</v>
      </c>
      <c r="AB18" s="7"/>
      <c r="AN18" s="5" t="s">
        <v>69</v>
      </c>
    </row>
    <row r="19" spans="2:41" ht="15.75" thickBot="1" x14ac:dyDescent="0.3">
      <c r="J19" s="7"/>
      <c r="AB19" s="7"/>
      <c r="AN19" s="49">
        <f>N26/M26</f>
        <v>0.25</v>
      </c>
    </row>
    <row r="20" spans="2:41" x14ac:dyDescent="0.25">
      <c r="AC20" s="5" t="s">
        <v>49</v>
      </c>
      <c r="AH20" s="5" t="s">
        <v>37</v>
      </c>
      <c r="AK20" s="5" t="s">
        <v>59</v>
      </c>
    </row>
    <row r="21" spans="2:41" x14ac:dyDescent="0.25">
      <c r="B21" t="s">
        <v>16</v>
      </c>
      <c r="D21" t="s">
        <v>51</v>
      </c>
      <c r="E21" t="s">
        <v>36</v>
      </c>
      <c r="J21" s="7"/>
      <c r="K21" s="6">
        <v>1</v>
      </c>
      <c r="L21" s="6">
        <v>0</v>
      </c>
      <c r="M21" s="6">
        <v>1</v>
      </c>
      <c r="N21" s="6">
        <v>0</v>
      </c>
      <c r="Z21" t="s">
        <v>16</v>
      </c>
      <c r="AA21" t="s">
        <v>51</v>
      </c>
      <c r="AC21" s="17" cm="1">
        <f t="array" ref="AC21:AF23">_xlfn.ANCHORARRAY(AC8)*TRANSPOSE(G17:I17)*K21:N23</f>
        <v>30</v>
      </c>
      <c r="AD21" s="17">
        <v>0</v>
      </c>
      <c r="AE21" s="17">
        <v>120</v>
      </c>
      <c r="AF21" s="17">
        <v>0</v>
      </c>
      <c r="AH21" s="17" cm="1">
        <f t="array" ref="AH21:AH23">P8:P10*TRANSPOSE(G17:I17)</f>
        <v>150</v>
      </c>
      <c r="AK21" s="17">
        <f>SUM(AC21:AF21) + AH21</f>
        <v>300</v>
      </c>
    </row>
    <row r="22" spans="2:41" x14ac:dyDescent="0.25">
      <c r="B22" t="s">
        <v>17</v>
      </c>
      <c r="D22" t="s">
        <v>52</v>
      </c>
      <c r="K22" s="6">
        <v>0</v>
      </c>
      <c r="L22" s="6">
        <v>0</v>
      </c>
      <c r="M22" s="6">
        <v>0</v>
      </c>
      <c r="N22" s="6">
        <v>0</v>
      </c>
      <c r="Z22" t="s">
        <v>17</v>
      </c>
      <c r="AA22" t="s">
        <v>52</v>
      </c>
      <c r="AC22" s="17">
        <v>0</v>
      </c>
      <c r="AD22" s="17">
        <v>0</v>
      </c>
      <c r="AE22" s="17">
        <v>0</v>
      </c>
      <c r="AF22" s="17">
        <v>0</v>
      </c>
      <c r="AG22" s="8"/>
      <c r="AH22" s="17">
        <v>0</v>
      </c>
      <c r="AK22" s="17">
        <f>SUM(AC22:AF22) + AH22</f>
        <v>0</v>
      </c>
    </row>
    <row r="23" spans="2:41" x14ac:dyDescent="0.25">
      <c r="B23" t="s">
        <v>23</v>
      </c>
      <c r="D23" t="s">
        <v>53</v>
      </c>
      <c r="K23" s="6">
        <v>0</v>
      </c>
      <c r="L23" s="6">
        <v>0</v>
      </c>
      <c r="M23" s="6">
        <v>0</v>
      </c>
      <c r="N23" s="6">
        <v>0</v>
      </c>
      <c r="Z23" t="s">
        <v>23</v>
      </c>
      <c r="AA23" t="s">
        <v>53</v>
      </c>
      <c r="AC23" s="17">
        <v>0</v>
      </c>
      <c r="AD23" s="17">
        <v>0</v>
      </c>
      <c r="AE23" s="17">
        <v>0</v>
      </c>
      <c r="AF23" s="17">
        <v>0</v>
      </c>
      <c r="AH23" s="17">
        <v>0</v>
      </c>
      <c r="AK23" s="17">
        <f>SUM(AC23:AF23) + AH23</f>
        <v>0</v>
      </c>
    </row>
    <row r="24" spans="2:41" ht="15.75" thickBot="1" x14ac:dyDescent="0.3">
      <c r="G24" s="5"/>
      <c r="J24" s="5"/>
      <c r="K24" s="5"/>
      <c r="AN24" s="5" t="s">
        <v>45</v>
      </c>
      <c r="AO24" s="5" t="s">
        <v>44</v>
      </c>
    </row>
    <row r="25" spans="2:41" ht="15.75" thickBot="1" x14ac:dyDescent="0.3">
      <c r="G25" s="5" t="s">
        <v>19</v>
      </c>
      <c r="H25" s="5"/>
      <c r="I25" s="5"/>
      <c r="J25" s="5"/>
      <c r="K25" s="5" t="s">
        <v>20</v>
      </c>
      <c r="AA25" t="s">
        <v>39</v>
      </c>
      <c r="AC25" s="17">
        <f>SUM(AC21:AC23)</f>
        <v>30</v>
      </c>
      <c r="AD25" s="17">
        <f>SUM(AD21:AD23)</f>
        <v>0</v>
      </c>
      <c r="AE25" s="17">
        <f>SUM(AE21:AE23)</f>
        <v>120</v>
      </c>
      <c r="AF25" s="17">
        <f>SUM(AF21:AF23)</f>
        <v>0</v>
      </c>
      <c r="AH25" s="17">
        <f>SUM(_xlfn.ANCHORARRAY(AH21))</f>
        <v>150</v>
      </c>
      <c r="AJ25" s="30" t="s">
        <v>48</v>
      </c>
      <c r="AK25" s="22">
        <f>SUM(AK21:AK23)/(SUM(AC25:AF25)+AH25)</f>
        <v>1</v>
      </c>
      <c r="AN25" s="23">
        <f>SUM(AC25:AF25)+AH25</f>
        <v>300</v>
      </c>
      <c r="AO25" s="24">
        <v>300</v>
      </c>
    </row>
    <row r="26" spans="2:41" x14ac:dyDescent="0.25">
      <c r="G26" s="12">
        <v>20</v>
      </c>
      <c r="H26" s="12">
        <v>2</v>
      </c>
      <c r="I26" s="12">
        <v>10</v>
      </c>
      <c r="J26" s="11"/>
      <c r="K26" s="12">
        <v>20</v>
      </c>
      <c r="L26" s="12">
        <v>2</v>
      </c>
      <c r="M26" s="12">
        <v>8</v>
      </c>
      <c r="N26" s="12">
        <v>2</v>
      </c>
    </row>
    <row r="27" spans="2:41" ht="15.75" thickBot="1" x14ac:dyDescent="0.3">
      <c r="G27" s="8"/>
      <c r="H27" s="8"/>
      <c r="I27" s="8"/>
      <c r="L27" s="8"/>
      <c r="M27" s="46" t="s">
        <v>70</v>
      </c>
      <c r="N27" s="8"/>
      <c r="Y27" s="32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4"/>
    </row>
    <row r="28" spans="2:41" ht="15.75" thickBot="1" x14ac:dyDescent="0.3">
      <c r="G28" s="8"/>
      <c r="H28" s="8"/>
      <c r="I28" s="8"/>
      <c r="K28" s="8"/>
      <c r="L28" s="8"/>
      <c r="M28" s="8"/>
      <c r="N28" s="50">
        <f>AA14*AN16</f>
        <v>3</v>
      </c>
      <c r="P28" s="5"/>
      <c r="Y28" s="35" t="s">
        <v>62</v>
      </c>
      <c r="Z28" s="5"/>
      <c r="AA28" s="5"/>
      <c r="AB28" s="5"/>
      <c r="AN28" s="36"/>
    </row>
    <row r="29" spans="2:41" x14ac:dyDescent="0.25">
      <c r="G29" s="8"/>
      <c r="H29" s="8"/>
      <c r="I29" s="8"/>
      <c r="K29" s="8" t="s">
        <v>40</v>
      </c>
      <c r="L29" s="8"/>
      <c r="M29" s="8"/>
      <c r="N29" s="8"/>
      <c r="Y29" s="37"/>
      <c r="AJ29" t="s">
        <v>38</v>
      </c>
      <c r="AM29" s="5" t="s">
        <v>67</v>
      </c>
      <c r="AN29" s="38"/>
    </row>
    <row r="30" spans="2:41" x14ac:dyDescent="0.25">
      <c r="G30" s="8"/>
      <c r="H30" s="8"/>
      <c r="I30" s="8"/>
      <c r="K30" s="20">
        <v>1</v>
      </c>
      <c r="L30" s="20">
        <v>0</v>
      </c>
      <c r="M30" s="20">
        <v>0</v>
      </c>
      <c r="N30" s="20">
        <v>0</v>
      </c>
      <c r="P30" s="8"/>
      <c r="V30" s="5"/>
      <c r="Y30" s="37"/>
      <c r="Z30" t="s">
        <v>16</v>
      </c>
      <c r="AA30" t="s">
        <v>51</v>
      </c>
      <c r="AC30" s="17">
        <f>AC21</f>
        <v>30</v>
      </c>
      <c r="AD30" s="17">
        <f>AD21</f>
        <v>0</v>
      </c>
      <c r="AE30" s="17">
        <v>0</v>
      </c>
      <c r="AF30" s="17">
        <v>0</v>
      </c>
      <c r="AG30" s="5"/>
      <c r="AH30" s="17">
        <f>AH21</f>
        <v>150</v>
      </c>
      <c r="AI30" s="5"/>
      <c r="AJ30" s="17">
        <f>SUM(AC30:AH30)</f>
        <v>180</v>
      </c>
      <c r="AM30" s="51">
        <f>(G17*M26+H17*N26)/(M26+N26)</f>
        <v>12</v>
      </c>
      <c r="AN30" s="36"/>
    </row>
    <row r="31" spans="2:41" x14ac:dyDescent="0.25">
      <c r="K31" s="13">
        <v>0</v>
      </c>
      <c r="L31" s="13">
        <v>1</v>
      </c>
      <c r="M31" s="13">
        <v>0</v>
      </c>
      <c r="N31" s="13">
        <v>0</v>
      </c>
      <c r="P31" s="8"/>
      <c r="Y31" s="37"/>
      <c r="Z31" t="s">
        <v>17</v>
      </c>
      <c r="AA31" t="s">
        <v>52</v>
      </c>
      <c r="AC31" s="17">
        <f>AC22</f>
        <v>0</v>
      </c>
      <c r="AD31" s="17">
        <f>AD22</f>
        <v>0</v>
      </c>
      <c r="AE31" s="17">
        <v>0</v>
      </c>
      <c r="AF31" s="17">
        <v>0</v>
      </c>
      <c r="AH31" s="17">
        <f>AH22</f>
        <v>0</v>
      </c>
      <c r="AJ31" s="17">
        <f t="shared" ref="AJ31:AJ32" si="0">SUM(AC31:AH31)</f>
        <v>0</v>
      </c>
      <c r="AN31" s="36"/>
    </row>
    <row r="32" spans="2:41" x14ac:dyDescent="0.25">
      <c r="K32" s="13">
        <v>0</v>
      </c>
      <c r="L32" s="13">
        <v>0</v>
      </c>
      <c r="M32" s="13">
        <v>1</v>
      </c>
      <c r="N32" s="13">
        <v>1</v>
      </c>
      <c r="P32" s="8"/>
      <c r="Y32" s="37"/>
      <c r="Z32" t="s">
        <v>23</v>
      </c>
      <c r="AA32" t="s">
        <v>53</v>
      </c>
      <c r="AC32" s="17">
        <v>0</v>
      </c>
      <c r="AD32" s="17">
        <v>0</v>
      </c>
      <c r="AE32" s="17">
        <v>0</v>
      </c>
      <c r="AF32" s="17">
        <v>0</v>
      </c>
      <c r="AH32" s="17">
        <f>AH10*AM30</f>
        <v>120</v>
      </c>
      <c r="AJ32" s="17">
        <f t="shared" si="0"/>
        <v>120</v>
      </c>
      <c r="AN32" s="36"/>
    </row>
    <row r="33" spans="11:40" x14ac:dyDescent="0.25">
      <c r="P33" s="8"/>
      <c r="Y33" s="37"/>
      <c r="AM33" s="5"/>
      <c r="AN33" s="38"/>
    </row>
    <row r="34" spans="11:40" x14ac:dyDescent="0.25">
      <c r="K34" s="10"/>
      <c r="L34" s="10"/>
      <c r="M34" s="10"/>
      <c r="N34" s="10"/>
      <c r="P34" s="8"/>
      <c r="Y34" s="37"/>
      <c r="AB34" t="s">
        <v>64</v>
      </c>
      <c r="AC34" s="17">
        <f>SUM(AC30:AC32)</f>
        <v>30</v>
      </c>
      <c r="AD34" s="17">
        <f t="shared" ref="AD34:AH34" si="1">SUM(AD30:AD32)</f>
        <v>0</v>
      </c>
      <c r="AE34" s="17">
        <f t="shared" si="1"/>
        <v>0</v>
      </c>
      <c r="AF34" s="17">
        <f t="shared" si="1"/>
        <v>0</v>
      </c>
      <c r="AG34" s="17">
        <f t="shared" si="1"/>
        <v>0</v>
      </c>
      <c r="AH34" s="17">
        <f t="shared" si="1"/>
        <v>270</v>
      </c>
      <c r="AI34" s="26"/>
      <c r="AJ34" s="25"/>
      <c r="AN34" s="39"/>
    </row>
    <row r="35" spans="11:40" x14ac:dyDescent="0.25">
      <c r="Y35" s="40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2"/>
    </row>
    <row r="36" spans="11:40" ht="14.45" customHeight="1" x14ac:dyDescent="0.25">
      <c r="O36" s="5"/>
      <c r="P36" s="9"/>
      <c r="Q36" s="53"/>
      <c r="R36" s="53"/>
    </row>
    <row r="39" spans="11:40" x14ac:dyDescent="0.25">
      <c r="K39" s="10"/>
      <c r="L39" s="10"/>
      <c r="M39" s="10"/>
      <c r="N39" s="10"/>
    </row>
    <row r="40" spans="11:40" x14ac:dyDescent="0.25">
      <c r="K40" s="10"/>
      <c r="L40" s="10"/>
      <c r="M40" s="10"/>
      <c r="N40" s="10"/>
    </row>
    <row r="41" spans="11:40" x14ac:dyDescent="0.25">
      <c r="K41" s="10"/>
      <c r="L41" s="10"/>
      <c r="M41" s="10"/>
      <c r="N41" s="10"/>
    </row>
    <row r="42" spans="11:40" x14ac:dyDescent="0.25">
      <c r="K42" s="10"/>
      <c r="L42" s="10"/>
      <c r="M42" s="10"/>
      <c r="N42" s="10"/>
    </row>
    <row r="44" spans="11:40" ht="30" customHeight="1" x14ac:dyDescent="0.25">
      <c r="K44" s="53"/>
      <c r="L44" s="53"/>
      <c r="M44" s="53"/>
      <c r="N44" s="53"/>
      <c r="P44" s="5"/>
    </row>
  </sheetData>
  <mergeCells count="2">
    <mergeCell ref="Q36:R36"/>
    <mergeCell ref="K44:N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53EF-EE99-4591-AB2C-64D03233A3ED}">
  <dimension ref="A1:AS47"/>
  <sheetViews>
    <sheetView showGridLines="0" zoomScale="101" workbookViewId="0">
      <pane xSplit="4" ySplit="4" topLeftCell="X5" activePane="bottomRight" state="frozen"/>
      <selection pane="topRight" activeCell="E1" sqref="E1"/>
      <selection pane="bottomLeft" activeCell="A5" sqref="A5"/>
      <selection pane="bottomRight" activeCell="AW30" sqref="AW30"/>
    </sheetView>
  </sheetViews>
  <sheetFormatPr defaultRowHeight="15" x14ac:dyDescent="0.25"/>
  <cols>
    <col min="2" max="2" width="5.85546875" bestFit="1" customWidth="1"/>
    <col min="3" max="3" width="5.7109375" bestFit="1" customWidth="1"/>
    <col min="4" max="4" width="23.7109375" bestFit="1" customWidth="1"/>
    <col min="5" max="5" width="11.5703125" bestFit="1" customWidth="1"/>
    <col min="6" max="6" width="7.42578125" customWidth="1"/>
    <col min="7" max="10" width="8.5703125" customWidth="1"/>
    <col min="11" max="11" width="4.7109375" customWidth="1"/>
    <col min="12" max="16" width="6.85546875" customWidth="1"/>
    <col min="17" max="17" width="6.28515625" customWidth="1"/>
    <col min="18" max="18" width="9.42578125" customWidth="1"/>
    <col min="19" max="19" width="4.85546875" customWidth="1"/>
    <col min="20" max="23" width="7.42578125" customWidth="1"/>
    <col min="24" max="24" width="23.7109375" bestFit="1" customWidth="1"/>
    <col min="25" max="31" width="7.42578125" customWidth="1"/>
    <col min="32" max="33" width="4.85546875" customWidth="1"/>
    <col min="34" max="34" width="5.28515625" customWidth="1"/>
    <col min="35" max="35" width="7.140625" customWidth="1"/>
    <col min="36" max="36" width="6.85546875" customWidth="1"/>
    <col min="37" max="38" width="9.5703125" customWidth="1"/>
    <col min="39" max="39" width="10.28515625" bestFit="1" customWidth="1"/>
    <col min="40" max="40" width="10" bestFit="1" customWidth="1"/>
    <col min="41" max="42" width="5.28515625" customWidth="1"/>
    <col min="43" max="43" width="11.42578125" bestFit="1" customWidth="1"/>
    <col min="44" max="44" width="12.85546875" customWidth="1"/>
  </cols>
  <sheetData>
    <row r="1" spans="1:42" x14ac:dyDescent="0.25">
      <c r="A1" s="1"/>
    </row>
    <row r="2" spans="1:42" x14ac:dyDescent="0.25">
      <c r="A2" s="2" t="s">
        <v>6</v>
      </c>
      <c r="B2" s="2"/>
      <c r="C2" s="2"/>
      <c r="D2" s="2"/>
      <c r="E2" s="2"/>
    </row>
    <row r="3" spans="1:42" x14ac:dyDescent="0.25">
      <c r="A3" s="2"/>
      <c r="B3" s="2" t="s">
        <v>2</v>
      </c>
      <c r="C3" s="2"/>
      <c r="D3" s="2"/>
      <c r="E3" s="2"/>
      <c r="G3" t="s">
        <v>16</v>
      </c>
      <c r="H3" t="s">
        <v>17</v>
      </c>
      <c r="I3" t="s">
        <v>23</v>
      </c>
      <c r="J3" t="s">
        <v>72</v>
      </c>
      <c r="N3" t="s">
        <v>57</v>
      </c>
      <c r="O3" t="s">
        <v>58</v>
      </c>
      <c r="V3" s="2"/>
      <c r="W3" s="2"/>
      <c r="X3" s="2"/>
      <c r="Y3" s="2"/>
      <c r="AA3" t="s">
        <v>16</v>
      </c>
      <c r="AB3" t="s">
        <v>17</v>
      </c>
      <c r="AC3" t="s">
        <v>23</v>
      </c>
      <c r="AD3" t="s">
        <v>72</v>
      </c>
      <c r="AH3" t="s">
        <v>57</v>
      </c>
      <c r="AI3" t="s">
        <v>58</v>
      </c>
    </row>
    <row r="4" spans="1:42" x14ac:dyDescent="0.25">
      <c r="A4" s="2"/>
      <c r="B4" s="2"/>
      <c r="C4" s="2" t="s">
        <v>7</v>
      </c>
      <c r="D4" s="2"/>
      <c r="E4" s="2"/>
      <c r="L4" t="s">
        <v>8</v>
      </c>
      <c r="M4" t="s">
        <v>9</v>
      </c>
      <c r="N4" t="s">
        <v>46</v>
      </c>
      <c r="O4" t="s">
        <v>31</v>
      </c>
      <c r="P4" t="s">
        <v>71</v>
      </c>
      <c r="R4" s="4" t="s">
        <v>12</v>
      </c>
      <c r="V4" s="2"/>
      <c r="W4" s="2"/>
      <c r="X4" s="2"/>
      <c r="Y4" s="2"/>
      <c r="AF4" t="s">
        <v>8</v>
      </c>
      <c r="AG4" t="s">
        <v>9</v>
      </c>
      <c r="AH4" t="s">
        <v>46</v>
      </c>
      <c r="AI4" t="s">
        <v>31</v>
      </c>
      <c r="AJ4" t="s">
        <v>71</v>
      </c>
      <c r="AL4" s="4" t="s">
        <v>12</v>
      </c>
    </row>
    <row r="5" spans="1:42" x14ac:dyDescent="0.25">
      <c r="A5" s="2"/>
      <c r="B5" s="2"/>
      <c r="C5" s="2"/>
      <c r="D5" s="2" t="s">
        <v>11</v>
      </c>
      <c r="E5" s="2"/>
      <c r="I5" s="3"/>
      <c r="J5" s="3"/>
      <c r="L5" s="3"/>
      <c r="M5" s="3"/>
      <c r="N5" s="3"/>
      <c r="O5" s="3"/>
      <c r="P5" s="3"/>
      <c r="V5" s="2"/>
      <c r="W5" s="2"/>
      <c r="X5" s="2"/>
      <c r="Y5" s="2"/>
      <c r="AC5" s="3"/>
      <c r="AD5" s="3"/>
      <c r="AF5" s="3"/>
      <c r="AG5" s="3"/>
      <c r="AH5" s="3"/>
      <c r="AI5" s="3"/>
      <c r="AP5" s="5" t="s">
        <v>47</v>
      </c>
    </row>
    <row r="6" spans="1:42" x14ac:dyDescent="0.25">
      <c r="A6" s="2"/>
      <c r="B6" s="2"/>
      <c r="C6" s="2"/>
      <c r="D6" s="2"/>
      <c r="E6" s="2" t="s">
        <v>13</v>
      </c>
      <c r="L6" s="3"/>
      <c r="M6" s="3"/>
      <c r="N6" s="3"/>
      <c r="O6" s="3"/>
      <c r="P6" s="3"/>
      <c r="R6" s="4"/>
      <c r="V6" s="2"/>
      <c r="W6" s="2"/>
      <c r="X6" s="2"/>
      <c r="Y6" s="2"/>
      <c r="AF6" s="3"/>
      <c r="AG6" s="3"/>
      <c r="AH6" s="3"/>
      <c r="AI6" s="3"/>
      <c r="AL6" s="4"/>
    </row>
    <row r="7" spans="1:42" x14ac:dyDescent="0.25">
      <c r="G7" s="5"/>
      <c r="L7" s="5" t="s">
        <v>14</v>
      </c>
      <c r="R7" s="5" t="s">
        <v>15</v>
      </c>
      <c r="T7" s="5"/>
      <c r="AA7" s="5"/>
      <c r="AF7" s="5" t="s">
        <v>32</v>
      </c>
      <c r="AL7" s="5" t="s">
        <v>15</v>
      </c>
      <c r="AN7" s="5" t="s">
        <v>19</v>
      </c>
      <c r="AP7" s="5" t="s">
        <v>41</v>
      </c>
    </row>
    <row r="8" spans="1:42" x14ac:dyDescent="0.25">
      <c r="B8" t="s">
        <v>16</v>
      </c>
      <c r="D8" t="s">
        <v>51</v>
      </c>
      <c r="E8" t="s">
        <v>3</v>
      </c>
      <c r="L8" s="6">
        <v>0.1</v>
      </c>
      <c r="M8" s="6">
        <v>0</v>
      </c>
      <c r="N8" s="6">
        <v>1</v>
      </c>
      <c r="O8" s="6">
        <v>0</v>
      </c>
      <c r="P8" s="6">
        <v>0</v>
      </c>
      <c r="R8" s="6">
        <v>10</v>
      </c>
      <c r="W8" t="s">
        <v>16</v>
      </c>
      <c r="X8" t="s">
        <v>51</v>
      </c>
      <c r="Y8" t="s">
        <v>3</v>
      </c>
      <c r="AF8" s="17" cm="1">
        <f t="array" ref="AF8:AJ11">MMULT(L8:P11,_xlfn.MUNIT(5)*L29:P29)</f>
        <v>0</v>
      </c>
      <c r="AG8" s="17">
        <v>0</v>
      </c>
      <c r="AH8" s="17">
        <v>0</v>
      </c>
      <c r="AI8" s="17">
        <v>0</v>
      </c>
      <c r="AJ8" s="17">
        <v>0</v>
      </c>
      <c r="AL8" s="6">
        <v>10</v>
      </c>
      <c r="AN8" s="45" cm="1">
        <f t="array" ref="AN8:AN11">TRANSPOSE(G29:J29)</f>
        <v>0</v>
      </c>
      <c r="AP8" s="14" cm="1">
        <f t="array" ref="AP8:AP11">TRANSPOSE(G29:J29)-MMULT(L8:P11,TRANSPOSE(L29:P29))-AL8:AL11</f>
        <v>-10</v>
      </c>
    </row>
    <row r="9" spans="1:42" x14ac:dyDescent="0.25">
      <c r="B9" t="s">
        <v>17</v>
      </c>
      <c r="D9" t="s">
        <v>52</v>
      </c>
      <c r="E9" t="s">
        <v>3</v>
      </c>
      <c r="L9" s="6">
        <v>0</v>
      </c>
      <c r="M9" s="6">
        <v>0</v>
      </c>
      <c r="N9" s="6">
        <v>0</v>
      </c>
      <c r="O9" s="6">
        <v>1</v>
      </c>
      <c r="P9" s="6">
        <v>0</v>
      </c>
      <c r="R9" s="6">
        <v>0</v>
      </c>
      <c r="W9" t="s">
        <v>17</v>
      </c>
      <c r="X9" t="s">
        <v>52</v>
      </c>
      <c r="Y9" t="s">
        <v>3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L9" s="6">
        <f>R9</f>
        <v>0</v>
      </c>
      <c r="AN9" s="45">
        <v>0</v>
      </c>
      <c r="AP9" s="15">
        <v>0</v>
      </c>
    </row>
    <row r="10" spans="1:42" x14ac:dyDescent="0.25">
      <c r="B10" t="s">
        <v>23</v>
      </c>
      <c r="D10" t="s">
        <v>53</v>
      </c>
      <c r="E10" t="s">
        <v>3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R10" s="6">
        <v>0</v>
      </c>
      <c r="W10" t="s">
        <v>23</v>
      </c>
      <c r="X10" t="s">
        <v>53</v>
      </c>
      <c r="Y10" t="s">
        <v>3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L10" s="6">
        <f>R10</f>
        <v>0</v>
      </c>
      <c r="AN10" s="45">
        <v>0</v>
      </c>
      <c r="AP10" s="16">
        <v>0</v>
      </c>
    </row>
    <row r="11" spans="1:42" x14ac:dyDescent="0.25">
      <c r="B11" t="s">
        <v>72</v>
      </c>
      <c r="D11" t="s">
        <v>74</v>
      </c>
      <c r="E11" t="s">
        <v>3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R11" s="6">
        <v>10</v>
      </c>
      <c r="W11" t="s">
        <v>72</v>
      </c>
      <c r="X11" t="s">
        <v>74</v>
      </c>
      <c r="Y11" t="s">
        <v>3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L11" s="6">
        <f>R11</f>
        <v>10</v>
      </c>
      <c r="AN11" s="45">
        <v>0</v>
      </c>
      <c r="AP11" s="16">
        <v>-10</v>
      </c>
    </row>
    <row r="12" spans="1:42" x14ac:dyDescent="0.25">
      <c r="G12" s="5" t="s">
        <v>18</v>
      </c>
      <c r="AA12" s="5" t="s">
        <v>33</v>
      </c>
      <c r="AN12" s="5" t="s">
        <v>66</v>
      </c>
      <c r="AP12" s="5" t="s">
        <v>42</v>
      </c>
    </row>
    <row r="13" spans="1:42" x14ac:dyDescent="0.25">
      <c r="C13" t="s">
        <v>8</v>
      </c>
      <c r="D13" t="s">
        <v>54</v>
      </c>
      <c r="E13" t="s">
        <v>3</v>
      </c>
      <c r="G13" s="6">
        <v>1</v>
      </c>
      <c r="H13" s="6">
        <v>0</v>
      </c>
      <c r="I13" s="6">
        <v>0</v>
      </c>
      <c r="J13" s="6">
        <v>0</v>
      </c>
      <c r="T13" s="11"/>
      <c r="U13" s="11"/>
      <c r="W13" t="s">
        <v>8</v>
      </c>
      <c r="X13" t="s">
        <v>54</v>
      </c>
      <c r="Y13" t="s">
        <v>3</v>
      </c>
      <c r="AA13" s="17" cm="1">
        <f t="array" ref="AA13:AD16">MMULT(G13:J16,_xlfn.MUNIT(4)*G29:J29)</f>
        <v>0</v>
      </c>
      <c r="AB13" s="17">
        <v>0</v>
      </c>
      <c r="AC13" s="17">
        <v>0</v>
      </c>
      <c r="AD13" s="17">
        <v>0</v>
      </c>
      <c r="AN13" s="45" cm="1">
        <f t="array" ref="AN13:AN16">MMULT(L33:P36, TRANSPOSE(L29:P29))</f>
        <v>0</v>
      </c>
      <c r="AP13" s="14" cm="1">
        <f t="array" ref="AP13:AP16">MMULT(L33:P36,TRANSPOSE(L29:P29))-MMULT(G13:J16,TRANSPOSE(G29:J29))</f>
        <v>0</v>
      </c>
    </row>
    <row r="14" spans="1:42" ht="15.75" thickBot="1" x14ac:dyDescent="0.3">
      <c r="C14" t="s">
        <v>9</v>
      </c>
      <c r="D14" t="s">
        <v>55</v>
      </c>
      <c r="E14" t="s">
        <v>3</v>
      </c>
      <c r="G14" s="6">
        <v>0</v>
      </c>
      <c r="H14" s="6">
        <v>1</v>
      </c>
      <c r="I14" s="6">
        <v>0</v>
      </c>
      <c r="J14" s="6">
        <v>0</v>
      </c>
      <c r="T14" s="11"/>
      <c r="U14" s="11"/>
      <c r="W14" t="s">
        <v>9</v>
      </c>
      <c r="X14" t="s">
        <v>55</v>
      </c>
      <c r="Y14" t="s">
        <v>3</v>
      </c>
      <c r="AA14" s="17">
        <v>0</v>
      </c>
      <c r="AB14" s="17">
        <v>0</v>
      </c>
      <c r="AC14" s="17">
        <v>0</v>
      </c>
      <c r="AD14" s="17">
        <v>0</v>
      </c>
      <c r="AN14" s="45">
        <v>0</v>
      </c>
      <c r="AP14" s="15">
        <v>0</v>
      </c>
    </row>
    <row r="15" spans="1:42" ht="15.75" thickBot="1" x14ac:dyDescent="0.3">
      <c r="C15" t="s">
        <v>10</v>
      </c>
      <c r="D15" t="s">
        <v>56</v>
      </c>
      <c r="E15" t="s">
        <v>3</v>
      </c>
      <c r="G15" s="6">
        <v>0</v>
      </c>
      <c r="H15" s="6">
        <v>0</v>
      </c>
      <c r="I15" s="6">
        <v>1</v>
      </c>
      <c r="J15" s="6">
        <v>0</v>
      </c>
      <c r="T15" s="11"/>
      <c r="U15" s="11"/>
      <c r="W15" t="s">
        <v>10</v>
      </c>
      <c r="X15" t="s">
        <v>56</v>
      </c>
      <c r="Y15" t="s">
        <v>3</v>
      </c>
      <c r="AA15" s="17">
        <v>0</v>
      </c>
      <c r="AB15" s="17">
        <v>0</v>
      </c>
      <c r="AC15" s="47">
        <v>0</v>
      </c>
      <c r="AD15" s="17">
        <v>0</v>
      </c>
      <c r="AN15" s="45">
        <v>0</v>
      </c>
      <c r="AP15" s="16">
        <v>0</v>
      </c>
    </row>
    <row r="16" spans="1:42" x14ac:dyDescent="0.25">
      <c r="C16" t="s">
        <v>71</v>
      </c>
      <c r="D16" t="s">
        <v>73</v>
      </c>
      <c r="G16" s="6">
        <v>0</v>
      </c>
      <c r="H16" s="6">
        <v>0</v>
      </c>
      <c r="I16" s="6">
        <v>0</v>
      </c>
      <c r="J16" s="6">
        <v>1</v>
      </c>
      <c r="T16" s="11"/>
      <c r="U16" s="11"/>
      <c r="W16" t="s">
        <v>71</v>
      </c>
      <c r="X16" t="s">
        <v>73</v>
      </c>
      <c r="Y16" t="s">
        <v>3</v>
      </c>
      <c r="AA16" s="17">
        <v>0</v>
      </c>
      <c r="AB16" s="17">
        <v>0</v>
      </c>
      <c r="AC16" s="17">
        <v>0</v>
      </c>
      <c r="AD16" s="17">
        <v>0</v>
      </c>
      <c r="AN16" s="45">
        <v>0</v>
      </c>
      <c r="AP16" s="16">
        <v>0</v>
      </c>
    </row>
    <row r="17" spans="2:45" x14ac:dyDescent="0.25">
      <c r="T17" s="5"/>
      <c r="AL17" t="s">
        <v>43</v>
      </c>
      <c r="AR17" s="5" t="s">
        <v>68</v>
      </c>
    </row>
    <row r="18" spans="2:45" x14ac:dyDescent="0.25">
      <c r="D18" t="s">
        <v>28</v>
      </c>
      <c r="E18" t="s">
        <v>4</v>
      </c>
      <c r="K18" s="7"/>
      <c r="L18" s="6">
        <v>2</v>
      </c>
      <c r="M18" s="6">
        <v>2.5</v>
      </c>
      <c r="N18" s="6">
        <v>0</v>
      </c>
      <c r="O18" s="6">
        <v>0</v>
      </c>
      <c r="P18" s="6">
        <v>0.01</v>
      </c>
      <c r="S18" s="5"/>
      <c r="T18" s="5"/>
      <c r="X18" t="s">
        <v>28</v>
      </c>
      <c r="Y18" t="s">
        <v>4</v>
      </c>
      <c r="AE18" s="7"/>
      <c r="AF18" s="17" cm="1">
        <f t="array" ref="AF18:AJ18">MMULT(L18:P18,_xlfn.MUNIT(5)*L29:P29)</f>
        <v>0</v>
      </c>
      <c r="AG18" s="17">
        <v>0</v>
      </c>
      <c r="AH18" s="17">
        <v>0</v>
      </c>
      <c r="AI18" s="17">
        <v>0</v>
      </c>
      <c r="AJ18" s="17">
        <v>0</v>
      </c>
      <c r="AL18" s="19">
        <f>SUM(_xlfn.ANCHORARRAY(AF18))</f>
        <v>0</v>
      </c>
      <c r="AR18" s="48">
        <v>0.3</v>
      </c>
    </row>
    <row r="19" spans="2:45" x14ac:dyDescent="0.25">
      <c r="D19" t="s">
        <v>29</v>
      </c>
      <c r="E19" t="s">
        <v>5</v>
      </c>
      <c r="G19" s="6">
        <v>15</v>
      </c>
      <c r="H19" s="6">
        <v>0</v>
      </c>
      <c r="I19" s="6">
        <v>0</v>
      </c>
      <c r="J19" s="52">
        <v>0</v>
      </c>
      <c r="K19" s="7"/>
      <c r="X19" t="s">
        <v>34</v>
      </c>
      <c r="Y19" t="s">
        <v>5</v>
      </c>
      <c r="AA19" s="17" cm="1">
        <f t="array" ref="AA19:AD19">MMULT(G19:J19,_xlfn.MUNIT(4)*G29:J29)</f>
        <v>0</v>
      </c>
      <c r="AB19" s="17">
        <v>0</v>
      </c>
      <c r="AC19" s="17">
        <v>0</v>
      </c>
      <c r="AD19" s="17">
        <v>0</v>
      </c>
      <c r="AE19" s="7"/>
    </row>
    <row r="20" spans="2:45" ht="15.75" thickBot="1" x14ac:dyDescent="0.3">
      <c r="AE20" s="7"/>
      <c r="AR20" s="5" t="s">
        <v>69</v>
      </c>
    </row>
    <row r="21" spans="2:45" ht="15.75" thickBot="1" x14ac:dyDescent="0.3">
      <c r="J21" t="e">
        <f>G19-J19*(1+AR21)</f>
        <v>#DIV/0!</v>
      </c>
      <c r="K21" s="7"/>
      <c r="AE21" s="7"/>
      <c r="AR21" s="49" t="e">
        <f>O29/N29</f>
        <v>#DIV/0!</v>
      </c>
    </row>
    <row r="22" spans="2:45" x14ac:dyDescent="0.25">
      <c r="AF22" s="5" t="s">
        <v>75</v>
      </c>
      <c r="AL22" s="5" t="s">
        <v>37</v>
      </c>
      <c r="AO22" s="5" t="s">
        <v>59</v>
      </c>
    </row>
    <row r="23" spans="2:45" x14ac:dyDescent="0.25">
      <c r="B23" t="s">
        <v>16</v>
      </c>
      <c r="D23" t="s">
        <v>51</v>
      </c>
      <c r="E23" t="s">
        <v>36</v>
      </c>
      <c r="K23" s="7"/>
      <c r="L23" s="6">
        <v>0.1</v>
      </c>
      <c r="M23" s="6">
        <v>0</v>
      </c>
      <c r="N23" s="6">
        <v>0</v>
      </c>
      <c r="O23" s="6">
        <v>0</v>
      </c>
      <c r="P23" s="6">
        <v>0</v>
      </c>
      <c r="AB23" t="s">
        <v>16</v>
      </c>
      <c r="AC23" t="s">
        <v>51</v>
      </c>
      <c r="AF23" s="17" cm="1">
        <f t="array" ref="AF23:AJ26">_xlfn.ANCHORARRAY(AF8)*TRANSPOSE(G19:J19)*L23:P26</f>
        <v>0</v>
      </c>
      <c r="AG23" s="17">
        <v>0</v>
      </c>
      <c r="AH23" s="17">
        <v>0</v>
      </c>
      <c r="AI23" s="17">
        <v>0</v>
      </c>
      <c r="AJ23" s="17">
        <v>0</v>
      </c>
      <c r="AL23" s="17" cm="1">
        <f t="array" ref="AL23:AL26">R8:R11*TRANSPOSE(G19:J19)</f>
        <v>150</v>
      </c>
      <c r="AO23" s="17">
        <f>SUM(AF23:AI23) + AL23</f>
        <v>150</v>
      </c>
    </row>
    <row r="24" spans="2:45" x14ac:dyDescent="0.25">
      <c r="B24" t="s">
        <v>17</v>
      </c>
      <c r="D24" t="s">
        <v>52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AB24" t="s">
        <v>17</v>
      </c>
      <c r="AC24" t="s">
        <v>52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8"/>
      <c r="AL24" s="17">
        <v>0</v>
      </c>
      <c r="AO24" s="17">
        <f>SUM(AF24:AI24) + AL24</f>
        <v>0</v>
      </c>
    </row>
    <row r="25" spans="2:45" x14ac:dyDescent="0.25">
      <c r="B25" t="s">
        <v>23</v>
      </c>
      <c r="D25" t="s">
        <v>53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AB25" t="s">
        <v>23</v>
      </c>
      <c r="AC25" t="s">
        <v>53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L25" s="17">
        <v>0</v>
      </c>
      <c r="AO25" s="17">
        <f>SUM(AF25:AI25) + AL25</f>
        <v>0</v>
      </c>
    </row>
    <row r="26" spans="2:45" x14ac:dyDescent="0.25">
      <c r="B26" t="s">
        <v>72</v>
      </c>
      <c r="D26" t="s">
        <v>74</v>
      </c>
      <c r="L26" s="6">
        <v>0</v>
      </c>
      <c r="M26" s="6">
        <v>0</v>
      </c>
      <c r="N26" s="6">
        <v>0</v>
      </c>
      <c r="O26" s="6">
        <v>0</v>
      </c>
      <c r="P26" s="6">
        <v>1</v>
      </c>
      <c r="AB26" t="s">
        <v>71</v>
      </c>
      <c r="AC26" t="s">
        <v>73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L26" s="17">
        <v>0</v>
      </c>
      <c r="AO26" s="17">
        <f>SUM(AF26:AI26) + AL26</f>
        <v>0</v>
      </c>
    </row>
    <row r="27" spans="2:45" ht="15.75" thickBot="1" x14ac:dyDescent="0.3">
      <c r="G27" s="5"/>
      <c r="K27" s="5"/>
      <c r="L27" s="5"/>
      <c r="AR27" s="5" t="s">
        <v>45</v>
      </c>
      <c r="AS27" s="5" t="s">
        <v>44</v>
      </c>
    </row>
    <row r="28" spans="2:45" ht="15.75" thickBot="1" x14ac:dyDescent="0.3">
      <c r="G28" s="5" t="s">
        <v>19</v>
      </c>
      <c r="H28" s="5"/>
      <c r="I28" s="5"/>
      <c r="J28" s="5"/>
      <c r="K28" s="5"/>
      <c r="L28" s="5" t="s">
        <v>20</v>
      </c>
      <c r="AC28" t="s">
        <v>39</v>
      </c>
      <c r="AF28" s="17">
        <f>SUM(AF23:AF25)</f>
        <v>0</v>
      </c>
      <c r="AG28" s="17">
        <f>SUM(AG23:AG25)</f>
        <v>0</v>
      </c>
      <c r="AH28" s="17">
        <f>SUM(AH23:AH25)</f>
        <v>0</v>
      </c>
      <c r="AI28" s="17">
        <f>SUM(AI23:AI25)</f>
        <v>0</v>
      </c>
      <c r="AJ28" s="17">
        <f>SUM(AJ23:AJ25)</f>
        <v>0</v>
      </c>
      <c r="AL28" s="17">
        <f>SUM(_xlfn.ANCHORARRAY(AL23))</f>
        <v>150</v>
      </c>
      <c r="AN28" s="30" t="s">
        <v>48</v>
      </c>
      <c r="AO28" s="22">
        <f>SUM(AO23:AO26)/(SUM(AF28:AJ28)+AL28)</f>
        <v>1</v>
      </c>
      <c r="AR28" s="23">
        <f>SUM(AF28:AJ28)+AL28</f>
        <v>150</v>
      </c>
      <c r="AS28" s="24">
        <v>300</v>
      </c>
    </row>
    <row r="29" spans="2:45" x14ac:dyDescent="0.25">
      <c r="G29" s="12">
        <v>0</v>
      </c>
      <c r="H29" s="12">
        <v>0</v>
      </c>
      <c r="I29" s="12">
        <v>0</v>
      </c>
      <c r="J29" s="12">
        <v>0</v>
      </c>
      <c r="K29" s="11"/>
      <c r="L29" s="12">
        <v>0</v>
      </c>
      <c r="M29" s="12">
        <v>0</v>
      </c>
      <c r="N29" s="12">
        <v>0</v>
      </c>
      <c r="O29" s="12">
        <v>0</v>
      </c>
      <c r="P29" s="12">
        <v>0</v>
      </c>
    </row>
    <row r="30" spans="2:45" ht="15.75" thickBot="1" x14ac:dyDescent="0.3">
      <c r="G30" s="8"/>
      <c r="H30" s="8"/>
      <c r="I30" s="8"/>
      <c r="J30" s="8"/>
      <c r="M30" s="8"/>
      <c r="N30" s="46" t="s">
        <v>70</v>
      </c>
      <c r="O30" s="8"/>
      <c r="P30" s="8"/>
      <c r="AA30" s="32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4"/>
    </row>
    <row r="31" spans="2:45" ht="15.75" thickBot="1" x14ac:dyDescent="0.3">
      <c r="G31" s="8"/>
      <c r="H31" s="8"/>
      <c r="I31" s="8"/>
      <c r="J31" s="8"/>
      <c r="L31" s="8"/>
      <c r="M31" s="8"/>
      <c r="N31" s="8"/>
      <c r="O31" s="50">
        <f>AC15*AR18</f>
        <v>0</v>
      </c>
      <c r="P31" s="18"/>
      <c r="R31" s="5"/>
      <c r="AA31" s="35" t="s">
        <v>62</v>
      </c>
      <c r="AB31" s="5"/>
      <c r="AC31" s="5"/>
      <c r="AD31" s="5"/>
      <c r="AE31" s="5"/>
      <c r="AR31" s="36"/>
    </row>
    <row r="32" spans="2:45" x14ac:dyDescent="0.25">
      <c r="G32" s="8"/>
      <c r="H32" s="8"/>
      <c r="I32" s="8"/>
      <c r="J32" s="8"/>
      <c r="L32" s="8" t="s">
        <v>40</v>
      </c>
      <c r="M32" s="8"/>
      <c r="N32" s="8"/>
      <c r="O32" s="8"/>
      <c r="P32" s="8"/>
      <c r="AA32" s="37"/>
      <c r="AN32" t="s">
        <v>38</v>
      </c>
      <c r="AQ32" s="5" t="s">
        <v>67</v>
      </c>
      <c r="AR32" s="38"/>
    </row>
    <row r="33" spans="7:44" x14ac:dyDescent="0.25">
      <c r="G33" s="8"/>
      <c r="H33" s="8"/>
      <c r="I33" s="8"/>
      <c r="J33" s="8"/>
      <c r="L33" s="20">
        <v>1</v>
      </c>
      <c r="M33" s="20">
        <v>0</v>
      </c>
      <c r="N33" s="20">
        <v>0</v>
      </c>
      <c r="O33" s="20">
        <v>0</v>
      </c>
      <c r="P33" s="20">
        <v>0</v>
      </c>
      <c r="R33" s="8"/>
      <c r="X33" s="5"/>
      <c r="AA33" s="37"/>
      <c r="AB33" t="s">
        <v>16</v>
      </c>
      <c r="AC33" t="s">
        <v>51</v>
      </c>
      <c r="AF33" s="17">
        <f>AF23</f>
        <v>0</v>
      </c>
      <c r="AG33" s="17">
        <f>AG23</f>
        <v>0</v>
      </c>
      <c r="AH33" s="17">
        <v>0</v>
      </c>
      <c r="AI33" s="17">
        <v>0</v>
      </c>
      <c r="AJ33" s="5"/>
      <c r="AK33" s="5"/>
      <c r="AL33" s="17">
        <f>AL23</f>
        <v>150</v>
      </c>
      <c r="AM33" s="5"/>
      <c r="AN33" s="17">
        <f>SUM(AF33:AL33)</f>
        <v>150</v>
      </c>
      <c r="AQ33" s="44" t="e">
        <f>(G19*N29+H19*O29)/(N29+O29)</f>
        <v>#DIV/0!</v>
      </c>
      <c r="AR33" s="36"/>
    </row>
    <row r="34" spans="7:44" x14ac:dyDescent="0.25">
      <c r="L34" s="13">
        <v>0</v>
      </c>
      <c r="M34" s="13">
        <v>1</v>
      </c>
      <c r="N34" s="13">
        <v>0</v>
      </c>
      <c r="O34" s="13">
        <v>0</v>
      </c>
      <c r="P34" s="13">
        <v>0</v>
      </c>
      <c r="R34" s="8"/>
      <c r="AA34" s="37"/>
      <c r="AB34" t="s">
        <v>17</v>
      </c>
      <c r="AC34" t="s">
        <v>52</v>
      </c>
      <c r="AF34" s="17">
        <f>AF24</f>
        <v>0</v>
      </c>
      <c r="AG34" s="17">
        <f>AG24</f>
        <v>0</v>
      </c>
      <c r="AH34" s="17">
        <v>0</v>
      </c>
      <c r="AI34" s="17">
        <v>0</v>
      </c>
      <c r="AL34" s="17">
        <f>AL24</f>
        <v>0</v>
      </c>
      <c r="AN34" s="17">
        <f t="shared" ref="AN34:AN35" si="0">SUM(AF34:AL34)</f>
        <v>0</v>
      </c>
      <c r="AR34" s="36"/>
    </row>
    <row r="35" spans="7:44" x14ac:dyDescent="0.25">
      <c r="L35" s="13">
        <v>0</v>
      </c>
      <c r="M35" s="13">
        <v>0</v>
      </c>
      <c r="N35" s="13">
        <v>1</v>
      </c>
      <c r="O35" s="13">
        <v>1</v>
      </c>
      <c r="P35" s="13">
        <v>0</v>
      </c>
      <c r="R35" s="8"/>
      <c r="AA35" s="37"/>
      <c r="AB35" t="s">
        <v>23</v>
      </c>
      <c r="AC35" t="s">
        <v>53</v>
      </c>
      <c r="AF35" s="17">
        <v>0</v>
      </c>
      <c r="AG35" s="17">
        <v>0</v>
      </c>
      <c r="AH35" s="17">
        <v>0</v>
      </c>
      <c r="AI35" s="17">
        <v>0</v>
      </c>
      <c r="AL35" s="17" t="e">
        <f>AL10*AQ33</f>
        <v>#DIV/0!</v>
      </c>
      <c r="AN35" s="17" t="e">
        <f t="shared" si="0"/>
        <v>#DIV/0!</v>
      </c>
      <c r="AR35" s="36"/>
    </row>
    <row r="36" spans="7:44" x14ac:dyDescent="0.25">
      <c r="L36" s="13">
        <v>0</v>
      </c>
      <c r="M36" s="13">
        <v>0</v>
      </c>
      <c r="N36" s="13">
        <v>0</v>
      </c>
      <c r="O36" s="13">
        <v>0</v>
      </c>
      <c r="P36" s="13">
        <v>1</v>
      </c>
      <c r="R36" s="8"/>
      <c r="AA36" s="37"/>
      <c r="AQ36" s="5"/>
      <c r="AR36" s="38"/>
    </row>
    <row r="37" spans="7:44" x14ac:dyDescent="0.25">
      <c r="L37" s="10"/>
      <c r="M37" s="10"/>
      <c r="N37" s="10"/>
      <c r="O37" s="10"/>
      <c r="P37" s="10"/>
      <c r="R37" s="8"/>
      <c r="AA37" s="37"/>
      <c r="AE37" t="s">
        <v>64</v>
      </c>
      <c r="AF37" s="17">
        <f>SUM(AF33:AF35)</f>
        <v>0</v>
      </c>
      <c r="AG37" s="17">
        <f t="shared" ref="AG37:AL37" si="1">SUM(AG33:AG35)</f>
        <v>0</v>
      </c>
      <c r="AH37" s="17">
        <f t="shared" si="1"/>
        <v>0</v>
      </c>
      <c r="AI37" s="17">
        <f t="shared" si="1"/>
        <v>0</v>
      </c>
      <c r="AJ37" s="17">
        <f t="shared" si="1"/>
        <v>0</v>
      </c>
      <c r="AK37" s="17"/>
      <c r="AL37" s="17" t="e">
        <f t="shared" si="1"/>
        <v>#DIV/0!</v>
      </c>
      <c r="AM37" s="26"/>
      <c r="AN37" s="25"/>
      <c r="AR37" s="39"/>
    </row>
    <row r="38" spans="7:44" x14ac:dyDescent="0.25">
      <c r="AA38" s="40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2"/>
    </row>
    <row r="39" spans="7:44" ht="14.45" customHeight="1" x14ac:dyDescent="0.25">
      <c r="Q39" s="5"/>
      <c r="R39" s="9"/>
      <c r="S39" s="53"/>
      <c r="T39" s="53"/>
    </row>
    <row r="42" spans="7:44" x14ac:dyDescent="0.25">
      <c r="L42" s="10"/>
      <c r="M42" s="10"/>
      <c r="N42" s="10"/>
      <c r="O42" s="10"/>
      <c r="P42" s="10"/>
    </row>
    <row r="43" spans="7:44" x14ac:dyDescent="0.25">
      <c r="L43" s="10"/>
      <c r="M43" s="10"/>
      <c r="N43" s="10"/>
      <c r="O43" s="10"/>
      <c r="P43" s="10"/>
    </row>
    <row r="44" spans="7:44" x14ac:dyDescent="0.25">
      <c r="L44" s="10"/>
      <c r="M44" s="10"/>
      <c r="N44" s="10"/>
      <c r="O44" s="10"/>
      <c r="P44" s="10"/>
    </row>
    <row r="45" spans="7:44" x14ac:dyDescent="0.25">
      <c r="L45" s="10"/>
      <c r="M45" s="10"/>
      <c r="N45" s="10"/>
      <c r="O45" s="10"/>
      <c r="P45" s="10"/>
    </row>
    <row r="47" spans="7:44" ht="30" customHeight="1" x14ac:dyDescent="0.25">
      <c r="L47" s="53"/>
      <c r="M47" s="53"/>
      <c r="N47" s="53"/>
      <c r="O47" s="53"/>
      <c r="P47" s="9"/>
      <c r="R47" s="5"/>
    </row>
  </sheetData>
  <mergeCells count="2">
    <mergeCell ref="S39:T39"/>
    <mergeCell ref="L47:O47"/>
  </mergeCells>
  <phoneticPr fontId="6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1D9CE2A426814A9054AC6C4C722ED5" ma:contentTypeVersion="10" ma:contentTypeDescription="Creare un nuovo documento." ma:contentTypeScope="" ma:versionID="df56dec458b733a6f5a4aa88128e48ee">
  <xsd:schema xmlns:xsd="http://www.w3.org/2001/XMLSchema" xmlns:xs="http://www.w3.org/2001/XMLSchema" xmlns:p="http://schemas.microsoft.com/office/2006/metadata/properties" xmlns:ns2="aa97a2c6-5066-49ad-90c0-e23f9da31bb2" xmlns:ns3="c319d79e-6821-4c2a-8db8-88a02643e5e3" targetNamespace="http://schemas.microsoft.com/office/2006/metadata/properties" ma:root="true" ma:fieldsID="57b3dd0920a9f069281dfcd1579251e0" ns2:_="" ns3:_="">
    <xsd:import namespace="aa97a2c6-5066-49ad-90c0-e23f9da31bb2"/>
    <xsd:import namespace="c319d79e-6821-4c2a-8db8-88a02643e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a2c6-5066-49ad-90c0-e23f9da3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d79e-6821-4c2a-8db8-88a02643e5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3088f5-1065-42d3-bd54-93f61e303421}" ma:internalName="TaxCatchAll" ma:showField="CatchAllData" ma:web="c319d79e-6821-4c2a-8db8-88a02643e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19d79e-6821-4c2a-8db8-88a02643e5e3" xsi:nil="true"/>
    <lcf76f155ced4ddcb4097134ff3c332f xmlns="aa97a2c6-5066-49ad-90c0-e23f9da31b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AD8AFD-ADBA-4FFD-B454-52613AC5E6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a2c6-5066-49ad-90c0-e23f9da31bb2"/>
    <ds:schemaRef ds:uri="c319d79e-6821-4c2a-8db8-88a02643e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0520C8-B306-4A76-8642-CA302DC3B3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4CEDEF-44DB-4344-910C-A3D03FE42352}">
  <ds:schemaRefs>
    <ds:schemaRef ds:uri="http://schemas.microsoft.com/office/2006/metadata/properties"/>
    <ds:schemaRef ds:uri="http://schemas.microsoft.com/office/infopath/2007/PartnerControls"/>
    <ds:schemaRef ds:uri="c319d79e-6821-4c2a-8db8-88a02643e5e3"/>
    <ds:schemaRef ds:uri="aa97a2c6-5066-49ad-90c0-e23f9da31b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Emissions</vt:lpstr>
      <vt:lpstr>Blending_fixed_mix</vt:lpstr>
      <vt:lpstr>Blending_optimal_mix</vt:lpstr>
      <vt:lpstr>Blending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Vinciguerra</dc:creator>
  <cp:lastModifiedBy>Valeria Baiocco</cp:lastModifiedBy>
  <dcterms:created xsi:type="dcterms:W3CDTF">2024-05-15T08:40:01Z</dcterms:created>
  <dcterms:modified xsi:type="dcterms:W3CDTF">2024-06-03T11:11:38Z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0x010100D81D9CE2A426814A9054AC6C4C722ED5</vt:lpwstr>
  </property>
  <property fmtid="{D5CDD505-2E9C-101B-9397-08002B2CF9AE}" pid="3" name="MediaServiceImageTags">
    <vt:lpwstr/>
  </property>
</Properties>
</file>