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ey/Desktop/"/>
    </mc:Choice>
  </mc:AlternateContent>
  <xr:revisionPtr revIDLastSave="0" documentId="13_ncr:1_{249894D6-55B8-1147-9B9C-611E1F1889E7}" xr6:coauthVersionLast="37" xr6:coauthVersionMax="37" xr10:uidLastSave="{00000000-0000-0000-0000-000000000000}"/>
  <bookViews>
    <workbookView xWindow="2520" yWindow="460" windowWidth="26280" windowHeight="16380" activeTab="4" xr2:uid="{1C6B4D3A-4B36-41E4-8922-DD0AF5E4CD41}"/>
  </bookViews>
  <sheets>
    <sheet name="Data" sheetId="10" r:id="rId1"/>
    <sheet name="2Exp Smooth" sheetId="5" r:id="rId2"/>
    <sheet name="2Holt's" sheetId="6" r:id="rId3"/>
    <sheet name="2Season Factors" sheetId="7" r:id="rId4"/>
    <sheet name="2Winters" sheetId="9" r:id="rId5"/>
  </sheets>
  <definedNames>
    <definedName name="solver_adj" localSheetId="1" hidden="1">'2Exp Smooth'!$O$2</definedName>
    <definedName name="solver_adj" localSheetId="2" hidden="1">'2Holt''s'!$Q$3:$Q$4</definedName>
    <definedName name="solver_adj" localSheetId="4" hidden="1">'2Winters'!$R$2:$R$4</definedName>
    <definedName name="solver_cvg" localSheetId="1" hidden="1">0.000001</definedName>
    <definedName name="solver_cvg" localSheetId="2" hidden="1">0.000001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itr" localSheetId="4" hidden="1">2147483647</definedName>
    <definedName name="solver_lhs1" localSheetId="1" hidden="1">'2Exp Smooth'!$O$2</definedName>
    <definedName name="solver_lhs1" localSheetId="2" hidden="1">'2Holt''s'!$Q$3:$Q$4</definedName>
    <definedName name="solver_lhs1" localSheetId="4" hidden="1">'2Winters'!$R$2:$R$4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1</definedName>
    <definedName name="solver_msl" localSheetId="2" hidden="1">1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1</definedName>
    <definedName name="solver_num" localSheetId="2" hidden="1">1</definedName>
    <definedName name="solver_num" localSheetId="4" hidden="1">1</definedName>
    <definedName name="solver_nwt" localSheetId="1" hidden="1">1</definedName>
    <definedName name="solver_nwt" localSheetId="2" hidden="1">1</definedName>
    <definedName name="solver_opt" localSheetId="1" hidden="1">'2Exp Smooth'!$O$4</definedName>
    <definedName name="solver_opt" localSheetId="2" hidden="1">'2Holt''s'!$Q$7</definedName>
    <definedName name="solver_opt" localSheetId="4" hidden="1">'2Winters'!$R$7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hs1" localSheetId="1" hidden="1">1</definedName>
    <definedName name="solver_rhs1" localSheetId="2" hidden="1">1</definedName>
    <definedName name="solver_rhs1" localSheetId="4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1000</definedName>
    <definedName name="solver_ssz" localSheetId="2" hidden="1">1000</definedName>
    <definedName name="solver_ssz" localSheetId="4" hidden="1">100</definedName>
    <definedName name="solver_tim" localSheetId="1" hidden="1">100</definedName>
    <definedName name="solver_tim" localSheetId="2" hidden="1">100</definedName>
    <definedName name="solver_tim" localSheetId="4" hidden="1">2147483647</definedName>
    <definedName name="solver_tol" localSheetId="1" hidden="1">0.05</definedName>
    <definedName name="solver_tol" localSheetId="2" hidden="1">0.05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4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K3" i="9" s="1"/>
  <c r="N3" i="9" s="1"/>
  <c r="L3" i="9"/>
  <c r="M3" i="9"/>
  <c r="O3" i="9" s="1"/>
  <c r="E9" i="7"/>
  <c r="E10" i="7"/>
  <c r="E11" i="7"/>
  <c r="E12" i="7"/>
  <c r="E13" i="7"/>
  <c r="E14" i="7"/>
  <c r="E15" i="7"/>
  <c r="E16" i="7"/>
  <c r="E17" i="7"/>
  <c r="E18" i="7"/>
  <c r="E19" i="7"/>
  <c r="E8" i="7"/>
  <c r="J3" i="7" l="1"/>
  <c r="F2" i="9" s="1"/>
  <c r="J2" i="7"/>
  <c r="E2" i="9" s="1"/>
  <c r="H3" i="9" s="1"/>
  <c r="I3" i="9" s="1"/>
  <c r="G29" i="6"/>
  <c r="G30" i="6" s="1"/>
  <c r="G31" i="6" s="1"/>
  <c r="G32" i="6" s="1"/>
  <c r="G33" i="6" s="1"/>
  <c r="G34" i="6" s="1"/>
  <c r="G35" i="6" s="1"/>
  <c r="G36" i="6" s="1"/>
  <c r="G37" i="6" s="1"/>
  <c r="G38" i="6" s="1"/>
  <c r="G28" i="6"/>
  <c r="G27" i="6"/>
  <c r="F2" i="6"/>
  <c r="E2" i="6"/>
  <c r="F25" i="7" l="1"/>
  <c r="G25" i="7" s="1"/>
  <c r="F23" i="7"/>
  <c r="G23" i="7" s="1"/>
  <c r="F21" i="7"/>
  <c r="G21" i="7" s="1"/>
  <c r="F19" i="7"/>
  <c r="G19" i="7" s="1"/>
  <c r="F17" i="7"/>
  <c r="G17" i="7" s="1"/>
  <c r="F15" i="7"/>
  <c r="G15" i="7" s="1"/>
  <c r="F13" i="7"/>
  <c r="G13" i="7" s="1"/>
  <c r="F11" i="7"/>
  <c r="G11" i="7" s="1"/>
  <c r="F9" i="7"/>
  <c r="G9" i="7" s="1"/>
  <c r="F7" i="7"/>
  <c r="G7" i="7" s="1"/>
  <c r="F5" i="7"/>
  <c r="G5" i="7" s="1"/>
  <c r="F3" i="7"/>
  <c r="G3" i="7" s="1"/>
  <c r="E3" i="9"/>
  <c r="G15" i="9" s="1"/>
  <c r="F24" i="7"/>
  <c r="G24" i="7" s="1"/>
  <c r="F22" i="7"/>
  <c r="G22" i="7" s="1"/>
  <c r="F20" i="7"/>
  <c r="G20" i="7" s="1"/>
  <c r="F18" i="7"/>
  <c r="G18" i="7" s="1"/>
  <c r="F16" i="7"/>
  <c r="G16" i="7" s="1"/>
  <c r="F14" i="7"/>
  <c r="G14" i="7" s="1"/>
  <c r="F12" i="7"/>
  <c r="G12" i="7" s="1"/>
  <c r="F10" i="7"/>
  <c r="G10" i="7" s="1"/>
  <c r="F8" i="7"/>
  <c r="G8" i="7" s="1"/>
  <c r="F6" i="7"/>
  <c r="G6" i="7" s="1"/>
  <c r="F4" i="7"/>
  <c r="G4" i="7" s="1"/>
  <c r="F3" i="9" l="1"/>
  <c r="E4" i="9" s="1"/>
  <c r="F4" i="9" s="1"/>
  <c r="E5" i="9" s="1"/>
  <c r="F5" i="9" s="1"/>
  <c r="H6" i="9" s="1"/>
  <c r="I6" i="9" s="1"/>
  <c r="J6" i="9" s="1"/>
  <c r="K6" i="9" s="1"/>
  <c r="G16" i="9" l="1"/>
  <c r="H4" i="9"/>
  <c r="I4" i="9" s="1"/>
  <c r="G17" i="9"/>
  <c r="H5" i="9"/>
  <c r="I5" i="9" s="1"/>
  <c r="J5" i="9" s="1"/>
  <c r="E6" i="9"/>
  <c r="L4" i="9" l="1"/>
  <c r="J4" i="9"/>
  <c r="M5" i="9" s="1"/>
  <c r="O5" i="9" s="1"/>
  <c r="L5" i="9"/>
  <c r="L6" i="9"/>
  <c r="K5" i="9"/>
  <c r="F6" i="9"/>
  <c r="H7" i="9" s="1"/>
  <c r="I7" i="9" s="1"/>
  <c r="G18" i="9"/>
  <c r="K4" i="9" l="1"/>
  <c r="N4" i="9" s="1"/>
  <c r="M4" i="9"/>
  <c r="O4" i="9" s="1"/>
  <c r="M6" i="9"/>
  <c r="O6" i="9" s="1"/>
  <c r="E7" i="9"/>
  <c r="G19" i="9" s="1"/>
  <c r="J7" i="9"/>
  <c r="L7" i="9"/>
  <c r="N5" i="9" l="1"/>
  <c r="N6" i="9"/>
  <c r="F7" i="9"/>
  <c r="E8" i="9" s="1"/>
  <c r="G20" i="9" s="1"/>
  <c r="K7" i="9"/>
  <c r="M7" i="9"/>
  <c r="O7" i="9" s="1"/>
  <c r="H8" i="9" l="1"/>
  <c r="I8" i="9" s="1"/>
  <c r="J8" i="9" s="1"/>
  <c r="F8" i="9"/>
  <c r="H9" i="9" s="1"/>
  <c r="I9" i="9" s="1"/>
  <c r="J9" i="9" s="1"/>
  <c r="K9" i="9" s="1"/>
  <c r="N7" i="9"/>
  <c r="L8" i="9" l="1"/>
  <c r="E9" i="9"/>
  <c r="G21" i="9" s="1"/>
  <c r="L9" i="9"/>
  <c r="K8" i="9"/>
  <c r="M9" i="9"/>
  <c r="O9" i="9" s="1"/>
  <c r="M8" i="9"/>
  <c r="O8" i="9" s="1"/>
  <c r="F9" i="9" l="1"/>
  <c r="H10" i="9" s="1"/>
  <c r="I10" i="9" s="1"/>
  <c r="J10" i="9" s="1"/>
  <c r="N9" i="9"/>
  <c r="N8" i="9"/>
  <c r="O4" i="5"/>
  <c r="F3" i="5"/>
  <c r="G3" i="5" s="1"/>
  <c r="I3" i="5"/>
  <c r="F4" i="5"/>
  <c r="G4" i="5" s="1"/>
  <c r="H4" i="5" s="1"/>
  <c r="F5" i="5"/>
  <c r="G5" i="5"/>
  <c r="H5" i="5" s="1"/>
  <c r="F6" i="5"/>
  <c r="G6" i="5"/>
  <c r="H6" i="5"/>
  <c r="F7" i="5"/>
  <c r="G7" i="5"/>
  <c r="H7" i="5"/>
  <c r="I7" i="5"/>
  <c r="F8" i="5"/>
  <c r="G8" i="5" s="1"/>
  <c r="H8" i="5" s="1"/>
  <c r="F9" i="5"/>
  <c r="G9" i="5"/>
  <c r="H9" i="5" s="1"/>
  <c r="F10" i="5"/>
  <c r="G10" i="5"/>
  <c r="H10" i="5"/>
  <c r="F11" i="5"/>
  <c r="G11" i="5"/>
  <c r="H11" i="5"/>
  <c r="I11" i="5"/>
  <c r="F12" i="5"/>
  <c r="G12" i="5" s="1"/>
  <c r="H12" i="5" s="1"/>
  <c r="F13" i="5"/>
  <c r="G13" i="5"/>
  <c r="H13" i="5" s="1"/>
  <c r="F14" i="5"/>
  <c r="G14" i="5"/>
  <c r="H14" i="5"/>
  <c r="F15" i="5"/>
  <c r="G15" i="5"/>
  <c r="H15" i="5"/>
  <c r="I15" i="5"/>
  <c r="F16" i="5"/>
  <c r="G16" i="5" s="1"/>
  <c r="H16" i="5" s="1"/>
  <c r="F17" i="5"/>
  <c r="G17" i="5"/>
  <c r="H17" i="5" s="1"/>
  <c r="F18" i="5"/>
  <c r="G18" i="5"/>
  <c r="H18" i="5"/>
  <c r="F19" i="5"/>
  <c r="G19" i="5"/>
  <c r="H19" i="5"/>
  <c r="I19" i="5"/>
  <c r="F20" i="5"/>
  <c r="G20" i="5" s="1"/>
  <c r="H20" i="5" s="1"/>
  <c r="F21" i="5"/>
  <c r="G21" i="5"/>
  <c r="H21" i="5" s="1"/>
  <c r="F22" i="5"/>
  <c r="G22" i="5"/>
  <c r="H22" i="5"/>
  <c r="F23" i="5"/>
  <c r="G23" i="5"/>
  <c r="H23" i="5"/>
  <c r="I23" i="5"/>
  <c r="F24" i="5"/>
  <c r="G24" i="5" s="1"/>
  <c r="H24" i="5" s="1"/>
  <c r="F25" i="5"/>
  <c r="G25" i="5"/>
  <c r="H25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E10" i="9" l="1"/>
  <c r="F10" i="9" s="1"/>
  <c r="H11" i="9" s="1"/>
  <c r="I11" i="9" s="1"/>
  <c r="L10" i="9"/>
  <c r="K10" i="9"/>
  <c r="M10" i="9"/>
  <c r="O10" i="9" s="1"/>
  <c r="J3" i="5"/>
  <c r="L3" i="5" s="1"/>
  <c r="J7" i="5"/>
  <c r="L7" i="5" s="1"/>
  <c r="J11" i="5"/>
  <c r="L11" i="5" s="1"/>
  <c r="J15" i="5"/>
  <c r="L15" i="5" s="1"/>
  <c r="J19" i="5"/>
  <c r="L19" i="5" s="1"/>
  <c r="J23" i="5"/>
  <c r="L23" i="5" s="1"/>
  <c r="J18" i="5"/>
  <c r="L18" i="5" s="1"/>
  <c r="J22" i="5"/>
  <c r="L22" i="5" s="1"/>
  <c r="J5" i="5"/>
  <c r="L5" i="5" s="1"/>
  <c r="J9" i="5"/>
  <c r="L9" i="5" s="1"/>
  <c r="J25" i="5"/>
  <c r="L25" i="5" s="1"/>
  <c r="J4" i="5"/>
  <c r="L4" i="5" s="1"/>
  <c r="J16" i="5"/>
  <c r="L16" i="5" s="1"/>
  <c r="J6" i="5"/>
  <c r="L6" i="5" s="1"/>
  <c r="J10" i="5"/>
  <c r="L10" i="5" s="1"/>
  <c r="J14" i="5"/>
  <c r="L14" i="5" s="1"/>
  <c r="H3" i="5"/>
  <c r="J13" i="5"/>
  <c r="L13" i="5" s="1"/>
  <c r="J17" i="5"/>
  <c r="L17" i="5" s="1"/>
  <c r="J21" i="5"/>
  <c r="L21" i="5" s="1"/>
  <c r="J8" i="5"/>
  <c r="L8" i="5" s="1"/>
  <c r="J12" i="5"/>
  <c r="L12" i="5" s="1"/>
  <c r="J20" i="5"/>
  <c r="L20" i="5" s="1"/>
  <c r="J24" i="5"/>
  <c r="L24" i="5" s="1"/>
  <c r="I8" i="5"/>
  <c r="I4" i="5"/>
  <c r="I21" i="5"/>
  <c r="I17" i="5"/>
  <c r="I9" i="5"/>
  <c r="I5" i="5"/>
  <c r="I24" i="5"/>
  <c r="I20" i="5"/>
  <c r="I16" i="5"/>
  <c r="I12" i="5"/>
  <c r="I25" i="5"/>
  <c r="I13" i="5"/>
  <c r="I22" i="5"/>
  <c r="I18" i="5"/>
  <c r="I14" i="5"/>
  <c r="I10" i="5"/>
  <c r="I6" i="5"/>
  <c r="G22" i="9" l="1"/>
  <c r="E11" i="9"/>
  <c r="J11" i="9"/>
  <c r="L11" i="9"/>
  <c r="N10" i="9"/>
  <c r="K4" i="5"/>
  <c r="K8" i="5"/>
  <c r="K12" i="5"/>
  <c r="K16" i="5"/>
  <c r="K20" i="5"/>
  <c r="K24" i="5"/>
  <c r="K23" i="5"/>
  <c r="K10" i="5"/>
  <c r="K14" i="5"/>
  <c r="K18" i="5"/>
  <c r="K22" i="5"/>
  <c r="K13" i="5"/>
  <c r="K17" i="5"/>
  <c r="K25" i="5"/>
  <c r="K3" i="5"/>
  <c r="K7" i="5"/>
  <c r="K11" i="5"/>
  <c r="K15" i="5"/>
  <c r="K19" i="5"/>
  <c r="K6" i="5"/>
  <c r="K5" i="5"/>
  <c r="K9" i="5"/>
  <c r="K21" i="5"/>
  <c r="F11" i="9" l="1"/>
  <c r="E12" i="9" s="1"/>
  <c r="F12" i="9" s="1"/>
  <c r="H13" i="9" s="1"/>
  <c r="I13" i="9" s="1"/>
  <c r="G23" i="9"/>
  <c r="K11" i="9"/>
  <c r="N11" i="9" s="1"/>
  <c r="M11" i="9"/>
  <c r="O11" i="9" s="1"/>
  <c r="G3" i="6"/>
  <c r="H12" i="9" l="1"/>
  <c r="I12" i="9" s="1"/>
  <c r="J12" i="9" s="1"/>
  <c r="G24" i="9"/>
  <c r="E13" i="9"/>
  <c r="G25" i="9" s="1"/>
  <c r="J13" i="9"/>
  <c r="H3" i="6"/>
  <c r="E3" i="6"/>
  <c r="I3" i="6"/>
  <c r="K3" i="6"/>
  <c r="F2" i="5"/>
  <c r="L13" i="9" l="1"/>
  <c r="L12" i="9"/>
  <c r="F13" i="9"/>
  <c r="E14" i="9" s="1"/>
  <c r="G26" i="9" s="1"/>
  <c r="K12" i="9"/>
  <c r="N12" i="9" s="1"/>
  <c r="M12" i="9"/>
  <c r="O12" i="9" s="1"/>
  <c r="K13" i="9"/>
  <c r="M13" i="9"/>
  <c r="O13" i="9" s="1"/>
  <c r="J12" i="7"/>
  <c r="J9" i="7"/>
  <c r="F3" i="6"/>
  <c r="G4" i="6" s="1"/>
  <c r="I2" i="5"/>
  <c r="G2" i="5"/>
  <c r="L3" i="6"/>
  <c r="N3" i="6" s="1"/>
  <c r="J3" i="6"/>
  <c r="F2" i="7"/>
  <c r="G2" i="7" s="1"/>
  <c r="J5" i="7" s="1"/>
  <c r="F14" i="9" l="1"/>
  <c r="E15" i="9" s="1"/>
  <c r="H14" i="9"/>
  <c r="I14" i="9" s="1"/>
  <c r="N13" i="9"/>
  <c r="J15" i="7"/>
  <c r="J7" i="7"/>
  <c r="J10" i="7"/>
  <c r="J13" i="7"/>
  <c r="J16" i="7"/>
  <c r="J8" i="7"/>
  <c r="J11" i="7"/>
  <c r="J14" i="7"/>
  <c r="J6" i="7"/>
  <c r="E4" i="6"/>
  <c r="H4" i="6"/>
  <c r="H2" i="5"/>
  <c r="J2" i="5"/>
  <c r="L2" i="5" s="1"/>
  <c r="M3" i="6"/>
  <c r="F15" i="9" l="1"/>
  <c r="H16" i="9" s="1"/>
  <c r="I16" i="9" s="1"/>
  <c r="J16" i="9" s="1"/>
  <c r="G27" i="9"/>
  <c r="H15" i="9"/>
  <c r="I15" i="9" s="1"/>
  <c r="J14" i="9"/>
  <c r="L14" i="9"/>
  <c r="I4" i="6"/>
  <c r="K4" i="6"/>
  <c r="F4" i="6"/>
  <c r="G5" i="6" s="1"/>
  <c r="K2" i="5"/>
  <c r="L16" i="9" l="1"/>
  <c r="E16" i="9"/>
  <c r="G28" i="9" s="1"/>
  <c r="L15" i="9"/>
  <c r="J15" i="9"/>
  <c r="K15" i="9" s="1"/>
  <c r="K14" i="9"/>
  <c r="N14" i="9" s="1"/>
  <c r="M14" i="9"/>
  <c r="O14" i="9" s="1"/>
  <c r="K16" i="9"/>
  <c r="E5" i="6"/>
  <c r="F5" i="6" s="1"/>
  <c r="G6" i="6" s="1"/>
  <c r="H5" i="6"/>
  <c r="L4" i="6"/>
  <c r="N4" i="6" s="1"/>
  <c r="J4" i="6"/>
  <c r="F16" i="9" l="1"/>
  <c r="E17" i="9" s="1"/>
  <c r="G29" i="9" s="1"/>
  <c r="M16" i="9"/>
  <c r="O16" i="9" s="1"/>
  <c r="M15" i="9"/>
  <c r="O15" i="9" s="1"/>
  <c r="N15" i="9"/>
  <c r="N16" i="9"/>
  <c r="I5" i="6"/>
  <c r="K5" i="6"/>
  <c r="M4" i="6"/>
  <c r="E6" i="6"/>
  <c r="F6" i="6" s="1"/>
  <c r="G7" i="6" s="1"/>
  <c r="H6" i="6"/>
  <c r="I6" i="6" s="1"/>
  <c r="J6" i="6" s="1"/>
  <c r="F17" i="9" l="1"/>
  <c r="H18" i="9" s="1"/>
  <c r="I18" i="9" s="1"/>
  <c r="J18" i="9" s="1"/>
  <c r="K18" i="9" s="1"/>
  <c r="H17" i="9"/>
  <c r="I17" i="9" s="1"/>
  <c r="J17" i="9" s="1"/>
  <c r="K17" i="9" s="1"/>
  <c r="N17" i="9" s="1"/>
  <c r="E7" i="6"/>
  <c r="F7" i="6" s="1"/>
  <c r="G8" i="6" s="1"/>
  <c r="H7" i="6"/>
  <c r="K6" i="6"/>
  <c r="J5" i="6"/>
  <c r="L5" i="6"/>
  <c r="N5" i="6" s="1"/>
  <c r="L6" i="6"/>
  <c r="N6" i="6" s="1"/>
  <c r="E18" i="9" l="1"/>
  <c r="F18" i="9" s="1"/>
  <c r="E19" i="9" s="1"/>
  <c r="G31" i="9" s="1"/>
  <c r="L17" i="9"/>
  <c r="M18" i="9"/>
  <c r="O18" i="9" s="1"/>
  <c r="N18" i="9"/>
  <c r="L18" i="9"/>
  <c r="M17" i="9"/>
  <c r="O17" i="9" s="1"/>
  <c r="M5" i="6"/>
  <c r="M6" i="6"/>
  <c r="I7" i="6"/>
  <c r="K7" i="6"/>
  <c r="E8" i="6"/>
  <c r="F8" i="6" s="1"/>
  <c r="G9" i="6" s="1"/>
  <c r="H8" i="6"/>
  <c r="H19" i="9" l="1"/>
  <c r="I19" i="9" s="1"/>
  <c r="J19" i="9" s="1"/>
  <c r="K19" i="9" s="1"/>
  <c r="N19" i="9" s="1"/>
  <c r="G30" i="9"/>
  <c r="F19" i="9"/>
  <c r="E20" i="9" s="1"/>
  <c r="G32" i="9" s="1"/>
  <c r="E9" i="6"/>
  <c r="H9" i="6"/>
  <c r="I8" i="6"/>
  <c r="J8" i="6" s="1"/>
  <c r="J7" i="6"/>
  <c r="L7" i="6"/>
  <c r="N7" i="6" s="1"/>
  <c r="K8" i="6"/>
  <c r="L19" i="9" l="1"/>
  <c r="F20" i="9"/>
  <c r="H21" i="9" s="1"/>
  <c r="I21" i="9" s="1"/>
  <c r="J21" i="9" s="1"/>
  <c r="K21" i="9" s="1"/>
  <c r="M19" i="9"/>
  <c r="O19" i="9" s="1"/>
  <c r="H20" i="9"/>
  <c r="I20" i="9" s="1"/>
  <c r="L8" i="6"/>
  <c r="N8" i="6" s="1"/>
  <c r="M8" i="6"/>
  <c r="M7" i="6"/>
  <c r="K9" i="6"/>
  <c r="I9" i="6"/>
  <c r="F9" i="6"/>
  <c r="G10" i="6" s="1"/>
  <c r="L21" i="9" l="1"/>
  <c r="E21" i="9"/>
  <c r="G33" i="9" s="1"/>
  <c r="J20" i="9"/>
  <c r="L20" i="9"/>
  <c r="J9" i="6"/>
  <c r="L9" i="6"/>
  <c r="N9" i="6" s="1"/>
  <c r="E10" i="6"/>
  <c r="F10" i="6" s="1"/>
  <c r="G11" i="6" s="1"/>
  <c r="H10" i="6"/>
  <c r="F21" i="9" l="1"/>
  <c r="E22" i="9" s="1"/>
  <c r="F22" i="9" s="1"/>
  <c r="E23" i="9" s="1"/>
  <c r="G35" i="9" s="1"/>
  <c r="K20" i="9"/>
  <c r="M20" i="9"/>
  <c r="O20" i="9" s="1"/>
  <c r="M21" i="9"/>
  <c r="O21" i="9" s="1"/>
  <c r="E11" i="6"/>
  <c r="F11" i="6" s="1"/>
  <c r="G12" i="6" s="1"/>
  <c r="H11" i="6"/>
  <c r="I10" i="6"/>
  <c r="K10" i="6"/>
  <c r="M9" i="6"/>
  <c r="H22" i="9" l="1"/>
  <c r="I22" i="9" s="1"/>
  <c r="J22" i="9" s="1"/>
  <c r="K22" i="9" s="1"/>
  <c r="F23" i="9"/>
  <c r="H24" i="9" s="1"/>
  <c r="I24" i="9" s="1"/>
  <c r="J24" i="9" s="1"/>
  <c r="K24" i="9" s="1"/>
  <c r="H23" i="9"/>
  <c r="I23" i="9" s="1"/>
  <c r="J23" i="9" s="1"/>
  <c r="K23" i="9" s="1"/>
  <c r="G34" i="9"/>
  <c r="N20" i="9"/>
  <c r="N21" i="9"/>
  <c r="J10" i="6"/>
  <c r="L10" i="6"/>
  <c r="N10" i="6" s="1"/>
  <c r="I11" i="6"/>
  <c r="J11" i="6" s="1"/>
  <c r="K11" i="6"/>
  <c r="E12" i="6"/>
  <c r="F12" i="6" s="1"/>
  <c r="G13" i="6" s="1"/>
  <c r="H12" i="6"/>
  <c r="N23" i="9" l="1"/>
  <c r="N22" i="9"/>
  <c r="L22" i="9"/>
  <c r="L23" i="9"/>
  <c r="M23" i="9"/>
  <c r="O23" i="9" s="1"/>
  <c r="M22" i="9"/>
  <c r="O22" i="9" s="1"/>
  <c r="N24" i="9"/>
  <c r="M24" i="9"/>
  <c r="O24" i="9" s="1"/>
  <c r="E24" i="9"/>
  <c r="G36" i="9" s="1"/>
  <c r="L24" i="9"/>
  <c r="L11" i="6"/>
  <c r="N11" i="6" s="1"/>
  <c r="I12" i="6"/>
  <c r="K12" i="6"/>
  <c r="E13" i="6"/>
  <c r="F13" i="6" s="1"/>
  <c r="G14" i="6" s="1"/>
  <c r="H13" i="6"/>
  <c r="M11" i="6"/>
  <c r="M10" i="6"/>
  <c r="F24" i="9" l="1"/>
  <c r="H25" i="9" s="1"/>
  <c r="I25" i="9" s="1"/>
  <c r="J25" i="9" s="1"/>
  <c r="K25" i="9" s="1"/>
  <c r="N25" i="9" s="1"/>
  <c r="I13" i="6"/>
  <c r="K13" i="6"/>
  <c r="E14" i="6"/>
  <c r="F14" i="6" s="1"/>
  <c r="G15" i="6" s="1"/>
  <c r="H14" i="6"/>
  <c r="J12" i="6"/>
  <c r="M12" i="6" s="1"/>
  <c r="L12" i="6"/>
  <c r="N12" i="6" s="1"/>
  <c r="M25" i="9" l="1"/>
  <c r="O25" i="9" s="1"/>
  <c r="E25" i="9"/>
  <c r="F25" i="9" s="1"/>
  <c r="L25" i="9"/>
  <c r="E15" i="6"/>
  <c r="F15" i="6" s="1"/>
  <c r="G16" i="6" s="1"/>
  <c r="H15" i="6"/>
  <c r="I14" i="6"/>
  <c r="K14" i="6"/>
  <c r="J13" i="6"/>
  <c r="M13" i="6" s="1"/>
  <c r="L13" i="6"/>
  <c r="N13" i="6" s="1"/>
  <c r="H26" i="9" l="1"/>
  <c r="I26" i="9" s="1"/>
  <c r="J26" i="9" s="1"/>
  <c r="M26" i="9" s="1"/>
  <c r="R7" i="9" s="1"/>
  <c r="E26" i="9"/>
  <c r="F26" i="9" s="1"/>
  <c r="H30" i="9" s="1"/>
  <c r="G37" i="9"/>
  <c r="J14" i="6"/>
  <c r="M14" i="6" s="1"/>
  <c r="L14" i="6"/>
  <c r="N14" i="6" s="1"/>
  <c r="I15" i="6"/>
  <c r="K15" i="6"/>
  <c r="E16" i="6"/>
  <c r="F16" i="6" s="1"/>
  <c r="G17" i="6" s="1"/>
  <c r="H16" i="6"/>
  <c r="L26" i="9" l="1"/>
  <c r="K26" i="9"/>
  <c r="N26" i="9" s="1"/>
  <c r="O26" i="9"/>
  <c r="H34" i="9"/>
  <c r="G38" i="9"/>
  <c r="H38" i="9" s="1"/>
  <c r="H27" i="9"/>
  <c r="H37" i="9"/>
  <c r="H35" i="9"/>
  <c r="H31" i="9"/>
  <c r="H33" i="9"/>
  <c r="H29" i="9"/>
  <c r="H36" i="9"/>
  <c r="H28" i="9"/>
  <c r="H32" i="9"/>
  <c r="J15" i="6"/>
  <c r="M15" i="6" s="1"/>
  <c r="L15" i="6"/>
  <c r="N15" i="6" s="1"/>
  <c r="I16" i="6"/>
  <c r="K16" i="6"/>
  <c r="E17" i="6"/>
  <c r="H17" i="6"/>
  <c r="J16" i="6" l="1"/>
  <c r="M16" i="6" s="1"/>
  <c r="L16" i="6"/>
  <c r="N16" i="6" s="1"/>
  <c r="I17" i="6"/>
  <c r="K17" i="6"/>
  <c r="F17" i="6"/>
  <c r="G18" i="6" s="1"/>
  <c r="E18" i="6" l="1"/>
  <c r="F18" i="6" s="1"/>
  <c r="G19" i="6" s="1"/>
  <c r="H18" i="6"/>
  <c r="J17" i="6"/>
  <c r="M17" i="6" s="1"/>
  <c r="L17" i="6"/>
  <c r="N17" i="6" s="1"/>
  <c r="I18" i="6" l="1"/>
  <c r="K18" i="6"/>
  <c r="E19" i="6"/>
  <c r="F19" i="6" s="1"/>
  <c r="G20" i="6" s="1"/>
  <c r="H19" i="6"/>
  <c r="E20" i="6" l="1"/>
  <c r="H20" i="6"/>
  <c r="I19" i="6"/>
  <c r="K19" i="6"/>
  <c r="J18" i="6"/>
  <c r="M18" i="6" s="1"/>
  <c r="L18" i="6"/>
  <c r="N18" i="6" s="1"/>
  <c r="J19" i="6" l="1"/>
  <c r="M19" i="6" s="1"/>
  <c r="L19" i="6"/>
  <c r="N19" i="6" s="1"/>
  <c r="I20" i="6"/>
  <c r="K20" i="6"/>
  <c r="F20" i="6"/>
  <c r="G21" i="6" s="1"/>
  <c r="E21" i="6" l="1"/>
  <c r="F21" i="6" s="1"/>
  <c r="G22" i="6" s="1"/>
  <c r="H21" i="6"/>
  <c r="J20" i="6"/>
  <c r="M20" i="6" s="1"/>
  <c r="L20" i="6"/>
  <c r="N20" i="6" s="1"/>
  <c r="I21" i="6" l="1"/>
  <c r="K21" i="6"/>
  <c r="E22" i="6"/>
  <c r="F22" i="6" s="1"/>
  <c r="G23" i="6" s="1"/>
  <c r="H22" i="6"/>
  <c r="I22" i="6" l="1"/>
  <c r="K22" i="6"/>
  <c r="E23" i="6"/>
  <c r="F23" i="6" s="1"/>
  <c r="G24" i="6" s="1"/>
  <c r="H23" i="6"/>
  <c r="J21" i="6"/>
  <c r="M21" i="6" s="1"/>
  <c r="L21" i="6"/>
  <c r="N21" i="6" s="1"/>
  <c r="I23" i="6" l="1"/>
  <c r="K23" i="6"/>
  <c r="E24" i="6"/>
  <c r="F24" i="6" s="1"/>
  <c r="G25" i="6" s="1"/>
  <c r="H24" i="6"/>
  <c r="J22" i="6"/>
  <c r="M22" i="6" s="1"/>
  <c r="L22" i="6"/>
  <c r="N22" i="6" s="1"/>
  <c r="I24" i="6" l="1"/>
  <c r="K24" i="6"/>
  <c r="E25" i="6"/>
  <c r="F25" i="6" s="1"/>
  <c r="G26" i="6" s="1"/>
  <c r="H25" i="6"/>
  <c r="J23" i="6"/>
  <c r="M23" i="6" s="1"/>
  <c r="L23" i="6"/>
  <c r="N23" i="6" s="1"/>
  <c r="I25" i="6" l="1"/>
  <c r="K25" i="6"/>
  <c r="E26" i="6"/>
  <c r="F26" i="6" s="1"/>
  <c r="H26" i="6"/>
  <c r="J24" i="6"/>
  <c r="M24" i="6" s="1"/>
  <c r="L24" i="6"/>
  <c r="N24" i="6" s="1"/>
  <c r="I26" i="6" l="1"/>
  <c r="K26" i="6"/>
  <c r="J25" i="6"/>
  <c r="M25" i="6" s="1"/>
  <c r="L25" i="6"/>
  <c r="N25" i="6" s="1"/>
  <c r="J26" i="6" l="1"/>
  <c r="M26" i="6" s="1"/>
  <c r="L26" i="6"/>
  <c r="N26" i="6" l="1"/>
  <c r="Q7" i="6"/>
</calcChain>
</file>

<file path=xl/sharedStrings.xml><?xml version="1.0" encoding="utf-8"?>
<sst xmlns="http://schemas.openxmlformats.org/spreadsheetml/2006/main" count="74" uniqueCount="39">
  <si>
    <t>Year</t>
  </si>
  <si>
    <t>Month</t>
  </si>
  <si>
    <t>Period</t>
  </si>
  <si>
    <r>
      <t>Demand
A</t>
    </r>
    <r>
      <rPr>
        <vertAlign val="subscript"/>
        <sz val="10"/>
        <rFont val="Arial"/>
        <family val="2"/>
      </rPr>
      <t>t</t>
    </r>
  </si>
  <si>
    <r>
      <t>Error E</t>
    </r>
    <r>
      <rPr>
        <vertAlign val="subscript"/>
        <sz val="10"/>
        <rFont val="Arial"/>
        <family val="2"/>
      </rPr>
      <t>t</t>
    </r>
  </si>
  <si>
    <t>Absolute Error</t>
  </si>
  <si>
    <t>Absolute % Error</t>
  </si>
  <si>
    <r>
      <t>MSE</t>
    </r>
    <r>
      <rPr>
        <vertAlign val="subscript"/>
        <sz val="10"/>
        <rFont val="Arial"/>
        <family val="2"/>
      </rPr>
      <t>t</t>
    </r>
  </si>
  <si>
    <r>
      <t>MAD</t>
    </r>
    <r>
      <rPr>
        <vertAlign val="subscript"/>
        <sz val="10"/>
        <rFont val="Arial"/>
        <family val="2"/>
      </rPr>
      <t>t</t>
    </r>
  </si>
  <si>
    <r>
      <t>MAPE</t>
    </r>
    <r>
      <rPr>
        <vertAlign val="subscript"/>
        <sz val="10"/>
        <rFont val="Arial"/>
        <family val="2"/>
      </rPr>
      <t>t</t>
    </r>
  </si>
  <si>
    <r>
      <t>TS</t>
    </r>
    <r>
      <rPr>
        <vertAlign val="subscript"/>
        <sz val="10"/>
        <rFont val="Arial"/>
        <family val="2"/>
      </rPr>
      <t>t</t>
    </r>
  </si>
  <si>
    <t>MAD</t>
  </si>
  <si>
    <r>
      <t>Forecast F</t>
    </r>
    <r>
      <rPr>
        <vertAlign val="subscript"/>
        <sz val="10"/>
        <rFont val="Arial"/>
        <family val="2"/>
      </rPr>
      <t>t</t>
    </r>
  </si>
  <si>
    <r>
      <t>a</t>
    </r>
    <r>
      <rPr>
        <sz val="10"/>
        <rFont val="Arial"/>
        <family val="2"/>
      </rPr>
      <t xml:space="preserve"> =</t>
    </r>
  </si>
  <si>
    <r>
      <t>Level L</t>
    </r>
    <r>
      <rPr>
        <vertAlign val="subscript"/>
        <sz val="10"/>
        <rFont val="Arial"/>
        <family val="2"/>
      </rPr>
      <t>t</t>
    </r>
  </si>
  <si>
    <r>
      <t>Trend T</t>
    </r>
    <r>
      <rPr>
        <vertAlign val="subscript"/>
        <sz val="10"/>
        <rFont val="Arial"/>
        <family val="2"/>
      </rPr>
      <t>t</t>
    </r>
  </si>
  <si>
    <r>
      <t>b</t>
    </r>
    <r>
      <rPr>
        <sz val="10"/>
        <rFont val="Arial"/>
        <family val="2"/>
      </rPr>
      <t xml:space="preserve"> = </t>
    </r>
  </si>
  <si>
    <r>
      <t>Deseasonalized Demand D</t>
    </r>
    <r>
      <rPr>
        <vertAlign val="subscript"/>
        <sz val="10"/>
        <rFont val="Arial"/>
        <family val="2"/>
      </rPr>
      <t>t</t>
    </r>
  </si>
  <si>
    <r>
      <t>Deseasonalized Demand D-bar</t>
    </r>
    <r>
      <rPr>
        <vertAlign val="subscript"/>
        <sz val="10"/>
        <rFont val="Arial"/>
        <family val="2"/>
      </rPr>
      <t>t</t>
    </r>
  </si>
  <si>
    <r>
      <t>Seasonal Factor
S-bar</t>
    </r>
    <r>
      <rPr>
        <vertAlign val="subscript"/>
        <sz val="10"/>
        <rFont val="Arial"/>
        <family val="2"/>
      </rPr>
      <t>t</t>
    </r>
  </si>
  <si>
    <t>Y-Intercept (L)</t>
  </si>
  <si>
    <t>Slope (T)</t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</si>
  <si>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</si>
  <si>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</si>
  <si>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</si>
  <si>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</si>
  <si>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</si>
  <si>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</si>
  <si>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</si>
  <si>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</si>
  <si>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</si>
  <si>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</si>
  <si>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11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</si>
  <si>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0"/>
        <rFont val="Arial"/>
        <family val="2"/>
      </rPr>
      <t>12</t>
    </r>
    <r>
      <rPr>
        <sz val="10"/>
        <rFont val="Arial"/>
        <family val="2"/>
      </rPr>
      <t xml:space="preserve"> =</t>
    </r>
  </si>
  <si>
    <r>
      <t>Seasonal Factor S</t>
    </r>
    <r>
      <rPr>
        <vertAlign val="subscript"/>
        <sz val="10"/>
        <rFont val="Arial"/>
        <family val="2"/>
      </rPr>
      <t>t</t>
    </r>
  </si>
  <si>
    <r>
      <t>g</t>
    </r>
    <r>
      <rPr>
        <sz val="10"/>
        <rFont val="Arial"/>
        <family val="2"/>
      </rPr>
      <t xml:space="preserve"> = </t>
    </r>
  </si>
  <si>
    <t>period</t>
  </si>
  <si>
    <t>demand</t>
  </si>
  <si>
    <t>The winters method was the most accurate because the MAD was only 1.2. The tracing signal is within the +/- 6 rule, and all of our error calculations show winters with the lowest MAPE. This data has no trend, but seasonality.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</si>
</sst>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#,##0.0"/>
  </numFmts>
  <fonts count="7"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FF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164" fontId="1" fillId="0" borderId="0" xfId="1" applyNumberFormat="1"/>
    <xf numFmtId="3" fontId="1" fillId="0" borderId="0" xfId="1" applyNumberFormat="1"/>
    <xf numFmtId="4" fontId="1" fillId="0" borderId="0" xfId="1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1" fillId="0" borderId="0" xfId="0" applyFont="1"/>
    <xf numFmtId="3" fontId="0" fillId="3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3" fontId="5" fillId="2" borderId="0" xfId="0" applyNumberFormat="1" applyFont="1" applyFill="1"/>
    <xf numFmtId="0" fontId="4" fillId="0" borderId="0" xfId="0" applyFont="1"/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4" borderId="0" xfId="0" applyNumberFormat="1" applyFill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165" fontId="0" fillId="5" borderId="0" xfId="0" applyNumberFormat="1" applyFill="1" applyBorder="1"/>
    <xf numFmtId="165" fontId="0" fillId="5" borderId="0" xfId="0" applyNumberFormat="1" applyFill="1"/>
    <xf numFmtId="3" fontId="3" fillId="2" borderId="0" xfId="0" applyNumberFormat="1" applyFont="1" applyFill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3" fontId="0" fillId="2" borderId="0" xfId="0" applyNumberFormat="1" applyFont="1" applyFill="1"/>
    <xf numFmtId="3" fontId="0" fillId="0" borderId="0" xfId="0" applyNumberFormat="1" applyFont="1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0" fillId="0" borderId="0" xfId="0" applyNumberFormat="1" applyFill="1"/>
    <xf numFmtId="164" fontId="1" fillId="0" borderId="0" xfId="1" applyNumberFormat="1" applyFill="1"/>
    <xf numFmtId="3" fontId="1" fillId="0" borderId="0" xfId="1" applyNumberFormat="1" applyFill="1"/>
    <xf numFmtId="4" fontId="1" fillId="0" borderId="0" xfId="1" applyNumberFormat="1" applyFill="1"/>
    <xf numFmtId="0" fontId="0" fillId="0" borderId="0" xfId="0" applyFill="1"/>
    <xf numFmtId="166" fontId="1" fillId="0" borderId="0" xfId="1" applyNumberFormat="1"/>
    <xf numFmtId="166" fontId="0" fillId="3" borderId="0" xfId="0" applyNumberFormat="1" applyFill="1"/>
    <xf numFmtId="164" fontId="0" fillId="0" borderId="0" xfId="1" applyNumberFormat="1" applyFont="1" applyFill="1"/>
  </cellXfs>
  <cellStyles count="3">
    <cellStyle name="Normal" xfId="0" builtinId="0"/>
    <cellStyle name="Normal 2" xfId="2" xr:uid="{4E708E89-4517-400D-A3C4-80EF05AC52B1}"/>
    <cellStyle name="Percent" xfId="1" builtinId="5"/>
  </cellStyles>
  <dxfs count="0"/>
  <tableStyles count="0" defaultTableStyle="TableStyleMedium2" defaultPivotStyle="PivotStyleLight16"/>
  <colors>
    <mruColors>
      <color rgb="FFEC9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DC40-B119-AB42-9577-E7A9DE57C960}">
  <dimension ref="A1:B25"/>
  <sheetViews>
    <sheetView workbookViewId="0">
      <selection activeCell="C10" sqref="C10"/>
    </sheetView>
  </sheetViews>
  <sheetFormatPr baseColWidth="10" defaultRowHeight="13"/>
  <sheetData>
    <row r="1" spans="1:2" ht="14" thickBot="1">
      <c r="A1" t="s">
        <v>36</v>
      </c>
      <c r="B1" t="s">
        <v>37</v>
      </c>
    </row>
    <row r="2" spans="1:2" ht="15" thickBot="1">
      <c r="A2" s="2">
        <v>1</v>
      </c>
      <c r="B2" s="34">
        <v>33</v>
      </c>
    </row>
    <row r="3" spans="1:2" ht="15" thickBot="1">
      <c r="A3" s="2">
        <v>2</v>
      </c>
      <c r="B3" s="35">
        <v>38</v>
      </c>
    </row>
    <row r="4" spans="1:2" ht="15" thickBot="1">
      <c r="A4" s="2">
        <v>3</v>
      </c>
      <c r="B4" s="35">
        <v>31</v>
      </c>
    </row>
    <row r="5" spans="1:2" ht="15" thickBot="1">
      <c r="A5" s="2">
        <v>4</v>
      </c>
      <c r="B5" s="35">
        <v>35</v>
      </c>
    </row>
    <row r="6" spans="1:2" ht="15" thickBot="1">
      <c r="A6" s="2">
        <v>5</v>
      </c>
      <c r="B6" s="35">
        <v>30</v>
      </c>
    </row>
    <row r="7" spans="1:2" ht="15" thickBot="1">
      <c r="A7" s="2">
        <v>6</v>
      </c>
      <c r="B7" s="35">
        <v>36</v>
      </c>
    </row>
    <row r="8" spans="1:2" ht="15" thickBot="1">
      <c r="A8" s="2">
        <v>7</v>
      </c>
      <c r="B8" s="35">
        <v>34</v>
      </c>
    </row>
    <row r="9" spans="1:2" ht="15" thickBot="1">
      <c r="A9" s="2">
        <v>8</v>
      </c>
      <c r="B9" s="35">
        <v>39</v>
      </c>
    </row>
    <row r="10" spans="1:2" ht="15" thickBot="1">
      <c r="A10" s="2">
        <v>9</v>
      </c>
      <c r="B10" s="35">
        <v>36</v>
      </c>
    </row>
    <row r="11" spans="1:2" ht="15" thickBot="1">
      <c r="A11" s="2">
        <v>10</v>
      </c>
      <c r="B11" s="35">
        <v>36</v>
      </c>
    </row>
    <row r="12" spans="1:2" ht="15" thickBot="1">
      <c r="A12" s="2">
        <v>11</v>
      </c>
      <c r="B12" s="35">
        <v>40</v>
      </c>
    </row>
    <row r="13" spans="1:2" ht="15" thickBot="1">
      <c r="A13" s="2">
        <v>12</v>
      </c>
      <c r="B13" s="35">
        <v>38</v>
      </c>
    </row>
    <row r="14" spans="1:2" ht="15" thickBot="1">
      <c r="A14" s="2">
        <v>13</v>
      </c>
      <c r="B14" s="34">
        <v>37</v>
      </c>
    </row>
    <row r="15" spans="1:2" ht="15" thickBot="1">
      <c r="A15" s="2">
        <v>14</v>
      </c>
      <c r="B15" s="35">
        <v>39</v>
      </c>
    </row>
    <row r="16" spans="1:2" ht="15" thickBot="1">
      <c r="A16" s="2">
        <v>15</v>
      </c>
      <c r="B16" s="35">
        <v>32</v>
      </c>
    </row>
    <row r="17" spans="1:2" ht="15" thickBot="1">
      <c r="A17" s="2">
        <v>16</v>
      </c>
      <c r="B17" s="35">
        <v>38</v>
      </c>
    </row>
    <row r="18" spans="1:2" ht="15" thickBot="1">
      <c r="A18" s="2">
        <v>17</v>
      </c>
      <c r="B18" s="35">
        <v>37</v>
      </c>
    </row>
    <row r="19" spans="1:2" ht="15" thickBot="1">
      <c r="A19" s="2">
        <v>18</v>
      </c>
      <c r="B19" s="35">
        <v>39</v>
      </c>
    </row>
    <row r="20" spans="1:2" ht="15" thickBot="1">
      <c r="A20" s="2">
        <v>19</v>
      </c>
      <c r="B20" s="35">
        <v>37</v>
      </c>
    </row>
    <row r="21" spans="1:2" ht="15" thickBot="1">
      <c r="A21" s="2">
        <v>20</v>
      </c>
      <c r="B21" s="35">
        <v>35</v>
      </c>
    </row>
    <row r="22" spans="1:2" ht="15" thickBot="1">
      <c r="A22" s="2">
        <v>21</v>
      </c>
      <c r="B22" s="35">
        <v>37</v>
      </c>
    </row>
    <row r="23" spans="1:2" ht="15" thickBot="1">
      <c r="A23" s="2">
        <v>22</v>
      </c>
      <c r="B23" s="35">
        <v>34</v>
      </c>
    </row>
    <row r="24" spans="1:2" ht="15" thickBot="1">
      <c r="A24" s="2">
        <v>23</v>
      </c>
      <c r="B24" s="35">
        <v>35</v>
      </c>
    </row>
    <row r="25" spans="1:2" ht="15" thickBot="1">
      <c r="A25" s="2">
        <v>24</v>
      </c>
      <c r="B25" s="35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BDA4-BCDE-425A-B6A2-61BC91D984EA}">
  <dimension ref="A1:O38"/>
  <sheetViews>
    <sheetView zoomScale="117" zoomScaleNormal="132" workbookViewId="0">
      <pane ySplit="1" topLeftCell="A2" activePane="bottomLeft" state="frozen"/>
      <selection pane="bottomLeft" activeCell="C2" sqref="C2:C25"/>
    </sheetView>
  </sheetViews>
  <sheetFormatPr baseColWidth="10" defaultColWidth="8.83203125" defaultRowHeight="13"/>
  <cols>
    <col min="1" max="1" width="8.83203125" style="2"/>
    <col min="2" max="2" width="7.83203125" style="2" customWidth="1"/>
    <col min="4" max="4" width="12.83203125" customWidth="1"/>
    <col min="5" max="5" width="9.33203125" customWidth="1"/>
    <col min="9" max="9" width="11.6640625" customWidth="1"/>
    <col min="10" max="11" width="8.33203125" customWidth="1"/>
    <col min="12" max="12" width="7.6640625" customWidth="1"/>
    <col min="13" max="13" width="3.5" customWidth="1"/>
    <col min="14" max="14" width="5.83203125" customWidth="1"/>
    <col min="15" max="15" width="7.33203125" customWidth="1"/>
  </cols>
  <sheetData>
    <row r="1" spans="1:15" ht="31" thickBot="1">
      <c r="A1" s="1" t="s">
        <v>0</v>
      </c>
      <c r="B1" s="1" t="s">
        <v>1</v>
      </c>
      <c r="C1" s="4" t="s">
        <v>2</v>
      </c>
      <c r="D1" s="8" t="s">
        <v>3</v>
      </c>
      <c r="E1" s="8" t="s">
        <v>12</v>
      </c>
      <c r="F1" s="9" t="s">
        <v>4</v>
      </c>
      <c r="G1" s="9" t="s">
        <v>5</v>
      </c>
      <c r="H1" s="9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0"/>
    </row>
    <row r="2" spans="1:15" ht="15" thickBot="1">
      <c r="A2" s="2">
        <v>2015</v>
      </c>
      <c r="B2" s="2">
        <v>1</v>
      </c>
      <c r="C2" s="2">
        <v>1</v>
      </c>
      <c r="D2" s="34">
        <v>33</v>
      </c>
      <c r="E2" s="33">
        <f>AVERAGE(D2:D25)</f>
        <v>35.916666666666664</v>
      </c>
      <c r="F2" s="3">
        <f>E2-D2</f>
        <v>2.9166666666666643</v>
      </c>
      <c r="G2" s="3">
        <f>ABS(F2)</f>
        <v>2.9166666666666643</v>
      </c>
      <c r="H2" s="5">
        <f>G2/D2</f>
        <v>8.8383838383838315E-2</v>
      </c>
      <c r="I2" s="6">
        <f>SUMSQ($F$2:F2)/C2</f>
        <v>8.5069444444444304</v>
      </c>
      <c r="J2" s="6">
        <f>AVERAGE($G$2:G2)</f>
        <v>2.9166666666666643</v>
      </c>
      <c r="K2" s="5">
        <f>AVERAGE($H$2:H2)</f>
        <v>8.8383838383838315E-2</v>
      </c>
      <c r="L2" s="7">
        <f>SUM($F$2:F2)/J2</f>
        <v>1</v>
      </c>
      <c r="N2" s="12" t="s">
        <v>13</v>
      </c>
      <c r="O2" s="31">
        <v>0.41509840656774977</v>
      </c>
    </row>
    <row r="3" spans="1:15" ht="15" thickBot="1">
      <c r="B3" s="2">
        <v>2</v>
      </c>
      <c r="C3" s="2">
        <v>2</v>
      </c>
      <c r="D3" s="35">
        <v>38</v>
      </c>
      <c r="E3" s="33">
        <f t="shared" ref="E3:E25" si="0">AVERAGE(D3:D26)</f>
        <v>36.043478260869563</v>
      </c>
      <c r="F3" s="3">
        <f t="shared" ref="F3:F25" si="1">E3-D3</f>
        <v>-1.9565217391304373</v>
      </c>
      <c r="G3" s="3">
        <f t="shared" ref="G3:G25" si="2">ABS(F3)</f>
        <v>1.9565217391304373</v>
      </c>
      <c r="H3" s="5">
        <f t="shared" ref="H3:H25" si="3">G3/D3</f>
        <v>5.1487414187643084E-2</v>
      </c>
      <c r="I3" s="6">
        <f>SUMSQ($F$2:F3)/C3</f>
        <v>6.1674608800672104</v>
      </c>
      <c r="J3" s="6">
        <f>AVERAGE($G$2:G3)</f>
        <v>2.4365942028985508</v>
      </c>
      <c r="K3" s="5">
        <f>AVERAGE($H$2:H3)</f>
        <v>6.9935626285740696E-2</v>
      </c>
      <c r="L3" s="7">
        <f>SUM($F$2:F3)/J3</f>
        <v>0.39405204460966342</v>
      </c>
      <c r="O3" s="3"/>
    </row>
    <row r="4" spans="1:15" ht="15" thickBot="1">
      <c r="B4" s="2">
        <v>3</v>
      </c>
      <c r="C4" s="2">
        <v>3</v>
      </c>
      <c r="D4" s="35">
        <v>31</v>
      </c>
      <c r="E4" s="33">
        <f t="shared" si="0"/>
        <v>35.954545454545453</v>
      </c>
      <c r="F4" s="3">
        <f t="shared" si="1"/>
        <v>4.9545454545454533</v>
      </c>
      <c r="G4" s="3">
        <f t="shared" si="2"/>
        <v>4.9545454545454533</v>
      </c>
      <c r="H4" s="5">
        <f t="shared" si="3"/>
        <v>0.15982404692082108</v>
      </c>
      <c r="I4" s="6">
        <f>SUMSQ($F$2:F4)/C4</f>
        <v>12.294147473763809</v>
      </c>
      <c r="J4" s="6">
        <f>AVERAGE($G$2:G4)</f>
        <v>3.2759112867808517</v>
      </c>
      <c r="K4" s="5">
        <f>AVERAGE($H$2:H4)</f>
        <v>9.9898433164100811E-2</v>
      </c>
      <c r="L4" s="7">
        <f>SUM($F$2:F4)/J4</f>
        <v>1.805509937326137</v>
      </c>
      <c r="N4" s="13" t="s">
        <v>11</v>
      </c>
      <c r="O4" s="14">
        <f>J25</f>
        <v>1.9208073449504832</v>
      </c>
    </row>
    <row r="5" spans="1:15" ht="15" thickBot="1">
      <c r="B5" s="2">
        <v>4</v>
      </c>
      <c r="C5" s="2">
        <v>4</v>
      </c>
      <c r="D5" s="35">
        <v>35</v>
      </c>
      <c r="E5" s="33">
        <f t="shared" si="0"/>
        <v>36.19047619047619</v>
      </c>
      <c r="F5" s="3">
        <f t="shared" si="1"/>
        <v>1.1904761904761898</v>
      </c>
      <c r="G5" s="3">
        <f t="shared" si="2"/>
        <v>1.1904761904761898</v>
      </c>
      <c r="H5" s="5">
        <f t="shared" si="3"/>
        <v>3.4013605442176853E-2</v>
      </c>
      <c r="I5" s="6">
        <f>SUMSQ($F$2:F5)/C5</f>
        <v>9.5749189953455325</v>
      </c>
      <c r="J5" s="6">
        <f>AVERAGE($G$2:G5)</f>
        <v>2.7545525127046862</v>
      </c>
      <c r="K5" s="5">
        <f>AVERAGE($H$2:H5)</f>
        <v>8.3427226233619825E-2</v>
      </c>
      <c r="L5" s="7">
        <f>SUM($F$2:F5)/J5</f>
        <v>2.5794267997386373</v>
      </c>
      <c r="O5" s="3"/>
    </row>
    <row r="6" spans="1:15" ht="15" thickBot="1">
      <c r="B6" s="2">
        <v>5</v>
      </c>
      <c r="C6" s="2">
        <v>5</v>
      </c>
      <c r="D6" s="35">
        <v>30</v>
      </c>
      <c r="E6" s="33">
        <f t="shared" si="0"/>
        <v>36.25</v>
      </c>
      <c r="F6" s="3">
        <f t="shared" si="1"/>
        <v>6.25</v>
      </c>
      <c r="G6" s="3">
        <f t="shared" si="2"/>
        <v>6.25</v>
      </c>
      <c r="H6" s="5">
        <f t="shared" si="3"/>
        <v>0.20833333333333334</v>
      </c>
      <c r="I6" s="6">
        <f>SUMSQ($F$2:F6)/C6</f>
        <v>15.472435196276427</v>
      </c>
      <c r="J6" s="6">
        <f>AVERAGE($G$2:G6)</f>
        <v>3.4536420101637488</v>
      </c>
      <c r="K6" s="5">
        <f>AVERAGE($H$2:H6)</f>
        <v>0.10840844765356253</v>
      </c>
      <c r="L6" s="7">
        <f>SUM($F$2:F6)/J6</f>
        <v>3.8669805768098868</v>
      </c>
    </row>
    <row r="7" spans="1:15" ht="15" thickBot="1">
      <c r="B7" s="2">
        <v>6</v>
      </c>
      <c r="C7" s="2">
        <v>6</v>
      </c>
      <c r="D7" s="35">
        <v>36</v>
      </c>
      <c r="E7" s="33">
        <f t="shared" si="0"/>
        <v>36.578947368421055</v>
      </c>
      <c r="F7" s="3">
        <f t="shared" si="1"/>
        <v>0.57894736842105488</v>
      </c>
      <c r="G7" s="3">
        <f t="shared" si="2"/>
        <v>0.57894736842105488</v>
      </c>
      <c r="H7" s="5">
        <f t="shared" si="3"/>
        <v>1.6081871345029301E-2</v>
      </c>
      <c r="I7" s="6">
        <f>SUMSQ($F$2:F7)/C7</f>
        <v>12.949559339463967</v>
      </c>
      <c r="J7" s="6">
        <f>AVERAGE($G$2:G7)</f>
        <v>2.9745262365399667</v>
      </c>
      <c r="K7" s="5">
        <f>AVERAGE($H$2:H7)</f>
        <v>9.3020684935473649E-2</v>
      </c>
      <c r="L7" s="7">
        <f>SUM($F$2:F7)/J7</f>
        <v>4.6844817738731352</v>
      </c>
      <c r="O7" s="15"/>
    </row>
    <row r="8" spans="1:15" ht="15" thickBot="1">
      <c r="B8" s="2">
        <v>7</v>
      </c>
      <c r="C8" s="2">
        <v>7</v>
      </c>
      <c r="D8" s="35">
        <v>34</v>
      </c>
      <c r="E8" s="33">
        <f t="shared" si="0"/>
        <v>36.611111111111114</v>
      </c>
      <c r="F8" s="3">
        <f t="shared" si="1"/>
        <v>2.6111111111111143</v>
      </c>
      <c r="G8" s="3">
        <f t="shared" si="2"/>
        <v>2.6111111111111143</v>
      </c>
      <c r="H8" s="5">
        <f t="shared" si="3"/>
        <v>7.6797385620915121E-2</v>
      </c>
      <c r="I8" s="6">
        <f>SUMSQ($F$2:F8)/C8</f>
        <v>12.073608181621674</v>
      </c>
      <c r="J8" s="6">
        <f>AVERAGE($G$2:G8)</f>
        <v>2.9226097900501307</v>
      </c>
      <c r="K8" s="5">
        <f>AVERAGE($H$2:H8)</f>
        <v>9.0703070747679568E-2</v>
      </c>
      <c r="L8" s="7">
        <f>SUM($F$2:F8)/J8</f>
        <v>5.6611132654168808</v>
      </c>
    </row>
    <row r="9" spans="1:15" ht="15" thickBot="1">
      <c r="B9" s="2">
        <v>8</v>
      </c>
      <c r="C9" s="2">
        <v>8</v>
      </c>
      <c r="D9" s="35">
        <v>39</v>
      </c>
      <c r="E9" s="33">
        <f t="shared" si="0"/>
        <v>36.764705882352942</v>
      </c>
      <c r="F9" s="3">
        <f t="shared" si="1"/>
        <v>-2.235294117647058</v>
      </c>
      <c r="G9" s="3">
        <f t="shared" si="2"/>
        <v>2.235294117647058</v>
      </c>
      <c r="H9" s="5">
        <f t="shared" si="3"/>
        <v>5.7315233785821998E-2</v>
      </c>
      <c r="I9" s="6">
        <f>SUMSQ($F$2:F9)/C9</f>
        <v>11.188974632967406</v>
      </c>
      <c r="J9" s="6">
        <f>AVERAGE($G$2:G9)</f>
        <v>2.8366953309997465</v>
      </c>
      <c r="K9" s="5">
        <f>AVERAGE($H$2:H9)</f>
        <v>8.6529591127447375E-2</v>
      </c>
      <c r="L9" s="7">
        <f>SUM($F$2:F9)/J9</f>
        <v>5.0445780264317923</v>
      </c>
      <c r="O9" s="16"/>
    </row>
    <row r="10" spans="1:15" ht="15" thickBot="1">
      <c r="B10" s="2">
        <v>9</v>
      </c>
      <c r="C10" s="2">
        <v>9</v>
      </c>
      <c r="D10" s="35">
        <v>36</v>
      </c>
      <c r="E10" s="33">
        <f t="shared" si="0"/>
        <v>36.625</v>
      </c>
      <c r="F10" s="3">
        <f t="shared" si="1"/>
        <v>0.625</v>
      </c>
      <c r="G10" s="3">
        <f t="shared" si="2"/>
        <v>0.625</v>
      </c>
      <c r="H10" s="5">
        <f t="shared" si="3"/>
        <v>1.7361111111111112E-2</v>
      </c>
      <c r="I10" s="6">
        <f>SUMSQ($F$2:F10)/C10</f>
        <v>9.9891580070821391</v>
      </c>
      <c r="J10" s="6">
        <f>AVERAGE($G$2:G10)</f>
        <v>2.590951405333108</v>
      </c>
      <c r="K10" s="5">
        <f>AVERAGE($H$2:H10)</f>
        <v>7.8844204458965575E-2</v>
      </c>
      <c r="L10" s="7">
        <f>SUM($F$2:F10)/J10</f>
        <v>5.7642651667266058</v>
      </c>
    </row>
    <row r="11" spans="1:15" ht="15" thickBot="1">
      <c r="B11" s="2">
        <v>10</v>
      </c>
      <c r="C11" s="2">
        <v>10</v>
      </c>
      <c r="D11" s="35">
        <v>36</v>
      </c>
      <c r="E11" s="33">
        <f t="shared" si="0"/>
        <v>36.666666666666664</v>
      </c>
      <c r="F11" s="3">
        <f t="shared" si="1"/>
        <v>0.6666666666666643</v>
      </c>
      <c r="G11" s="3">
        <f t="shared" si="2"/>
        <v>0.6666666666666643</v>
      </c>
      <c r="H11" s="5">
        <f t="shared" si="3"/>
        <v>1.8518518518518452E-2</v>
      </c>
      <c r="I11" s="6">
        <f>SUMSQ($F$2:F11)/C11</f>
        <v>9.0346866508183687</v>
      </c>
      <c r="J11" s="6">
        <f>AVERAGE($G$2:G11)</f>
        <v>2.3985229314664638</v>
      </c>
      <c r="K11" s="5">
        <f>AVERAGE($H$2:H11)</f>
        <v>7.2811635864920871E-2</v>
      </c>
      <c r="L11" s="7">
        <f>SUM($F$2:F11)/J11</f>
        <v>6.5046689345474737</v>
      </c>
    </row>
    <row r="12" spans="1:15" ht="15" thickBot="1">
      <c r="B12" s="2">
        <v>11</v>
      </c>
      <c r="C12" s="2">
        <v>11</v>
      </c>
      <c r="D12" s="35">
        <v>40</v>
      </c>
      <c r="E12" s="33">
        <f t="shared" si="0"/>
        <v>36.714285714285715</v>
      </c>
      <c r="F12" s="3">
        <f t="shared" si="1"/>
        <v>-3.2857142857142847</v>
      </c>
      <c r="G12" s="3">
        <f t="shared" si="2"/>
        <v>3.2857142857142847</v>
      </c>
      <c r="H12" s="5">
        <f t="shared" si="3"/>
        <v>8.2142857142857115E-2</v>
      </c>
      <c r="I12" s="6">
        <f>SUMSQ($F$2:F12)/C12</f>
        <v>9.1947986250482376</v>
      </c>
      <c r="J12" s="6">
        <f>AVERAGE($G$2:G12)</f>
        <v>2.4791766909435382</v>
      </c>
      <c r="K12" s="5">
        <f>AVERAGE($H$2:H12)</f>
        <v>7.3659928708369612E-2</v>
      </c>
      <c r="L12" s="7">
        <f>SUM($F$2:F12)/J12</f>
        <v>4.96773116671572</v>
      </c>
    </row>
    <row r="13" spans="1:15" ht="15" thickBot="1">
      <c r="B13" s="2">
        <v>12</v>
      </c>
      <c r="C13" s="2">
        <v>12</v>
      </c>
      <c r="D13" s="35">
        <v>38</v>
      </c>
      <c r="E13" s="33">
        <f t="shared" si="0"/>
        <v>36.46153846153846</v>
      </c>
      <c r="F13" s="3">
        <f t="shared" si="1"/>
        <v>-1.5384615384615401</v>
      </c>
      <c r="G13" s="3">
        <f t="shared" si="2"/>
        <v>1.5384615384615401</v>
      </c>
      <c r="H13" s="5">
        <f t="shared" si="3"/>
        <v>4.0485829959514212E-2</v>
      </c>
      <c r="I13" s="6">
        <f>SUMSQ($F$2:F13)/C13</f>
        <v>8.625804065071339</v>
      </c>
      <c r="J13" s="6">
        <f>AVERAGE($G$2:G13)</f>
        <v>2.4007837615700383</v>
      </c>
      <c r="K13" s="5">
        <f>AVERAGE($H$2:H13)</f>
        <v>7.0895420479298324E-2</v>
      </c>
      <c r="L13" s="7">
        <f>SUM($F$2:F13)/J13</f>
        <v>4.4891264050727004</v>
      </c>
    </row>
    <row r="14" spans="1:15" ht="15" thickBot="1">
      <c r="A14" s="2">
        <v>2016</v>
      </c>
      <c r="B14" s="2">
        <v>1</v>
      </c>
      <c r="C14" s="2">
        <v>13</v>
      </c>
      <c r="D14" s="34">
        <v>37</v>
      </c>
      <c r="E14" s="33">
        <f t="shared" si="0"/>
        <v>36.333333333333336</v>
      </c>
      <c r="F14" s="3">
        <f t="shared" si="1"/>
        <v>-0.6666666666666643</v>
      </c>
      <c r="G14" s="3">
        <f t="shared" si="2"/>
        <v>0.6666666666666643</v>
      </c>
      <c r="H14" s="5">
        <f t="shared" si="3"/>
        <v>1.8018018018017955E-2</v>
      </c>
      <c r="I14" s="6">
        <f>SUMSQ($F$2:F14)/C14</f>
        <v>7.996468709638501</v>
      </c>
      <c r="J14" s="6">
        <f>AVERAGE($G$2:G14)</f>
        <v>2.2673901388851636</v>
      </c>
      <c r="K14" s="5">
        <f>AVERAGE($H$2:H14)</f>
        <v>6.6827927982276755E-2</v>
      </c>
      <c r="L14" s="7">
        <f>SUM($F$2:F14)/J14</f>
        <v>4.4592039706225588</v>
      </c>
    </row>
    <row r="15" spans="1:15" ht="15" thickBot="1">
      <c r="B15" s="2">
        <v>2</v>
      </c>
      <c r="C15" s="2">
        <v>14</v>
      </c>
      <c r="D15" s="35">
        <v>39</v>
      </c>
      <c r="E15" s="33">
        <f t="shared" si="0"/>
        <v>36.272727272727273</v>
      </c>
      <c r="F15" s="3">
        <f t="shared" si="1"/>
        <v>-2.7272727272727266</v>
      </c>
      <c r="G15" s="3">
        <f t="shared" si="2"/>
        <v>2.7272727272727266</v>
      </c>
      <c r="H15" s="5">
        <f t="shared" si="3"/>
        <v>6.9930069930069907E-2</v>
      </c>
      <c r="I15" s="6">
        <f>SUMSQ($F$2:F15)/C15</f>
        <v>7.9565792681590093</v>
      </c>
      <c r="J15" s="6">
        <f>AVERAGE($G$2:G15)</f>
        <v>2.3002388951985608</v>
      </c>
      <c r="K15" s="5">
        <f>AVERAGE($H$2:H15)</f>
        <v>6.7049509549976266E-2</v>
      </c>
      <c r="L15" s="7">
        <f>SUM($F$2:F15)/J15</f>
        <v>3.2098763299787931</v>
      </c>
    </row>
    <row r="16" spans="1:15" ht="15" thickBot="1">
      <c r="B16" s="2">
        <v>3</v>
      </c>
      <c r="C16" s="2">
        <v>15</v>
      </c>
      <c r="D16" s="35">
        <v>32</v>
      </c>
      <c r="E16" s="33">
        <f t="shared" si="0"/>
        <v>36</v>
      </c>
      <c r="F16" s="3">
        <f t="shared" si="1"/>
        <v>4</v>
      </c>
      <c r="G16" s="3">
        <f t="shared" si="2"/>
        <v>4</v>
      </c>
      <c r="H16" s="5">
        <f t="shared" si="3"/>
        <v>0.125</v>
      </c>
      <c r="I16" s="6">
        <f>SUMSQ($F$2:F16)/C16</f>
        <v>8.492807316948408</v>
      </c>
      <c r="J16" s="6">
        <f>AVERAGE($G$2:G16)</f>
        <v>2.4135563021853232</v>
      </c>
      <c r="K16" s="5">
        <f>AVERAGE($H$2:H16)</f>
        <v>7.0912875579977858E-2</v>
      </c>
      <c r="L16" s="7">
        <f>SUM($F$2:F16)/J16</f>
        <v>4.7164768324183708</v>
      </c>
    </row>
    <row r="17" spans="1:12" ht="15" thickBot="1">
      <c r="B17" s="2">
        <v>4</v>
      </c>
      <c r="C17" s="2">
        <v>16</v>
      </c>
      <c r="D17" s="35">
        <v>38</v>
      </c>
      <c r="E17" s="33">
        <f t="shared" si="0"/>
        <v>36.444444444444443</v>
      </c>
      <c r="F17" s="3">
        <f t="shared" si="1"/>
        <v>-1.5555555555555571</v>
      </c>
      <c r="G17" s="3">
        <f t="shared" si="2"/>
        <v>1.5555555555555571</v>
      </c>
      <c r="H17" s="5">
        <f t="shared" si="3"/>
        <v>4.0935672514619922E-2</v>
      </c>
      <c r="I17" s="6">
        <f>SUMSQ($F$2:F17)/C17</f>
        <v>8.1132414275403679</v>
      </c>
      <c r="J17" s="6">
        <f>AVERAGE($G$2:G17)</f>
        <v>2.3599312555209631</v>
      </c>
      <c r="K17" s="5">
        <f>AVERAGE($H$2:H17)</f>
        <v>6.9039300388392982E-2</v>
      </c>
      <c r="L17" s="7">
        <f>SUM($F$2:F17)/J17</f>
        <v>4.1644970820428933</v>
      </c>
    </row>
    <row r="18" spans="1:12" ht="15" thickBot="1">
      <c r="B18" s="2">
        <v>5</v>
      </c>
      <c r="C18" s="2">
        <v>17</v>
      </c>
      <c r="D18" s="35">
        <v>37</v>
      </c>
      <c r="E18" s="33">
        <f t="shared" si="0"/>
        <v>36.25</v>
      </c>
      <c r="F18" s="3">
        <f t="shared" si="1"/>
        <v>-0.75</v>
      </c>
      <c r="G18" s="3">
        <f t="shared" si="2"/>
        <v>0.75</v>
      </c>
      <c r="H18" s="5">
        <f t="shared" si="3"/>
        <v>2.0270270270270271E-2</v>
      </c>
      <c r="I18" s="6">
        <f>SUMSQ($F$2:F18)/C18</f>
        <v>7.6690801670968165</v>
      </c>
      <c r="J18" s="6">
        <f>AVERAGE($G$2:G18)</f>
        <v>2.2652294169609064</v>
      </c>
      <c r="K18" s="5">
        <f>AVERAGE($H$2:H18)</f>
        <v>6.6170533910856352E-2</v>
      </c>
      <c r="L18" s="7">
        <f>SUM($F$2:F18)/J18</f>
        <v>4.0075088021848435</v>
      </c>
    </row>
    <row r="19" spans="1:12" ht="15" thickBot="1">
      <c r="B19" s="2">
        <v>6</v>
      </c>
      <c r="C19" s="2">
        <v>18</v>
      </c>
      <c r="D19" s="35">
        <v>39</v>
      </c>
      <c r="E19" s="33">
        <f t="shared" si="0"/>
        <v>36.142857142857146</v>
      </c>
      <c r="F19" s="3">
        <f t="shared" si="1"/>
        <v>-2.8571428571428541</v>
      </c>
      <c r="G19" s="3">
        <f t="shared" si="2"/>
        <v>2.8571428571428541</v>
      </c>
      <c r="H19" s="5">
        <f t="shared" si="3"/>
        <v>7.326007326007318E-2</v>
      </c>
      <c r="I19" s="6">
        <f>SUMSQ($F$2:F19)/C19</f>
        <v>7.6965348970426852</v>
      </c>
      <c r="J19" s="6">
        <f>AVERAGE($G$2:G19)</f>
        <v>2.2981134969710144</v>
      </c>
      <c r="K19" s="5">
        <f>AVERAGE($H$2:H19)</f>
        <v>6.6564397208035059E-2</v>
      </c>
      <c r="L19" s="7">
        <f>SUM($F$2:F19)/J19</f>
        <v>2.706908940091604</v>
      </c>
    </row>
    <row r="20" spans="1:12" ht="15" thickBot="1">
      <c r="B20" s="2">
        <v>7</v>
      </c>
      <c r="C20" s="2">
        <v>19</v>
      </c>
      <c r="D20" s="35">
        <v>37</v>
      </c>
      <c r="E20" s="33">
        <f t="shared" si="0"/>
        <v>35.666666666666664</v>
      </c>
      <c r="F20" s="3">
        <f t="shared" si="1"/>
        <v>-1.3333333333333357</v>
      </c>
      <c r="G20" s="3">
        <f t="shared" si="2"/>
        <v>1.3333333333333357</v>
      </c>
      <c r="H20" s="5">
        <f t="shared" si="3"/>
        <v>3.6036036036036098E-2</v>
      </c>
      <c r="I20" s="6">
        <f>SUMSQ($F$2:F20)/C20</f>
        <v>7.3850213644497948</v>
      </c>
      <c r="J20" s="6">
        <f>AVERAGE($G$2:G20)</f>
        <v>2.247335593621663</v>
      </c>
      <c r="K20" s="5">
        <f>AVERAGE($H$2:H20)</f>
        <v>6.4957641356877219E-2</v>
      </c>
      <c r="L20" s="7">
        <f>SUM($F$2:F20)/J20</f>
        <v>2.174775610208878</v>
      </c>
    </row>
    <row r="21" spans="1:12" ht="15" thickBot="1">
      <c r="B21" s="2">
        <v>8</v>
      </c>
      <c r="C21" s="2">
        <v>20</v>
      </c>
      <c r="D21" s="35">
        <v>35</v>
      </c>
      <c r="E21" s="33">
        <f t="shared" si="0"/>
        <v>35.4</v>
      </c>
      <c r="F21" s="3">
        <f t="shared" si="1"/>
        <v>0.39999999999999858</v>
      </c>
      <c r="G21" s="3">
        <f t="shared" si="2"/>
        <v>0.39999999999999858</v>
      </c>
      <c r="H21" s="5">
        <f t="shared" si="3"/>
        <v>1.1428571428571389E-2</v>
      </c>
      <c r="I21" s="6">
        <f>SUMSQ($F$2:F21)/C21</f>
        <v>7.0237702962273048</v>
      </c>
      <c r="J21" s="6">
        <f>AVERAGE($G$2:G21)</f>
        <v>2.15496881394058</v>
      </c>
      <c r="K21" s="5">
        <f>AVERAGE($H$2:H21)</f>
        <v>6.2281187860461926E-2</v>
      </c>
      <c r="L21" s="7">
        <f>SUM($F$2:F21)/J21</f>
        <v>2.4536088887959542</v>
      </c>
    </row>
    <row r="22" spans="1:12" ht="15" thickBot="1">
      <c r="B22" s="2">
        <v>9</v>
      </c>
      <c r="C22" s="2">
        <v>21</v>
      </c>
      <c r="D22" s="35">
        <v>37</v>
      </c>
      <c r="E22" s="33">
        <f t="shared" si="0"/>
        <v>35.5</v>
      </c>
      <c r="F22" s="3">
        <f t="shared" si="1"/>
        <v>-1.5</v>
      </c>
      <c r="G22" s="3">
        <f t="shared" si="2"/>
        <v>1.5</v>
      </c>
      <c r="H22" s="5">
        <f t="shared" si="3"/>
        <v>4.0540540540540543E-2</v>
      </c>
      <c r="I22" s="6">
        <f>SUMSQ($F$2:F22)/C22</f>
        <v>6.7964479011688619</v>
      </c>
      <c r="J22" s="6">
        <f>AVERAGE($G$2:G22)</f>
        <v>2.1237798228005524</v>
      </c>
      <c r="K22" s="5">
        <f>AVERAGE($H$2:H22)</f>
        <v>6.1245918940465674E-2</v>
      </c>
      <c r="L22" s="7">
        <f>SUM($F$2:F22)/J22</f>
        <v>1.78335371506087</v>
      </c>
    </row>
    <row r="23" spans="1:12" ht="15" thickBot="1">
      <c r="B23" s="2">
        <v>10</v>
      </c>
      <c r="C23" s="2">
        <v>22</v>
      </c>
      <c r="D23" s="35">
        <v>34</v>
      </c>
      <c r="E23" s="33">
        <f t="shared" si="0"/>
        <v>35</v>
      </c>
      <c r="F23" s="3">
        <f t="shared" si="1"/>
        <v>1</v>
      </c>
      <c r="G23" s="3">
        <f t="shared" si="2"/>
        <v>1</v>
      </c>
      <c r="H23" s="5">
        <f t="shared" si="3"/>
        <v>2.9411764705882353E-2</v>
      </c>
      <c r="I23" s="6">
        <f>SUMSQ($F$2:F23)/C23</f>
        <v>6.532972996570277</v>
      </c>
      <c r="J23" s="6">
        <f>AVERAGE($G$2:G23)</f>
        <v>2.0726989217641636</v>
      </c>
      <c r="K23" s="5">
        <f>AVERAGE($H$2:H23)</f>
        <v>5.9798911929802794E-2</v>
      </c>
      <c r="L23" s="7">
        <f>SUM($F$2:F23)/J23</f>
        <v>2.3097665496385145</v>
      </c>
    </row>
    <row r="24" spans="1:12" ht="15" thickBot="1">
      <c r="B24" s="2">
        <v>11</v>
      </c>
      <c r="C24" s="2">
        <v>23</v>
      </c>
      <c r="D24" s="35">
        <v>35</v>
      </c>
      <c r="E24" s="33">
        <f t="shared" si="0"/>
        <v>35.5</v>
      </c>
      <c r="F24" s="3">
        <f t="shared" si="1"/>
        <v>0.5</v>
      </c>
      <c r="G24" s="3">
        <f t="shared" si="2"/>
        <v>0.5</v>
      </c>
      <c r="H24" s="5">
        <f t="shared" si="3"/>
        <v>1.4285714285714285E-2</v>
      </c>
      <c r="I24" s="6">
        <f>SUMSQ($F$2:F24)/C24</f>
        <v>6.2598002575889611</v>
      </c>
      <c r="J24" s="6">
        <f>AVERAGE($G$2:G24)</f>
        <v>2.0043207077744172</v>
      </c>
      <c r="K24" s="5">
        <f>AVERAGE($H$2:H24)</f>
        <v>5.7820077249625026E-2</v>
      </c>
      <c r="L24" s="7">
        <f>SUM($F$2:F24)/J24</f>
        <v>2.6380262482214372</v>
      </c>
    </row>
    <row r="25" spans="1:12" ht="15" thickBot="1">
      <c r="B25" s="2">
        <v>12</v>
      </c>
      <c r="C25" s="2">
        <v>24</v>
      </c>
      <c r="D25" s="35">
        <v>36</v>
      </c>
      <c r="E25" s="33">
        <f t="shared" si="0"/>
        <v>36</v>
      </c>
      <c r="F25" s="3">
        <f t="shared" si="1"/>
        <v>0</v>
      </c>
      <c r="G25" s="3">
        <f t="shared" si="2"/>
        <v>0</v>
      </c>
      <c r="H25" s="5">
        <f t="shared" si="3"/>
        <v>0</v>
      </c>
      <c r="I25" s="6">
        <f>SUMSQ($F$2:F25)/C25</f>
        <v>5.9989752468560873</v>
      </c>
      <c r="J25" s="6">
        <f>AVERAGE($G$2:G25)</f>
        <v>1.9208073449504832</v>
      </c>
      <c r="K25" s="5">
        <f>AVERAGE($H$2:H25)</f>
        <v>5.5410907364223987E-2</v>
      </c>
      <c r="L25" s="7">
        <f>SUM($F$2:F25)/J25</f>
        <v>2.7527230416223691</v>
      </c>
    </row>
    <row r="26" spans="1:12">
      <c r="A26" s="2">
        <v>2017</v>
      </c>
      <c r="C26" s="2"/>
      <c r="D26" s="11"/>
      <c r="E26" s="33"/>
      <c r="F26" s="3"/>
      <c r="G26" s="3"/>
      <c r="H26" s="5"/>
      <c r="I26" s="6"/>
      <c r="J26" s="6"/>
      <c r="K26" s="5"/>
      <c r="L26" s="7"/>
    </row>
    <row r="27" spans="1:12">
      <c r="C27" s="2"/>
      <c r="D27" s="11"/>
      <c r="E27" s="3"/>
      <c r="F27" s="3"/>
      <c r="G27" s="3"/>
      <c r="H27" s="5"/>
      <c r="I27" s="6"/>
      <c r="J27" s="6"/>
      <c r="K27" s="5"/>
      <c r="L27" s="7"/>
    </row>
    <row r="28" spans="1:12">
      <c r="C28" s="2"/>
      <c r="D28" s="11"/>
      <c r="E28" s="3"/>
      <c r="F28" s="3"/>
      <c r="G28" s="3"/>
      <c r="H28" s="5"/>
      <c r="I28" s="6"/>
      <c r="J28" s="6"/>
      <c r="K28" s="5"/>
      <c r="L28" s="7"/>
    </row>
    <row r="29" spans="1:12">
      <c r="C29" s="2"/>
      <c r="D29" s="11"/>
      <c r="E29" s="3"/>
      <c r="F29" s="3"/>
      <c r="G29" s="3"/>
      <c r="H29" s="5"/>
      <c r="I29" s="6"/>
      <c r="J29" s="6"/>
      <c r="K29" s="5"/>
      <c r="L29" s="7"/>
    </row>
    <row r="30" spans="1:12">
      <c r="C30" s="2"/>
      <c r="D30" s="11"/>
      <c r="E30" s="3"/>
      <c r="F30" s="3"/>
      <c r="G30" s="3"/>
      <c r="H30" s="5"/>
      <c r="I30" s="6"/>
      <c r="J30" s="6"/>
      <c r="K30" s="5"/>
      <c r="L30" s="7"/>
    </row>
    <row r="31" spans="1:12">
      <c r="C31" s="2"/>
      <c r="D31" s="11"/>
      <c r="E31" s="3"/>
      <c r="F31" s="3"/>
      <c r="G31" s="3"/>
      <c r="H31" s="5"/>
      <c r="I31" s="6"/>
      <c r="J31" s="6"/>
      <c r="K31" s="5"/>
      <c r="L31" s="7"/>
    </row>
    <row r="32" spans="1:12">
      <c r="C32" s="2"/>
      <c r="D32" s="11"/>
      <c r="E32" s="3"/>
      <c r="F32" s="3"/>
      <c r="G32" s="3"/>
      <c r="H32" s="5"/>
      <c r="I32" s="6"/>
      <c r="J32" s="6"/>
      <c r="K32" s="5"/>
      <c r="L32" s="7"/>
    </row>
    <row r="33" spans="3:12">
      <c r="C33" s="2"/>
      <c r="D33" s="11"/>
      <c r="E33" s="3"/>
      <c r="F33" s="3"/>
      <c r="G33" s="3"/>
      <c r="H33" s="5"/>
      <c r="I33" s="6"/>
      <c r="J33" s="6"/>
      <c r="K33" s="5"/>
      <c r="L33" s="7"/>
    </row>
    <row r="34" spans="3:12">
      <c r="C34" s="2"/>
      <c r="D34" s="11"/>
      <c r="E34" s="3"/>
      <c r="F34" s="3"/>
      <c r="G34" s="3"/>
      <c r="H34" s="5"/>
      <c r="I34" s="6"/>
      <c r="J34" s="6"/>
      <c r="K34" s="5"/>
      <c r="L34" s="7"/>
    </row>
    <row r="35" spans="3:12">
      <c r="C35" s="2"/>
      <c r="D35" s="11"/>
      <c r="E35" s="3"/>
      <c r="F35" s="3"/>
      <c r="G35" s="3"/>
      <c r="H35" s="5"/>
      <c r="I35" s="6"/>
      <c r="J35" s="6"/>
      <c r="K35" s="5"/>
      <c r="L35" s="7"/>
    </row>
    <row r="36" spans="3:12">
      <c r="C36" s="2"/>
      <c r="D36" s="11"/>
      <c r="E36" s="3"/>
      <c r="F36" s="3"/>
      <c r="G36" s="3"/>
      <c r="H36" s="5"/>
      <c r="I36" s="6"/>
      <c r="J36" s="6"/>
      <c r="K36" s="5"/>
      <c r="L36" s="7"/>
    </row>
    <row r="37" spans="3:12">
      <c r="C37" s="2"/>
      <c r="D37" s="11"/>
      <c r="E37" s="3"/>
      <c r="F37" s="3"/>
      <c r="G37" s="3"/>
      <c r="H37" s="5"/>
      <c r="I37" s="6"/>
      <c r="J37" s="6"/>
      <c r="K37" s="5"/>
      <c r="L37" s="7"/>
    </row>
    <row r="38" spans="3:12">
      <c r="C38" s="2"/>
      <c r="D38" s="11"/>
      <c r="E38" s="3"/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B6AB-3DFC-45D5-B9D1-6F72719DC9FB}">
  <dimension ref="A1:Q50"/>
  <sheetViews>
    <sheetView workbookViewId="0">
      <pane xSplit="3" ySplit="1" topLeftCell="D5" activePane="bottomRight" state="frozen"/>
      <selection activeCell="J18" sqref="J18"/>
      <selection pane="topRight" activeCell="J18" sqref="J18"/>
      <selection pane="bottomLeft" activeCell="J18" sqref="J18"/>
      <selection pane="bottomRight" activeCell="E39" sqref="E39"/>
    </sheetView>
  </sheetViews>
  <sheetFormatPr baseColWidth="10" defaultColWidth="8.83203125" defaultRowHeight="13"/>
  <cols>
    <col min="7" max="7" width="9.33203125" customWidth="1"/>
    <col min="11" max="11" width="13" customWidth="1"/>
    <col min="12" max="13" width="8.33203125" customWidth="1"/>
    <col min="14" max="14" width="7.6640625" customWidth="1"/>
    <col min="15" max="15" width="3.5" customWidth="1"/>
    <col min="16" max="16" width="4.33203125" customWidth="1"/>
    <col min="17" max="17" width="7.83203125" customWidth="1"/>
  </cols>
  <sheetData>
    <row r="1" spans="1:17" ht="30">
      <c r="A1" s="1" t="s">
        <v>0</v>
      </c>
      <c r="B1" s="1" t="s">
        <v>1</v>
      </c>
      <c r="C1" s="4" t="s">
        <v>2</v>
      </c>
      <c r="D1" s="8" t="s">
        <v>3</v>
      </c>
      <c r="E1" s="8" t="s">
        <v>14</v>
      </c>
      <c r="F1" s="8" t="s">
        <v>15</v>
      </c>
      <c r="G1" s="8" t="s">
        <v>12</v>
      </c>
      <c r="H1" s="9" t="s">
        <v>4</v>
      </c>
      <c r="I1" s="9" t="s">
        <v>5</v>
      </c>
      <c r="J1" s="9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10"/>
    </row>
    <row r="2" spans="1:17" ht="14" thickBot="1">
      <c r="C2" s="17">
        <v>0</v>
      </c>
      <c r="D2" s="18"/>
      <c r="E2" s="36">
        <f>INTERCEPT(D3:D26,C3:C26)</f>
        <v>34.764492753623188</v>
      </c>
      <c r="F2" s="19">
        <f>SLOPE(D3:D26,C3:C26)</f>
        <v>9.2173913043478245E-2</v>
      </c>
      <c r="G2" s="18"/>
      <c r="H2" s="10"/>
      <c r="I2" s="10"/>
      <c r="J2" s="10"/>
      <c r="K2" s="18"/>
      <c r="L2" s="18"/>
      <c r="M2" s="18"/>
      <c r="N2" s="18"/>
      <c r="O2" s="10"/>
    </row>
    <row r="3" spans="1:17" ht="15" thickBot="1">
      <c r="A3" s="2">
        <v>2015</v>
      </c>
      <c r="B3" s="2">
        <v>1</v>
      </c>
      <c r="C3" s="2">
        <v>1</v>
      </c>
      <c r="D3" s="34">
        <v>33</v>
      </c>
      <c r="E3" s="37">
        <f>D3*$Q$3+G3*(1-$Q$3)</f>
        <v>34.366453059507023</v>
      </c>
      <c r="F3" s="3">
        <f>$Q$4*(E3-E2)+(1-$Q$4)*F2</f>
        <v>9.2173913043478245E-2</v>
      </c>
      <c r="G3" s="3">
        <f>E2+F2</f>
        <v>34.856666666666669</v>
      </c>
      <c r="H3" s="3">
        <f>G3-D3</f>
        <v>1.8566666666666691</v>
      </c>
      <c r="I3" s="3">
        <f>ABS(H3)</f>
        <v>1.8566666666666691</v>
      </c>
      <c r="J3" s="5">
        <f>I3/D3</f>
        <v>5.626262626262634E-2</v>
      </c>
      <c r="K3" s="6">
        <f>SUMSQ($H$3:H3)/C3</f>
        <v>3.4472111111111201</v>
      </c>
      <c r="L3" s="6">
        <f>AVERAGE($I$3:I3)</f>
        <v>1.8566666666666691</v>
      </c>
      <c r="M3" s="5">
        <f>AVERAGE($J$3:J3)</f>
        <v>5.626262626262634E-2</v>
      </c>
      <c r="N3" s="7">
        <f>SUM($H$3:H3)/L3</f>
        <v>1</v>
      </c>
      <c r="P3" s="12" t="s">
        <v>13</v>
      </c>
      <c r="Q3" s="31">
        <v>0.26402887279693676</v>
      </c>
    </row>
    <row r="4" spans="1:17" ht="15" thickBot="1">
      <c r="A4" s="2"/>
      <c r="B4" s="2">
        <v>2</v>
      </c>
      <c r="C4" s="2">
        <v>2</v>
      </c>
      <c r="D4" s="35">
        <v>38</v>
      </c>
      <c r="E4" s="37">
        <f t="shared" ref="E4:E26" si="0">D4*$Q$3+G4*(1-$Q$3)</f>
        <v>35.393651701141465</v>
      </c>
      <c r="F4" s="3">
        <f t="shared" ref="F4:F26" si="1">$Q$4*(E4-E3)+(1-$Q$4)*F3</f>
        <v>9.2173913043478245E-2</v>
      </c>
      <c r="G4" s="3">
        <f t="shared" ref="G4:G26" si="2">E3+F3</f>
        <v>34.458626972550505</v>
      </c>
      <c r="H4" s="3">
        <f t="shared" ref="H4:H26" si="3">G4-D4</f>
        <v>-3.5413730274494952</v>
      </c>
      <c r="I4" s="3">
        <f t="shared" ref="I4:I26" si="4">ABS(H4)</f>
        <v>3.5413730274494952</v>
      </c>
      <c r="J4" s="5">
        <f t="shared" ref="J4:J26" si="5">I4/D4</f>
        <v>9.3194027038144611E-2</v>
      </c>
      <c r="K4" s="6">
        <f>SUMSQ($H$3:H4)/C4</f>
        <v>7.9942670153289619</v>
      </c>
      <c r="L4" s="6">
        <f>AVERAGE($I$3:I4)</f>
        <v>2.6990198470580822</v>
      </c>
      <c r="M4" s="5">
        <f>AVERAGE($J$3:J4)</f>
        <v>7.4728326650385479E-2</v>
      </c>
      <c r="N4" s="7">
        <f>SUM($H$3:H4)/L4</f>
        <v>-0.62419191271199703</v>
      </c>
      <c r="P4" s="20" t="s">
        <v>16</v>
      </c>
      <c r="Q4" s="32">
        <v>0</v>
      </c>
    </row>
    <row r="5" spans="1:17" ht="15" thickBot="1">
      <c r="A5" s="2"/>
      <c r="B5" s="2">
        <v>3</v>
      </c>
      <c r="C5" s="2">
        <v>3</v>
      </c>
      <c r="D5" s="35">
        <v>31</v>
      </c>
      <c r="E5" s="37">
        <f>D5*$Q$3+G5*(1-$Q$3)</f>
        <v>34.301438133708068</v>
      </c>
      <c r="F5" s="3">
        <f t="shared" si="1"/>
        <v>9.2173913043478245E-2</v>
      </c>
      <c r="G5" s="3">
        <f t="shared" si="2"/>
        <v>35.485825614184947</v>
      </c>
      <c r="H5" s="3">
        <f t="shared" si="3"/>
        <v>4.4858256141849466</v>
      </c>
      <c r="I5" s="3">
        <f t="shared" si="4"/>
        <v>4.4858256141849466</v>
      </c>
      <c r="J5" s="5">
        <f t="shared" si="5"/>
        <v>0.14470405207048215</v>
      </c>
      <c r="K5" s="6">
        <f>SUMSQ($H$3:H5)/C5</f>
        <v>12.037055157178559</v>
      </c>
      <c r="L5" s="6">
        <f>AVERAGE($I$3:I5)</f>
        <v>3.2946217694337037</v>
      </c>
      <c r="M5" s="5">
        <f>AVERAGE($J$3:J5)</f>
        <v>9.8053568457084364E-2</v>
      </c>
      <c r="N5" s="7">
        <f>SUM($H$3:H5)/L5</f>
        <v>0.85020965969140405</v>
      </c>
    </row>
    <row r="6" spans="1:17" ht="15" thickBot="1">
      <c r="A6" s="2"/>
      <c r="B6" s="2">
        <v>4</v>
      </c>
      <c r="C6" s="2">
        <v>4</v>
      </c>
      <c r="D6" s="35">
        <v>35</v>
      </c>
      <c r="E6" s="37">
        <f t="shared" si="0"/>
        <v>34.553715974525382</v>
      </c>
      <c r="F6" s="3">
        <f t="shared" si="1"/>
        <v>9.2173913043478245E-2</v>
      </c>
      <c r="G6" s="3">
        <f t="shared" si="2"/>
        <v>34.393612046751549</v>
      </c>
      <c r="H6" s="3">
        <f t="shared" si="3"/>
        <v>-0.60638795324845063</v>
      </c>
      <c r="I6" s="3">
        <f t="shared" si="4"/>
        <v>0.60638795324845063</v>
      </c>
      <c r="J6" s="5">
        <f t="shared" si="5"/>
        <v>1.7325370092812875E-2</v>
      </c>
      <c r="K6" s="6">
        <f>SUMSQ($H$3:H6)/C6</f>
        <v>9.1197179553451306</v>
      </c>
      <c r="L6" s="6">
        <f>AVERAGE($I$3:I6)</f>
        <v>2.6225633153873904</v>
      </c>
      <c r="M6" s="5">
        <f>AVERAGE($J$3:J6)</f>
        <v>7.7871518866016495E-2</v>
      </c>
      <c r="N6" s="7">
        <f>SUM($H$3:H6)/L6</f>
        <v>0.83686494327000693</v>
      </c>
    </row>
    <row r="7" spans="1:17" ht="15" thickBot="1">
      <c r="A7" s="2"/>
      <c r="B7" s="2">
        <v>5</v>
      </c>
      <c r="C7" s="2">
        <v>5</v>
      </c>
      <c r="D7" s="35">
        <v>30</v>
      </c>
      <c r="E7" s="37">
        <f t="shared" si="0"/>
        <v>33.419240817415371</v>
      </c>
      <c r="F7" s="3">
        <f t="shared" si="1"/>
        <v>9.2173913043478245E-2</v>
      </c>
      <c r="G7" s="3">
        <f t="shared" si="2"/>
        <v>34.645889887568863</v>
      </c>
      <c r="H7" s="3">
        <f t="shared" si="3"/>
        <v>4.6458898875688632</v>
      </c>
      <c r="I7" s="3">
        <f t="shared" si="4"/>
        <v>4.6458898875688632</v>
      </c>
      <c r="J7" s="5">
        <f t="shared" si="5"/>
        <v>0.15486299625229544</v>
      </c>
      <c r="K7" s="6">
        <f>SUMSQ($H$3:H7)/C7</f>
        <v>11.612632933759029</v>
      </c>
      <c r="L7" s="6">
        <f>AVERAGE($I$3:I7)</f>
        <v>3.0272286298236848</v>
      </c>
      <c r="M7" s="5">
        <f>AVERAGE($J$3:J7)</f>
        <v>9.3269814343272278E-2</v>
      </c>
      <c r="N7" s="7">
        <f>SUM($H$3:H7)/L7</f>
        <v>2.2596975729979643</v>
      </c>
      <c r="P7" s="13" t="s">
        <v>11</v>
      </c>
      <c r="Q7" s="14">
        <f>L26</f>
        <v>1.9740535889360833</v>
      </c>
    </row>
    <row r="8" spans="1:17" ht="15" thickBot="1">
      <c r="A8" s="2"/>
      <c r="B8" s="2">
        <v>6</v>
      </c>
      <c r="C8" s="2">
        <v>6</v>
      </c>
      <c r="D8" s="35">
        <v>36</v>
      </c>
      <c r="E8" s="37">
        <f t="shared" si="0"/>
        <v>34.168473094034866</v>
      </c>
      <c r="F8" s="3">
        <f t="shared" si="1"/>
        <v>9.2173913043478245E-2</v>
      </c>
      <c r="G8" s="3">
        <f t="shared" si="2"/>
        <v>33.511414730458853</v>
      </c>
      <c r="H8" s="3">
        <f t="shared" si="3"/>
        <v>-2.4885852695411472</v>
      </c>
      <c r="I8" s="3">
        <f t="shared" si="4"/>
        <v>2.4885852695411472</v>
      </c>
      <c r="J8" s="5">
        <f t="shared" si="5"/>
        <v>6.9127368598365199E-2</v>
      </c>
      <c r="K8" s="6">
        <f>SUMSQ($H$3:H8)/C8</f>
        <v>10.709370218762055</v>
      </c>
      <c r="L8" s="6">
        <f>AVERAGE($I$3:I8)</f>
        <v>2.9374547364432622</v>
      </c>
      <c r="M8" s="5">
        <f>AVERAGE($J$3:J8)</f>
        <v>8.9246073385787772E-2</v>
      </c>
      <c r="N8" s="7">
        <f>SUM($H$3:H8)/L8</f>
        <v>1.4815669716330442</v>
      </c>
      <c r="Q8" s="3"/>
    </row>
    <row r="9" spans="1:17" ht="15" thickBot="1">
      <c r="A9" s="2"/>
      <c r="B9" s="2">
        <v>7</v>
      </c>
      <c r="C9" s="2">
        <v>7</v>
      </c>
      <c r="D9" s="35">
        <v>34</v>
      </c>
      <c r="E9" s="37">
        <f t="shared" si="0"/>
        <v>34.191828671601556</v>
      </c>
      <c r="F9" s="3">
        <f t="shared" si="1"/>
        <v>9.2173913043478245E-2</v>
      </c>
      <c r="G9" s="3">
        <f t="shared" si="2"/>
        <v>34.260647007078347</v>
      </c>
      <c r="H9" s="3">
        <f t="shared" si="3"/>
        <v>0.26064700707834731</v>
      </c>
      <c r="I9" s="3">
        <f t="shared" si="4"/>
        <v>0.26064700707834731</v>
      </c>
      <c r="J9" s="5">
        <f t="shared" si="5"/>
        <v>7.666088443480803E-3</v>
      </c>
      <c r="K9" s="6">
        <f>SUMSQ($H$3:H9)/C9</f>
        <v>9.1891654535530325</v>
      </c>
      <c r="L9" s="6">
        <f>AVERAGE($I$3:I9)</f>
        <v>2.5550536322482742</v>
      </c>
      <c r="M9" s="5">
        <f>AVERAGE($J$3:J9)</f>
        <v>7.7591789822601065E-2</v>
      </c>
      <c r="N9" s="7">
        <f>SUM($H$3:H9)/L9</f>
        <v>1.805317456761518</v>
      </c>
    </row>
    <row r="10" spans="1:17" ht="15" thickBot="1">
      <c r="A10" s="2"/>
      <c r="B10" s="2">
        <v>8</v>
      </c>
      <c r="C10" s="2">
        <v>8</v>
      </c>
      <c r="D10" s="35">
        <v>39</v>
      </c>
      <c r="E10" s="37">
        <f t="shared" si="0"/>
        <v>35.529162066334472</v>
      </c>
      <c r="F10" s="3">
        <f t="shared" si="1"/>
        <v>9.2173913043478245E-2</v>
      </c>
      <c r="G10" s="3">
        <f t="shared" si="2"/>
        <v>34.284002584645037</v>
      </c>
      <c r="H10" s="3">
        <f t="shared" si="3"/>
        <v>-4.7159974153549626</v>
      </c>
      <c r="I10" s="3">
        <f t="shared" si="4"/>
        <v>4.7159974153549626</v>
      </c>
      <c r="J10" s="5">
        <f t="shared" si="5"/>
        <v>0.12092301065012724</v>
      </c>
      <c r="K10" s="6">
        <f>SUMSQ($H$3:H10)/C10</f>
        <v>10.82059872456324</v>
      </c>
      <c r="L10" s="6">
        <f>AVERAGE($I$3:I10)</f>
        <v>2.8251716051366103</v>
      </c>
      <c r="M10" s="5">
        <f>AVERAGE($J$3:J10)</f>
        <v>8.3008192426041835E-2</v>
      </c>
      <c r="N10" s="7">
        <f>SUM($H$3:H10)/L10</f>
        <v>-3.6569279511158639E-2</v>
      </c>
      <c r="Q10" s="15"/>
    </row>
    <row r="11" spans="1:17" ht="15" thickBot="1">
      <c r="A11" s="2"/>
      <c r="B11" s="2">
        <v>9</v>
      </c>
      <c r="C11" s="2">
        <v>9</v>
      </c>
      <c r="D11" s="35">
        <v>36</v>
      </c>
      <c r="E11" s="37">
        <f t="shared" si="0"/>
        <v>35.721314213911548</v>
      </c>
      <c r="F11" s="3">
        <f t="shared" si="1"/>
        <v>9.2173913043478245E-2</v>
      </c>
      <c r="G11" s="3">
        <f t="shared" si="2"/>
        <v>35.621335979377953</v>
      </c>
      <c r="H11" s="3">
        <f t="shared" si="3"/>
        <v>-0.37866402062204685</v>
      </c>
      <c r="I11" s="3">
        <f t="shared" si="4"/>
        <v>0.37866402062204685</v>
      </c>
      <c r="J11" s="5">
        <f t="shared" si="5"/>
        <v>1.0518445017279079E-2</v>
      </c>
      <c r="K11" s="6">
        <f>SUMSQ($H$3:H11)/C11</f>
        <v>9.6342418041132856</v>
      </c>
      <c r="L11" s="6">
        <f>AVERAGE($I$3:I11)</f>
        <v>2.5533374290794364</v>
      </c>
      <c r="M11" s="5">
        <f>AVERAGE($J$3:J11)</f>
        <v>7.4953776047290421E-2</v>
      </c>
      <c r="N11" s="7">
        <f>SUM($H$3:H11)/L11</f>
        <v>-0.18876412699243031</v>
      </c>
    </row>
    <row r="12" spans="1:17" ht="15" thickBot="1">
      <c r="A12" s="2"/>
      <c r="B12" s="2">
        <v>10</v>
      </c>
      <c r="C12" s="2">
        <v>10</v>
      </c>
      <c r="D12" s="35">
        <v>36</v>
      </c>
      <c r="E12" s="37">
        <f t="shared" si="0"/>
        <v>35.862732646558342</v>
      </c>
      <c r="F12" s="3">
        <f t="shared" si="1"/>
        <v>9.2173913043478245E-2</v>
      </c>
      <c r="G12" s="3">
        <f t="shared" si="2"/>
        <v>35.813488126955029</v>
      </c>
      <c r="H12" s="3">
        <f t="shared" si="3"/>
        <v>-0.18651187304497086</v>
      </c>
      <c r="I12" s="3">
        <f t="shared" si="4"/>
        <v>0.18651187304497086</v>
      </c>
      <c r="J12" s="5">
        <f t="shared" si="5"/>
        <v>5.1808853623603011E-3</v>
      </c>
      <c r="K12" s="6">
        <f>SUMSQ($H$3:H12)/C12</f>
        <v>8.6742962915806316</v>
      </c>
      <c r="L12" s="6">
        <f>AVERAGE($I$3:I12)</f>
        <v>2.31665487347599</v>
      </c>
      <c r="M12" s="5">
        <f>AVERAGE($J$3:J12)</f>
        <v>6.7976486978797407E-2</v>
      </c>
      <c r="N12" s="7">
        <f>SUM($H$3:H12)/L12</f>
        <v>-0.28855846911681787</v>
      </c>
      <c r="Q12" s="16"/>
    </row>
    <row r="13" spans="1:17" ht="15" thickBot="1">
      <c r="A13" s="2"/>
      <c r="B13" s="2">
        <v>11</v>
      </c>
      <c r="C13" s="2">
        <v>11</v>
      </c>
      <c r="D13" s="35">
        <v>40</v>
      </c>
      <c r="E13" s="37">
        <f t="shared" si="0"/>
        <v>37.022928021028434</v>
      </c>
      <c r="F13" s="3">
        <f t="shared" si="1"/>
        <v>9.2173913043478245E-2</v>
      </c>
      <c r="G13" s="3">
        <f t="shared" si="2"/>
        <v>35.954906559601824</v>
      </c>
      <c r="H13" s="3">
        <f t="shared" si="3"/>
        <v>-4.0450934403981762</v>
      </c>
      <c r="I13" s="3">
        <f t="shared" si="4"/>
        <v>4.0450934403981762</v>
      </c>
      <c r="J13" s="5">
        <f t="shared" si="5"/>
        <v>0.10112733600995441</v>
      </c>
      <c r="K13" s="6">
        <f>SUMSQ($H$3:H13)/C13</f>
        <v>9.3732494415780607</v>
      </c>
      <c r="L13" s="6">
        <f>AVERAGE($I$3:I13)</f>
        <v>2.473785652287098</v>
      </c>
      <c r="M13" s="5">
        <f>AVERAGE($J$3:J13)</f>
        <v>7.0990200527084393E-2</v>
      </c>
      <c r="N13" s="7">
        <f>SUM($H$3:H13)/L13</f>
        <v>-1.9054131952792905</v>
      </c>
    </row>
    <row r="14" spans="1:17" ht="15" thickBot="1">
      <c r="A14" s="2"/>
      <c r="B14" s="2">
        <v>12</v>
      </c>
      <c r="C14" s="2">
        <v>12</v>
      </c>
      <c r="D14" s="35">
        <v>38</v>
      </c>
      <c r="E14" s="37">
        <f t="shared" si="0"/>
        <v>37.348740572959102</v>
      </c>
      <c r="F14" s="3">
        <f t="shared" si="1"/>
        <v>9.2173913043478245E-2</v>
      </c>
      <c r="G14" s="3">
        <f t="shared" si="2"/>
        <v>37.115101934071916</v>
      </c>
      <c r="H14" s="3">
        <f t="shared" si="3"/>
        <v>-0.88489806592808407</v>
      </c>
      <c r="I14" s="3">
        <f t="shared" si="4"/>
        <v>0.88489806592808407</v>
      </c>
      <c r="J14" s="5">
        <f t="shared" si="5"/>
        <v>2.3286791208633792E-2</v>
      </c>
      <c r="K14" s="6">
        <f>SUMSQ($H$3:H14)/C14</f>
        <v>8.6573990370368286</v>
      </c>
      <c r="L14" s="6">
        <f>AVERAGE($I$3:I14)</f>
        <v>2.3413783534238468</v>
      </c>
      <c r="M14" s="5">
        <f>AVERAGE($J$3:J14)</f>
        <v>6.7014916417213508E-2</v>
      </c>
      <c r="N14" s="7">
        <f>SUM($H$3:H14)/L14</f>
        <v>-2.3911051718325358</v>
      </c>
    </row>
    <row r="15" spans="1:17" ht="15" thickBot="1">
      <c r="A15" s="2">
        <v>2016</v>
      </c>
      <c r="B15" s="2">
        <v>1</v>
      </c>
      <c r="C15" s="2">
        <v>13</v>
      </c>
      <c r="D15" s="34">
        <v>37</v>
      </c>
      <c r="E15" s="37">
        <f t="shared" si="0"/>
        <v>37.324500331263479</v>
      </c>
      <c r="F15" s="3">
        <f t="shared" si="1"/>
        <v>9.2173913043478245E-2</v>
      </c>
      <c r="G15" s="3">
        <f t="shared" si="2"/>
        <v>37.440914486002583</v>
      </c>
      <c r="H15" s="3">
        <f t="shared" si="3"/>
        <v>0.44091448600258332</v>
      </c>
      <c r="I15" s="3">
        <f t="shared" si="4"/>
        <v>0.44091448600258332</v>
      </c>
      <c r="J15" s="5">
        <f t="shared" si="5"/>
        <v>1.191660772979955E-2</v>
      </c>
      <c r="K15" s="6">
        <f>SUMSQ($H$3:H15)/C15</f>
        <v>8.0063995406468358</v>
      </c>
      <c r="L15" s="6">
        <f>AVERAGE($I$3:I15)</f>
        <v>2.1951888251606726</v>
      </c>
      <c r="M15" s="5">
        <f>AVERAGE($J$3:J15)</f>
        <v>6.2776584979720135E-2</v>
      </c>
      <c r="N15" s="7">
        <f>SUM($H$3:H15)/L15</f>
        <v>-2.3494869074456162</v>
      </c>
    </row>
    <row r="16" spans="1:17" ht="15" thickBot="1">
      <c r="A16" s="2"/>
      <c r="B16" s="2">
        <v>2</v>
      </c>
      <c r="C16" s="2">
        <v>14</v>
      </c>
      <c r="D16" s="35">
        <v>39</v>
      </c>
      <c r="E16" s="37">
        <f t="shared" si="0"/>
        <v>37.834717958852949</v>
      </c>
      <c r="F16" s="3">
        <f t="shared" si="1"/>
        <v>9.2173913043478245E-2</v>
      </c>
      <c r="G16" s="3">
        <f t="shared" si="2"/>
        <v>37.416674244306961</v>
      </c>
      <c r="H16" s="3">
        <f t="shared" si="3"/>
        <v>-1.5833257556930391</v>
      </c>
      <c r="I16" s="3">
        <f t="shared" si="4"/>
        <v>1.5833257556930391</v>
      </c>
      <c r="J16" s="5">
        <f t="shared" si="5"/>
        <v>4.0598096299821515E-2</v>
      </c>
      <c r="K16" s="6">
        <f>SUMSQ($H$3:H16)/C16</f>
        <v>7.6135796055035581</v>
      </c>
      <c r="L16" s="6">
        <f>AVERAGE($I$3:I16)</f>
        <v>2.1514843201986986</v>
      </c>
      <c r="M16" s="5">
        <f>AVERAGE($J$3:J16)</f>
        <v>6.1192407216870227E-2</v>
      </c>
      <c r="N16" s="7">
        <f>SUM($H$3:H16)/L16</f>
        <v>-3.1331360849315479</v>
      </c>
    </row>
    <row r="17" spans="1:14" ht="15" thickBot="1">
      <c r="A17" s="2"/>
      <c r="B17" s="2">
        <v>3</v>
      </c>
      <c r="C17" s="2">
        <v>15</v>
      </c>
      <c r="D17" s="35">
        <v>32</v>
      </c>
      <c r="E17" s="37">
        <f t="shared" si="0"/>
        <v>36.36202129177029</v>
      </c>
      <c r="F17" s="3">
        <f t="shared" si="1"/>
        <v>9.2173913043478245E-2</v>
      </c>
      <c r="G17" s="3">
        <f t="shared" si="2"/>
        <v>37.92689187189643</v>
      </c>
      <c r="H17" s="3">
        <f t="shared" si="3"/>
        <v>5.9268918718964301</v>
      </c>
      <c r="I17" s="3">
        <f t="shared" si="4"/>
        <v>5.9268918718964301</v>
      </c>
      <c r="J17" s="5">
        <f t="shared" si="5"/>
        <v>0.18521537099676344</v>
      </c>
      <c r="K17" s="6">
        <f>SUMSQ($H$3:H17)/C17</f>
        <v>9.4478774492134523</v>
      </c>
      <c r="L17" s="6">
        <f>AVERAGE($I$3:I17)</f>
        <v>2.4031781569785475</v>
      </c>
      <c r="M17" s="5">
        <f>AVERAGE($J$3:J17)</f>
        <v>6.9460604802196443E-2</v>
      </c>
      <c r="N17" s="7">
        <f>SUM($H$3:H17)/L17</f>
        <v>-0.33871866116907262</v>
      </c>
    </row>
    <row r="18" spans="1:14" ht="15" thickBot="1">
      <c r="A18" s="2"/>
      <c r="B18" s="2">
        <v>4</v>
      </c>
      <c r="C18" s="2">
        <v>16</v>
      </c>
      <c r="D18" s="35">
        <v>38</v>
      </c>
      <c r="E18" s="37">
        <f t="shared" si="0"/>
        <v>36.862332302450895</v>
      </c>
      <c r="F18" s="3">
        <f t="shared" si="1"/>
        <v>9.2173913043478245E-2</v>
      </c>
      <c r="G18" s="3">
        <f t="shared" si="2"/>
        <v>36.454195204813772</v>
      </c>
      <c r="H18" s="3">
        <f t="shared" si="3"/>
        <v>-1.5458047951862284</v>
      </c>
      <c r="I18" s="3">
        <f t="shared" si="4"/>
        <v>1.5458047951862284</v>
      </c>
      <c r="J18" s="5">
        <f t="shared" si="5"/>
        <v>4.0679073557532329E-2</v>
      </c>
      <c r="K18" s="6">
        <f>SUMSQ($H$3:H18)/C18</f>
        <v>9.0067296376889079</v>
      </c>
      <c r="L18" s="6">
        <f>AVERAGE($I$3:I18)</f>
        <v>2.3495923218665276</v>
      </c>
      <c r="M18" s="5">
        <f>AVERAGE($J$3:J18)</f>
        <v>6.7661759099404944E-2</v>
      </c>
      <c r="N18" s="7">
        <f>SUM($H$3:H18)/L18</f>
        <v>-1.0043470354866157</v>
      </c>
    </row>
    <row r="19" spans="1:14" ht="15" thickBot="1">
      <c r="A19" s="2"/>
      <c r="B19" s="2">
        <v>5</v>
      </c>
      <c r="C19" s="2">
        <v>17</v>
      </c>
      <c r="D19" s="35">
        <v>37</v>
      </c>
      <c r="E19" s="37">
        <f t="shared" si="0"/>
        <v>36.966517888136664</v>
      </c>
      <c r="F19" s="3">
        <f t="shared" si="1"/>
        <v>9.2173913043478245E-2</v>
      </c>
      <c r="G19" s="3">
        <f t="shared" si="2"/>
        <v>36.954506215494376</v>
      </c>
      <c r="H19" s="3">
        <f t="shared" si="3"/>
        <v>-4.549378450562358E-2</v>
      </c>
      <c r="I19" s="3">
        <f t="shared" si="4"/>
        <v>4.549378450562358E-2</v>
      </c>
      <c r="J19" s="5">
        <f t="shared" si="5"/>
        <v>1.229561743395232E-3</v>
      </c>
      <c r="K19" s="6">
        <f>SUMSQ($H$3:H19)/C19</f>
        <v>8.4770437580853635</v>
      </c>
      <c r="L19" s="6">
        <f>AVERAGE($I$3:I19)</f>
        <v>2.2140571137864744</v>
      </c>
      <c r="M19" s="5">
        <f>AVERAGE($J$3:J19)</f>
        <v>6.3753982784345548E-2</v>
      </c>
      <c r="N19" s="7">
        <f>SUM($H$3:H19)/L19</f>
        <v>-1.0863766126885714</v>
      </c>
    </row>
    <row r="20" spans="1:14" ht="15" thickBot="1">
      <c r="A20" s="2"/>
      <c r="B20" s="2">
        <v>6</v>
      </c>
      <c r="C20" s="2">
        <v>18</v>
      </c>
      <c r="D20" s="35">
        <v>39</v>
      </c>
      <c r="E20" s="37">
        <f t="shared" si="0"/>
        <v>37.571253216666001</v>
      </c>
      <c r="F20" s="3">
        <f t="shared" si="1"/>
        <v>9.2173913043478245E-2</v>
      </c>
      <c r="G20" s="3">
        <f t="shared" si="2"/>
        <v>37.058691801180146</v>
      </c>
      <c r="H20" s="3">
        <f t="shared" si="3"/>
        <v>-1.9413081988198542</v>
      </c>
      <c r="I20" s="3">
        <f t="shared" si="4"/>
        <v>1.9413081988198542</v>
      </c>
      <c r="J20" s="5">
        <f t="shared" si="5"/>
        <v>4.9777133303073186E-2</v>
      </c>
      <c r="K20" s="6">
        <f>SUMSQ($H$3:H20)/C20</f>
        <v>8.2154678561253522</v>
      </c>
      <c r="L20" s="6">
        <f>AVERAGE($I$3:I20)</f>
        <v>2.198904396288329</v>
      </c>
      <c r="M20" s="5">
        <f>AVERAGE($J$3:J20)</f>
        <v>6.2977491146497089E-2</v>
      </c>
      <c r="N20" s="7">
        <f>SUM($H$3:H20)/L20</f>
        <v>-1.9767153468478011</v>
      </c>
    </row>
    <row r="21" spans="1:14" ht="15" thickBot="1">
      <c r="A21" s="2"/>
      <c r="B21" s="2">
        <v>7</v>
      </c>
      <c r="C21" s="2">
        <v>19</v>
      </c>
      <c r="D21" s="35">
        <v>37</v>
      </c>
      <c r="E21" s="37">
        <f t="shared" si="0"/>
        <v>37.488263212469377</v>
      </c>
      <c r="F21" s="3">
        <f t="shared" si="1"/>
        <v>9.2173913043478245E-2</v>
      </c>
      <c r="G21" s="3">
        <f t="shared" si="2"/>
        <v>37.663427129709483</v>
      </c>
      <c r="H21" s="3">
        <f t="shared" si="3"/>
        <v>0.6634271297094827</v>
      </c>
      <c r="I21" s="3">
        <f t="shared" si="4"/>
        <v>0.6634271297094827</v>
      </c>
      <c r="J21" s="5">
        <f t="shared" si="5"/>
        <v>1.7930462965121154E-2</v>
      </c>
      <c r="K21" s="6">
        <f>SUMSQ($H$3:H21)/C21</f>
        <v>7.8062398403521538</v>
      </c>
      <c r="L21" s="6">
        <f>AVERAGE($I$3:I21)</f>
        <v>2.1180898033104949</v>
      </c>
      <c r="M21" s="5">
        <f>AVERAGE($J$3:J21)</f>
        <v>6.0606594926424673E-2</v>
      </c>
      <c r="N21" s="7">
        <f>SUM($H$3:H21)/L21</f>
        <v>-1.7389163249490569</v>
      </c>
    </row>
    <row r="22" spans="1:14" ht="15" thickBot="1">
      <c r="A22" s="2"/>
      <c r="B22" s="2">
        <v>8</v>
      </c>
      <c r="C22" s="2">
        <v>20</v>
      </c>
      <c r="D22" s="35">
        <v>35</v>
      </c>
      <c r="E22" s="37">
        <f t="shared" si="0"/>
        <v>36.899127219940333</v>
      </c>
      <c r="F22" s="3">
        <f t="shared" si="1"/>
        <v>9.2173913043478245E-2</v>
      </c>
      <c r="G22" s="3">
        <f t="shared" si="2"/>
        <v>37.580437125512859</v>
      </c>
      <c r="H22" s="3">
        <f t="shared" si="3"/>
        <v>2.5804371255128586</v>
      </c>
      <c r="I22" s="3">
        <f t="shared" si="4"/>
        <v>2.5804371255128586</v>
      </c>
      <c r="J22" s="5">
        <f t="shared" si="5"/>
        <v>7.3726775014653106E-2</v>
      </c>
      <c r="K22" s="6">
        <f>SUMSQ($H$3:H22)/C22</f>
        <v>7.7488606362708001</v>
      </c>
      <c r="L22" s="6">
        <f>AVERAGE($I$3:I22)</f>
        <v>2.1412071694206132</v>
      </c>
      <c r="M22" s="5">
        <f>AVERAGE($J$3:J22)</f>
        <v>6.1262603930836088E-2</v>
      </c>
      <c r="N22" s="7">
        <f>SUM($H$3:H22)/L22</f>
        <v>-0.51501033011686026</v>
      </c>
    </row>
    <row r="23" spans="1:14" ht="15" thickBot="1">
      <c r="A23" s="2"/>
      <c r="B23" s="2">
        <v>9</v>
      </c>
      <c r="C23" s="2">
        <v>21</v>
      </c>
      <c r="D23" s="35">
        <v>37</v>
      </c>
      <c r="E23" s="37">
        <f t="shared" si="0"/>
        <v>36.993597885036706</v>
      </c>
      <c r="F23" s="3">
        <f t="shared" si="1"/>
        <v>9.2173913043478245E-2</v>
      </c>
      <c r="G23" s="3">
        <f t="shared" si="2"/>
        <v>36.991301132983814</v>
      </c>
      <c r="H23" s="3">
        <f t="shared" si="3"/>
        <v>-8.6988670161858295E-3</v>
      </c>
      <c r="I23" s="3">
        <f t="shared" si="4"/>
        <v>8.6988670161858295E-3</v>
      </c>
      <c r="J23" s="5">
        <f t="shared" si="5"/>
        <v>2.3510451395096838E-4</v>
      </c>
      <c r="K23" s="6">
        <f>SUMSQ($H$3:H23)/C23</f>
        <v>7.3798708759858744</v>
      </c>
      <c r="L23" s="6">
        <f>AVERAGE($I$3:I23)</f>
        <v>2.0396591550204022</v>
      </c>
      <c r="M23" s="5">
        <f>AVERAGE($J$3:J23)</f>
        <v>5.8356532530032042E-2</v>
      </c>
      <c r="N23" s="7">
        <f>SUM($H$3:H23)/L23</f>
        <v>-0.54491588727086426</v>
      </c>
    </row>
    <row r="24" spans="1:14" ht="15" thickBot="1">
      <c r="A24" s="2"/>
      <c r="B24" s="2">
        <v>10</v>
      </c>
      <c r="C24" s="2">
        <v>22</v>
      </c>
      <c r="D24" s="35">
        <v>34</v>
      </c>
      <c r="E24" s="37">
        <f t="shared" si="0"/>
        <v>36.271038948524499</v>
      </c>
      <c r="F24" s="3">
        <f t="shared" si="1"/>
        <v>9.2173913043478245E-2</v>
      </c>
      <c r="G24" s="3">
        <f t="shared" si="2"/>
        <v>37.085771798080188</v>
      </c>
      <c r="H24" s="3">
        <f t="shared" si="3"/>
        <v>3.085771798080188</v>
      </c>
      <c r="I24" s="3">
        <f t="shared" si="4"/>
        <v>3.085771798080188</v>
      </c>
      <c r="J24" s="5">
        <f t="shared" si="5"/>
        <v>9.0757994061181999E-2</v>
      </c>
      <c r="K24" s="6">
        <f>SUMSQ($H$3:H24)/C24</f>
        <v>7.4772398175241088</v>
      </c>
      <c r="L24" s="6">
        <f>AVERAGE($I$3:I24)</f>
        <v>2.0872097297049379</v>
      </c>
      <c r="M24" s="5">
        <f>AVERAGE($J$3:J24)</f>
        <v>5.9829326235993401E-2</v>
      </c>
      <c r="N24" s="7">
        <f>SUM($H$3:H24)/L24</f>
        <v>0.94591793617750564</v>
      </c>
    </row>
    <row r="25" spans="1:14" ht="15" thickBot="1">
      <c r="A25" s="2"/>
      <c r="B25" s="2">
        <v>11</v>
      </c>
      <c r="C25" s="2">
        <v>23</v>
      </c>
      <c r="D25" s="35">
        <v>35</v>
      </c>
      <c r="E25" s="37">
        <f t="shared" si="0"/>
        <v>36.003285306345902</v>
      </c>
      <c r="F25" s="3">
        <f t="shared" si="1"/>
        <v>9.2173913043478245E-2</v>
      </c>
      <c r="G25" s="3">
        <f t="shared" si="2"/>
        <v>36.36321286156798</v>
      </c>
      <c r="H25" s="3">
        <f t="shared" si="3"/>
        <v>1.3632128615679804</v>
      </c>
      <c r="I25" s="3">
        <f t="shared" si="4"/>
        <v>1.3632128615679804</v>
      </c>
      <c r="J25" s="5">
        <f t="shared" si="5"/>
        <v>3.8948938901942294E-2</v>
      </c>
      <c r="K25" s="6">
        <f>SUMSQ($H$3:H25)/C25</f>
        <v>7.2329402300641199</v>
      </c>
      <c r="L25" s="6">
        <f>AVERAGE($I$3:I25)</f>
        <v>2.0557316050033312</v>
      </c>
      <c r="M25" s="5">
        <f>AVERAGE($J$3:J25)</f>
        <v>5.8921483308425969E-2</v>
      </c>
      <c r="N25" s="7">
        <f>SUM($H$3:H25)/L25</f>
        <v>1.6235300237331693</v>
      </c>
    </row>
    <row r="26" spans="1:14" ht="15" thickBot="1">
      <c r="A26" s="2"/>
      <c r="B26" s="2">
        <v>12</v>
      </c>
      <c r="C26" s="2">
        <v>24</v>
      </c>
      <c r="D26" s="35">
        <v>36</v>
      </c>
      <c r="E26" s="37">
        <f t="shared" si="0"/>
        <v>36.070255229295924</v>
      </c>
      <c r="F26" s="3">
        <f t="shared" si="1"/>
        <v>9.2173913043478245E-2</v>
      </c>
      <c r="G26" s="3">
        <f t="shared" si="2"/>
        <v>36.095459219389383</v>
      </c>
      <c r="H26" s="3">
        <f t="shared" si="3"/>
        <v>9.5459219389383065E-2</v>
      </c>
      <c r="I26" s="3">
        <f t="shared" si="4"/>
        <v>9.5459219389383065E-2</v>
      </c>
      <c r="J26" s="5">
        <f t="shared" si="5"/>
        <v>2.6516449830384183E-3</v>
      </c>
      <c r="K26" s="6">
        <f>SUMSQ($H$3:H26)/C26</f>
        <v>6.9319474064183835</v>
      </c>
      <c r="L26" s="6">
        <f>AVERAGE($I$3:I26)</f>
        <v>1.9740535889360833</v>
      </c>
      <c r="M26" s="5">
        <f>AVERAGE($J$3:J26)</f>
        <v>5.657690671153482E-2</v>
      </c>
      <c r="N26" s="7">
        <f>SUM($H$3:H26)/L26</f>
        <v>1.7390618066755141</v>
      </c>
    </row>
    <row r="27" spans="1:14">
      <c r="A27" s="2">
        <v>2017</v>
      </c>
      <c r="B27" s="2">
        <v>1</v>
      </c>
      <c r="C27" s="2">
        <v>25</v>
      </c>
      <c r="D27" s="11"/>
      <c r="E27" s="3"/>
      <c r="F27" s="3"/>
      <c r="G27" s="3">
        <f>F26+E26</f>
        <v>36.162429142339406</v>
      </c>
      <c r="H27" s="3"/>
      <c r="I27" s="3"/>
      <c r="J27" s="5"/>
      <c r="K27" s="6"/>
      <c r="L27" s="6"/>
      <c r="M27" s="5"/>
      <c r="N27" s="7"/>
    </row>
    <row r="28" spans="1:14">
      <c r="A28" s="2"/>
      <c r="B28" s="2">
        <v>2</v>
      </c>
      <c r="C28" s="2">
        <v>26</v>
      </c>
      <c r="D28" s="11"/>
      <c r="E28" s="3"/>
      <c r="F28" s="3"/>
      <c r="G28" s="3">
        <f>G27+$F$26</f>
        <v>36.254603055382887</v>
      </c>
      <c r="H28" s="3"/>
      <c r="I28" s="3"/>
      <c r="J28" s="5"/>
      <c r="K28" s="6"/>
      <c r="L28" s="6"/>
      <c r="M28" s="5"/>
      <c r="N28" s="7"/>
    </row>
    <row r="29" spans="1:14">
      <c r="A29" s="2"/>
      <c r="B29" s="2">
        <v>3</v>
      </c>
      <c r="C29" s="2">
        <v>27</v>
      </c>
      <c r="D29" s="11"/>
      <c r="E29" s="3"/>
      <c r="F29" s="3"/>
      <c r="G29" s="3">
        <f t="shared" ref="G29:G38" si="6">G28+$F$26</f>
        <v>36.346776968426369</v>
      </c>
      <c r="H29" s="3"/>
      <c r="I29" s="3"/>
      <c r="J29" s="5"/>
      <c r="K29" s="6"/>
      <c r="L29" s="6"/>
      <c r="M29" s="5"/>
      <c r="N29" s="7"/>
    </row>
    <row r="30" spans="1:14">
      <c r="A30" s="2"/>
      <c r="B30" s="2">
        <v>4</v>
      </c>
      <c r="C30" s="2">
        <v>28</v>
      </c>
      <c r="D30" s="11"/>
      <c r="E30" s="3"/>
      <c r="F30" s="3"/>
      <c r="G30" s="3">
        <f t="shared" si="6"/>
        <v>36.43895088146985</v>
      </c>
      <c r="H30" s="3"/>
      <c r="I30" s="3"/>
      <c r="J30" s="5"/>
      <c r="K30" s="6"/>
      <c r="L30" s="6"/>
      <c r="M30" s="5"/>
      <c r="N30" s="7"/>
    </row>
    <row r="31" spans="1:14">
      <c r="A31" s="2"/>
      <c r="B31" s="2">
        <v>5</v>
      </c>
      <c r="C31" s="2">
        <v>29</v>
      </c>
      <c r="D31" s="11"/>
      <c r="E31" s="3"/>
      <c r="F31" s="3"/>
      <c r="G31" s="3">
        <f t="shared" si="6"/>
        <v>36.531124794513332</v>
      </c>
      <c r="H31" s="3"/>
      <c r="I31" s="3"/>
      <c r="J31" s="5"/>
      <c r="K31" s="6"/>
      <c r="L31" s="6"/>
      <c r="M31" s="5"/>
      <c r="N31" s="7"/>
    </row>
    <row r="32" spans="1:14">
      <c r="A32" s="2"/>
      <c r="B32" s="2">
        <v>6</v>
      </c>
      <c r="C32" s="2">
        <v>30</v>
      </c>
      <c r="D32" s="11"/>
      <c r="E32" s="3"/>
      <c r="F32" s="3"/>
      <c r="G32" s="3">
        <f t="shared" si="6"/>
        <v>36.623298707556813</v>
      </c>
      <c r="H32" s="3"/>
      <c r="I32" s="3"/>
      <c r="J32" s="5"/>
      <c r="K32" s="6"/>
      <c r="L32" s="6"/>
      <c r="M32" s="5"/>
      <c r="N32" s="7"/>
    </row>
    <row r="33" spans="1:14">
      <c r="A33" s="2"/>
      <c r="B33" s="2">
        <v>7</v>
      </c>
      <c r="C33" s="2">
        <v>31</v>
      </c>
      <c r="D33" s="11"/>
      <c r="E33" s="3"/>
      <c r="F33" s="3"/>
      <c r="G33" s="3">
        <f t="shared" si="6"/>
        <v>36.715472620600295</v>
      </c>
      <c r="H33" s="3"/>
      <c r="I33" s="3"/>
      <c r="J33" s="5"/>
      <c r="K33" s="6"/>
      <c r="L33" s="6"/>
      <c r="M33" s="5"/>
      <c r="N33" s="7"/>
    </row>
    <row r="34" spans="1:14">
      <c r="A34" s="2"/>
      <c r="B34" s="2">
        <v>8</v>
      </c>
      <c r="C34" s="2">
        <v>32</v>
      </c>
      <c r="D34" s="11"/>
      <c r="E34" s="3"/>
      <c r="F34" s="3"/>
      <c r="G34" s="3">
        <f t="shared" si="6"/>
        <v>36.807646533643776</v>
      </c>
      <c r="H34" s="3"/>
      <c r="I34" s="3"/>
      <c r="J34" s="5"/>
      <c r="K34" s="6"/>
      <c r="L34" s="6"/>
      <c r="M34" s="5"/>
      <c r="N34" s="7"/>
    </row>
    <row r="35" spans="1:14">
      <c r="A35" s="2"/>
      <c r="B35" s="2">
        <v>9</v>
      </c>
      <c r="C35" s="2">
        <v>33</v>
      </c>
      <c r="D35" s="11"/>
      <c r="E35" s="3"/>
      <c r="F35" s="3"/>
      <c r="G35" s="3">
        <f t="shared" si="6"/>
        <v>36.899820446687258</v>
      </c>
      <c r="H35" s="3"/>
      <c r="I35" s="3"/>
      <c r="J35" s="5"/>
      <c r="K35" s="6"/>
      <c r="L35" s="6"/>
      <c r="M35" s="5"/>
      <c r="N35" s="7"/>
    </row>
    <row r="36" spans="1:14">
      <c r="A36" s="2"/>
      <c r="B36" s="2">
        <v>10</v>
      </c>
      <c r="C36" s="2">
        <v>34</v>
      </c>
      <c r="D36" s="11"/>
      <c r="E36" s="3"/>
      <c r="F36" s="3"/>
      <c r="G36" s="3">
        <f t="shared" si="6"/>
        <v>36.991994359730739</v>
      </c>
      <c r="H36" s="3"/>
      <c r="I36" s="3"/>
      <c r="J36" s="5"/>
      <c r="K36" s="6"/>
      <c r="L36" s="6"/>
      <c r="M36" s="5"/>
      <c r="N36" s="7"/>
    </row>
    <row r="37" spans="1:14">
      <c r="A37" s="2"/>
      <c r="B37" s="2">
        <v>11</v>
      </c>
      <c r="C37" s="2">
        <v>35</v>
      </c>
      <c r="D37" s="11"/>
      <c r="E37" s="3"/>
      <c r="F37" s="3"/>
      <c r="G37" s="3">
        <f t="shared" si="6"/>
        <v>37.084168272774221</v>
      </c>
      <c r="H37" s="3"/>
      <c r="I37" s="3"/>
      <c r="J37" s="5"/>
      <c r="K37" s="6"/>
      <c r="L37" s="6"/>
      <c r="M37" s="5"/>
      <c r="N37" s="7"/>
    </row>
    <row r="38" spans="1:14">
      <c r="A38" s="2"/>
      <c r="B38" s="2">
        <v>12</v>
      </c>
      <c r="C38" s="2">
        <v>36</v>
      </c>
      <c r="D38" s="11"/>
      <c r="E38" s="3"/>
      <c r="F38" s="3"/>
      <c r="G38" s="3">
        <f t="shared" si="6"/>
        <v>37.176342185817703</v>
      </c>
      <c r="H38" s="3"/>
      <c r="I38" s="3"/>
      <c r="J38" s="5"/>
      <c r="K38" s="6"/>
      <c r="L38" s="6"/>
      <c r="M38" s="5"/>
      <c r="N38" s="7"/>
    </row>
    <row r="39" spans="1:14">
      <c r="A39" s="2"/>
      <c r="B39" s="2"/>
      <c r="C39" s="2"/>
      <c r="G39" s="3"/>
    </row>
    <row r="40" spans="1:14">
      <c r="B40" s="2"/>
      <c r="C40" s="2"/>
      <c r="G40" s="3"/>
    </row>
    <row r="41" spans="1:14">
      <c r="B41" s="2"/>
      <c r="C41" s="2"/>
      <c r="G41" s="3"/>
    </row>
    <row r="42" spans="1:14">
      <c r="B42" s="2"/>
      <c r="C42" s="2"/>
      <c r="G42" s="3"/>
    </row>
    <row r="43" spans="1:14">
      <c r="B43" s="2"/>
      <c r="C43" s="2"/>
      <c r="G43" s="3"/>
    </row>
    <row r="44" spans="1:14">
      <c r="B44" s="2"/>
      <c r="C44" s="2"/>
      <c r="G44" s="3"/>
    </row>
    <row r="45" spans="1:14">
      <c r="B45" s="2"/>
      <c r="C45" s="2"/>
      <c r="G45" s="3"/>
    </row>
    <row r="46" spans="1:14">
      <c r="B46" s="2"/>
      <c r="C46" s="2"/>
      <c r="G46" s="3"/>
    </row>
    <row r="47" spans="1:14">
      <c r="B47" s="2"/>
      <c r="C47" s="2"/>
      <c r="G47" s="3"/>
    </row>
    <row r="48" spans="1:14">
      <c r="B48" s="2"/>
      <c r="C48" s="2"/>
      <c r="G48" s="3"/>
    </row>
    <row r="49" spans="2:7">
      <c r="B49" s="2"/>
      <c r="C49" s="2"/>
      <c r="G49" s="3"/>
    </row>
    <row r="50" spans="2:7">
      <c r="B50" s="2"/>
      <c r="C50" s="2"/>
      <c r="G50" s="3"/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B194-5343-4218-9E25-005ED686C744}">
  <dimension ref="A1:K52"/>
  <sheetViews>
    <sheetView workbookViewId="0">
      <pane xSplit="3" ySplit="1" topLeftCell="D2" activePane="bottomRight" state="frozen"/>
      <selection activeCell="J18" sqref="J18"/>
      <selection pane="topRight" activeCell="J18" sqref="J18"/>
      <selection pane="bottomLeft" activeCell="J18" sqref="J18"/>
      <selection pane="bottomRight" activeCell="K5" sqref="K5:K16"/>
    </sheetView>
  </sheetViews>
  <sheetFormatPr baseColWidth="10" defaultColWidth="8.83203125" defaultRowHeight="13"/>
  <cols>
    <col min="1" max="1" width="8.83203125" style="2"/>
    <col min="2" max="2" width="7.83203125" style="2" customWidth="1"/>
    <col min="3" max="3" width="9.6640625" customWidth="1"/>
    <col min="5" max="5" width="15.1640625" style="2" customWidth="1"/>
    <col min="6" max="6" width="16.5" customWidth="1"/>
    <col min="7" max="7" width="15.6640625" customWidth="1"/>
    <col min="8" max="8" width="4" customWidth="1"/>
    <col min="9" max="9" width="13" customWidth="1"/>
  </cols>
  <sheetData>
    <row r="1" spans="1:11" ht="31" thickBot="1">
      <c r="A1" s="1" t="s">
        <v>0</v>
      </c>
      <c r="B1" s="1" t="s">
        <v>1</v>
      </c>
      <c r="C1" s="4" t="s">
        <v>2</v>
      </c>
      <c r="D1" s="8" t="s">
        <v>3</v>
      </c>
      <c r="E1" s="8" t="s">
        <v>17</v>
      </c>
      <c r="F1" s="8" t="s">
        <v>18</v>
      </c>
      <c r="G1" s="8" t="s">
        <v>19</v>
      </c>
    </row>
    <row r="2" spans="1:11" ht="15" thickBot="1">
      <c r="A2" s="2">
        <v>2015</v>
      </c>
      <c r="B2" s="2">
        <v>1</v>
      </c>
      <c r="C2" s="2">
        <v>1</v>
      </c>
      <c r="D2" s="34">
        <v>33</v>
      </c>
      <c r="E2" s="21"/>
      <c r="F2" s="11">
        <f t="shared" ref="F2" si="0">$J$2+$J$3*C2</f>
        <v>35.359314296814297</v>
      </c>
      <c r="G2" s="22">
        <f>D2/F2</f>
        <v>0.93327601669507321</v>
      </c>
      <c r="I2" s="23" t="s">
        <v>20</v>
      </c>
      <c r="J2" s="24">
        <f>INTERCEPT(E8:E19,C8:C19)</f>
        <v>35.255293317793317</v>
      </c>
      <c r="K2" s="25"/>
    </row>
    <row r="3" spans="1:11" ht="15" thickBot="1">
      <c r="B3" s="2">
        <v>2</v>
      </c>
      <c r="C3" s="2">
        <v>2</v>
      </c>
      <c r="D3" s="35">
        <v>38</v>
      </c>
      <c r="E3" s="21"/>
      <c r="F3" s="11">
        <f t="shared" ref="F3:F25" si="1">$J$2+$J$3*C3</f>
        <v>35.463335275835277</v>
      </c>
      <c r="G3" s="22">
        <f t="shared" ref="G3:G25" si="2">D3/F3</f>
        <v>1.0715292203746332</v>
      </c>
      <c r="I3" s="23" t="s">
        <v>21</v>
      </c>
      <c r="J3" s="24">
        <f>SLOPE(E8:E19,C8:C19)</f>
        <v>0.104020979020979</v>
      </c>
      <c r="K3" s="25"/>
    </row>
    <row r="4" spans="1:11" ht="15" thickBot="1">
      <c r="B4" s="2">
        <v>3</v>
      </c>
      <c r="C4" s="2">
        <v>3</v>
      </c>
      <c r="D4" s="35">
        <v>31</v>
      </c>
      <c r="E4" s="26"/>
      <c r="F4" s="11">
        <f t="shared" si="1"/>
        <v>35.567356254856257</v>
      </c>
      <c r="G4" s="22">
        <f t="shared" si="2"/>
        <v>0.87158572534519929</v>
      </c>
      <c r="I4" s="2"/>
    </row>
    <row r="5" spans="1:11" ht="16" thickBot="1">
      <c r="B5" s="2">
        <v>4</v>
      </c>
      <c r="C5" s="2">
        <v>4</v>
      </c>
      <c r="D5" s="35">
        <v>35</v>
      </c>
      <c r="E5" s="26"/>
      <c r="F5" s="11">
        <f t="shared" si="1"/>
        <v>35.67137723387723</v>
      </c>
      <c r="G5" s="22">
        <f t="shared" si="2"/>
        <v>0.98117882498689679</v>
      </c>
      <c r="I5" s="2" t="s">
        <v>22</v>
      </c>
      <c r="J5" s="27">
        <f>AVERAGEIF($B$2:$B$37,C2,$G$2:$G$37)</f>
        <v>0.97199801991523893</v>
      </c>
      <c r="K5">
        <v>0.97</v>
      </c>
    </row>
    <row r="6" spans="1:11" ht="16" thickBot="1">
      <c r="B6" s="2">
        <v>5</v>
      </c>
      <c r="C6" s="2">
        <v>5</v>
      </c>
      <c r="D6" s="35">
        <v>30</v>
      </c>
      <c r="E6" s="26"/>
      <c r="F6" s="11">
        <f t="shared" si="1"/>
        <v>35.77539821289821</v>
      </c>
      <c r="G6" s="22">
        <f t="shared" si="2"/>
        <v>0.83856508937988594</v>
      </c>
      <c r="I6" s="2" t="s">
        <v>23</v>
      </c>
      <c r="J6" s="27">
        <f t="shared" ref="J6:K16" si="3">AVERAGEIF($B$2:$B$37,C3,$G$2:$G$37)</f>
        <v>1.0669320584157398</v>
      </c>
      <c r="K6">
        <v>1.07</v>
      </c>
    </row>
    <row r="7" spans="1:11" ht="16" thickBot="1">
      <c r="B7" s="2">
        <v>6</v>
      </c>
      <c r="C7" s="2">
        <v>6</v>
      </c>
      <c r="D7" s="35">
        <v>36</v>
      </c>
      <c r="E7" s="26"/>
      <c r="F7" s="11">
        <f t="shared" si="1"/>
        <v>35.87941919191919</v>
      </c>
      <c r="G7" s="22">
        <f t="shared" si="2"/>
        <v>1.0033607235233051</v>
      </c>
      <c r="I7" s="2" t="s">
        <v>24</v>
      </c>
      <c r="J7" s="27">
        <f t="shared" si="3"/>
        <v>0.8703911449731192</v>
      </c>
      <c r="K7">
        <v>0.87</v>
      </c>
    </row>
    <row r="8" spans="1:11" ht="16" thickBot="1">
      <c r="B8" s="2">
        <v>7</v>
      </c>
      <c r="C8" s="2">
        <v>7</v>
      </c>
      <c r="D8" s="35">
        <v>34</v>
      </c>
      <c r="E8" s="11">
        <f>(D2+D14+2*SUM(D3:D13))/24</f>
        <v>35.666666666666664</v>
      </c>
      <c r="F8" s="11">
        <f t="shared" si="1"/>
        <v>35.98344017094017</v>
      </c>
      <c r="G8" s="22">
        <f t="shared" si="2"/>
        <v>0.94487908433663392</v>
      </c>
      <c r="I8" s="2" t="s">
        <v>25</v>
      </c>
      <c r="J8" s="27">
        <f t="shared" si="3"/>
        <v>1.0052208029984013</v>
      </c>
      <c r="K8">
        <v>1.01</v>
      </c>
    </row>
    <row r="9" spans="1:11" ht="16" thickBot="1">
      <c r="B9" s="2">
        <v>8</v>
      </c>
      <c r="C9" s="2">
        <v>8</v>
      </c>
      <c r="D9" s="35">
        <v>39</v>
      </c>
      <c r="E9" s="11">
        <f t="shared" ref="E9:E19" si="4">(D3+D15+2*SUM(D4:D14))/24</f>
        <v>35.875</v>
      </c>
      <c r="F9" s="11">
        <f t="shared" si="1"/>
        <v>36.08746114996115</v>
      </c>
      <c r="G9" s="22">
        <f t="shared" si="2"/>
        <v>1.0807077793013984</v>
      </c>
      <c r="I9" s="23" t="s">
        <v>26</v>
      </c>
      <c r="J9" s="27">
        <f t="shared" si="3"/>
        <v>0.9189631547705972</v>
      </c>
      <c r="K9">
        <v>0.92</v>
      </c>
    </row>
    <row r="10" spans="1:11" ht="16" thickBot="1">
      <c r="B10" s="2">
        <v>9</v>
      </c>
      <c r="C10" s="2">
        <v>9</v>
      </c>
      <c r="D10" s="35">
        <v>36</v>
      </c>
      <c r="E10" s="11">
        <f t="shared" si="4"/>
        <v>35.958333333333336</v>
      </c>
      <c r="F10" s="11">
        <f t="shared" si="1"/>
        <v>36.19148212898213</v>
      </c>
      <c r="G10" s="22">
        <f t="shared" si="2"/>
        <v>0.99470919349752762</v>
      </c>
      <c r="I10" s="23" t="s">
        <v>27</v>
      </c>
      <c r="J10" s="27">
        <f t="shared" si="3"/>
        <v>1.026895100693785</v>
      </c>
      <c r="K10">
        <v>1.03</v>
      </c>
    </row>
    <row r="11" spans="1:11" ht="16" thickBot="1">
      <c r="B11" s="2">
        <v>10</v>
      </c>
      <c r="C11" s="2">
        <v>10</v>
      </c>
      <c r="D11" s="35">
        <v>36</v>
      </c>
      <c r="E11" s="11">
        <f t="shared" si="4"/>
        <v>36.125</v>
      </c>
      <c r="F11" s="11">
        <f t="shared" si="1"/>
        <v>36.295503108003103</v>
      </c>
      <c r="G11" s="22">
        <f t="shared" si="2"/>
        <v>0.9918584099213672</v>
      </c>
      <c r="I11" s="23" t="s">
        <v>28</v>
      </c>
      <c r="J11" s="27">
        <f t="shared" si="3"/>
        <v>0.96932805424970736</v>
      </c>
      <c r="K11">
        <v>0.97</v>
      </c>
    </row>
    <row r="12" spans="1:11" ht="16" thickBot="1">
      <c r="B12" s="2">
        <v>11</v>
      </c>
      <c r="C12" s="2">
        <v>11</v>
      </c>
      <c r="D12" s="35">
        <v>40</v>
      </c>
      <c r="E12" s="11">
        <f t="shared" si="4"/>
        <v>36.541666666666664</v>
      </c>
      <c r="F12" s="11">
        <f t="shared" si="1"/>
        <v>36.399524087024083</v>
      </c>
      <c r="G12" s="22">
        <f t="shared" si="2"/>
        <v>1.0989154667068692</v>
      </c>
      <c r="I12" s="23" t="s">
        <v>29</v>
      </c>
      <c r="J12" s="27">
        <f t="shared" si="3"/>
        <v>1.0090740142056973</v>
      </c>
      <c r="K12">
        <v>1.01</v>
      </c>
    </row>
    <row r="13" spans="1:11" ht="16" thickBot="1">
      <c r="B13" s="2">
        <v>12</v>
      </c>
      <c r="C13" s="2">
        <v>12</v>
      </c>
      <c r="D13" s="35">
        <v>38</v>
      </c>
      <c r="E13" s="11">
        <f t="shared" si="4"/>
        <v>36.958333333333336</v>
      </c>
      <c r="F13" s="11">
        <f t="shared" si="1"/>
        <v>36.503545066045064</v>
      </c>
      <c r="G13" s="22">
        <f t="shared" si="2"/>
        <v>1.0409947836914861</v>
      </c>
      <c r="I13" s="23" t="s">
        <v>30</v>
      </c>
      <c r="J13" s="27">
        <f t="shared" si="3"/>
        <v>0.99148204062061684</v>
      </c>
      <c r="K13">
        <v>0.99</v>
      </c>
    </row>
    <row r="14" spans="1:11" ht="16" thickBot="1">
      <c r="A14" s="2">
        <v>2016</v>
      </c>
      <c r="B14" s="2">
        <v>1</v>
      </c>
      <c r="C14" s="2">
        <v>13</v>
      </c>
      <c r="D14" s="34">
        <v>37</v>
      </c>
      <c r="E14" s="11">
        <f t="shared" si="4"/>
        <v>37.208333333333336</v>
      </c>
      <c r="F14" s="11">
        <f t="shared" si="1"/>
        <v>36.607566045066044</v>
      </c>
      <c r="G14" s="22">
        <f t="shared" si="2"/>
        <v>1.0107200231354045</v>
      </c>
      <c r="I14" s="23" t="s">
        <v>31</v>
      </c>
      <c r="J14" s="27">
        <f t="shared" si="3"/>
        <v>0.9487342071531526</v>
      </c>
      <c r="K14">
        <v>0.95</v>
      </c>
    </row>
    <row r="15" spans="1:11" ht="16" thickBot="1">
      <c r="B15" s="2">
        <v>2</v>
      </c>
      <c r="C15" s="2">
        <v>14</v>
      </c>
      <c r="D15" s="35">
        <v>39</v>
      </c>
      <c r="E15" s="11">
        <f t="shared" si="4"/>
        <v>37.166666666666664</v>
      </c>
      <c r="F15" s="11">
        <f t="shared" si="1"/>
        <v>36.711587024087024</v>
      </c>
      <c r="G15" s="22">
        <f t="shared" si="2"/>
        <v>1.0623348964568466</v>
      </c>
      <c r="I15" s="23" t="s">
        <v>32</v>
      </c>
      <c r="J15" s="27">
        <f t="shared" si="3"/>
        <v>1.0142926302825266</v>
      </c>
      <c r="K15">
        <v>1.01</v>
      </c>
    </row>
    <row r="16" spans="1:11" ht="16" thickBot="1">
      <c r="B16" s="2">
        <v>3</v>
      </c>
      <c r="C16" s="2">
        <v>15</v>
      </c>
      <c r="D16" s="35">
        <v>32</v>
      </c>
      <c r="E16" s="11">
        <f t="shared" si="4"/>
        <v>37.041666666666664</v>
      </c>
      <c r="F16" s="11">
        <f t="shared" si="1"/>
        <v>36.815608003108004</v>
      </c>
      <c r="G16" s="22">
        <f t="shared" si="2"/>
        <v>0.86919656460103911</v>
      </c>
      <c r="I16" s="23" t="s">
        <v>33</v>
      </c>
      <c r="J16" s="27">
        <f t="shared" si="3"/>
        <v>0.99729588937270852</v>
      </c>
      <c r="K16">
        <v>1</v>
      </c>
    </row>
    <row r="17" spans="1:7" ht="15" thickBot="1">
      <c r="B17" s="2">
        <v>4</v>
      </c>
      <c r="C17" s="2">
        <v>16</v>
      </c>
      <c r="D17" s="35">
        <v>38</v>
      </c>
      <c r="E17" s="11">
        <f t="shared" si="4"/>
        <v>37</v>
      </c>
      <c r="F17" s="11">
        <f t="shared" si="1"/>
        <v>36.919628982128984</v>
      </c>
      <c r="G17" s="22">
        <f t="shared" si="2"/>
        <v>1.029262781009906</v>
      </c>
    </row>
    <row r="18" spans="1:7" ht="15" thickBot="1">
      <c r="B18" s="2">
        <v>5</v>
      </c>
      <c r="C18" s="2">
        <v>17</v>
      </c>
      <c r="D18" s="35">
        <v>37</v>
      </c>
      <c r="E18" s="11">
        <f t="shared" si="4"/>
        <v>36.708333333333336</v>
      </c>
      <c r="F18" s="11">
        <f t="shared" si="1"/>
        <v>37.023649961149957</v>
      </c>
      <c r="G18" s="22">
        <f t="shared" si="2"/>
        <v>0.99936122016130846</v>
      </c>
    </row>
    <row r="19" spans="1:7" ht="15" thickBot="1">
      <c r="B19" s="2">
        <v>6</v>
      </c>
      <c r="C19" s="2">
        <v>18</v>
      </c>
      <c r="D19" s="35">
        <v>39</v>
      </c>
      <c r="E19" s="11">
        <f t="shared" si="4"/>
        <v>36.416666666666664</v>
      </c>
      <c r="F19" s="11">
        <f t="shared" si="1"/>
        <v>37.127670940170937</v>
      </c>
      <c r="G19" s="22">
        <f t="shared" si="2"/>
        <v>1.0504294778642649</v>
      </c>
    </row>
    <row r="20" spans="1:7" ht="15" thickBot="1">
      <c r="B20" s="2">
        <v>7</v>
      </c>
      <c r="C20" s="2">
        <v>19</v>
      </c>
      <c r="D20" s="35">
        <v>37</v>
      </c>
      <c r="E20" s="21"/>
      <c r="F20" s="11">
        <f t="shared" si="1"/>
        <v>37.231691919191917</v>
      </c>
      <c r="G20" s="22">
        <f t="shared" si="2"/>
        <v>0.99377702416278091</v>
      </c>
    </row>
    <row r="21" spans="1:7" ht="15" thickBot="1">
      <c r="B21" s="2">
        <v>8</v>
      </c>
      <c r="C21" s="2">
        <v>20</v>
      </c>
      <c r="D21" s="35">
        <v>35</v>
      </c>
      <c r="E21" s="21"/>
      <c r="F21" s="11">
        <f t="shared" si="1"/>
        <v>37.335712898212897</v>
      </c>
      <c r="G21" s="22">
        <f t="shared" si="2"/>
        <v>0.93744024910999635</v>
      </c>
    </row>
    <row r="22" spans="1:7" ht="15" thickBot="1">
      <c r="B22" s="2">
        <v>9</v>
      </c>
      <c r="C22" s="2">
        <v>21</v>
      </c>
      <c r="D22" s="35">
        <v>37</v>
      </c>
      <c r="E22" s="21"/>
      <c r="F22" s="11">
        <f t="shared" si="1"/>
        <v>37.439733877233877</v>
      </c>
      <c r="G22" s="22">
        <f t="shared" si="2"/>
        <v>0.98825488774370618</v>
      </c>
    </row>
    <row r="23" spans="1:7" ht="15" thickBot="1">
      <c r="B23" s="2">
        <v>10</v>
      </c>
      <c r="C23" s="2">
        <v>22</v>
      </c>
      <c r="D23" s="35">
        <v>34</v>
      </c>
      <c r="E23" s="28"/>
      <c r="F23" s="11">
        <f t="shared" si="1"/>
        <v>37.543754856254857</v>
      </c>
      <c r="G23" s="22">
        <f t="shared" si="2"/>
        <v>0.90561000438493799</v>
      </c>
    </row>
    <row r="24" spans="1:7" ht="15" thickBot="1">
      <c r="B24" s="2">
        <v>11</v>
      </c>
      <c r="C24" s="2">
        <v>23</v>
      </c>
      <c r="D24" s="35">
        <v>35</v>
      </c>
      <c r="E24" s="28"/>
      <c r="F24" s="11">
        <f t="shared" si="1"/>
        <v>37.647775835275837</v>
      </c>
      <c r="G24" s="22">
        <f t="shared" si="2"/>
        <v>0.92966979385818382</v>
      </c>
    </row>
    <row r="25" spans="1:7" ht="15" thickBot="1">
      <c r="B25" s="2">
        <v>12</v>
      </c>
      <c r="C25" s="2">
        <v>24</v>
      </c>
      <c r="D25" s="35">
        <v>36</v>
      </c>
      <c r="E25" s="28"/>
      <c r="F25" s="11">
        <f t="shared" si="1"/>
        <v>37.75179681429681</v>
      </c>
      <c r="G25" s="22">
        <f t="shared" si="2"/>
        <v>0.95359699505393092</v>
      </c>
    </row>
    <row r="26" spans="1:7">
      <c r="A26" s="2">
        <v>2017</v>
      </c>
      <c r="B26" s="2">
        <v>1</v>
      </c>
      <c r="C26" s="2">
        <v>25</v>
      </c>
      <c r="D26" s="11"/>
      <c r="E26" s="11"/>
      <c r="F26" s="11"/>
      <c r="G26" s="22"/>
    </row>
    <row r="27" spans="1:7">
      <c r="B27" s="2">
        <v>2</v>
      </c>
      <c r="C27" s="2">
        <v>26</v>
      </c>
      <c r="D27" s="11"/>
      <c r="E27" s="11"/>
      <c r="F27" s="11"/>
      <c r="G27" s="22"/>
    </row>
    <row r="28" spans="1:7">
      <c r="B28" s="2">
        <v>3</v>
      </c>
      <c r="C28" s="2">
        <v>27</v>
      </c>
      <c r="D28" s="11"/>
      <c r="E28" s="11"/>
      <c r="F28" s="11"/>
      <c r="G28" s="22"/>
    </row>
    <row r="29" spans="1:7">
      <c r="B29" s="2">
        <v>4</v>
      </c>
      <c r="C29" s="2">
        <v>28</v>
      </c>
      <c r="D29" s="11"/>
      <c r="E29" s="11"/>
      <c r="F29" s="11"/>
      <c r="G29" s="22"/>
    </row>
    <row r="30" spans="1:7">
      <c r="B30" s="2">
        <v>5</v>
      </c>
      <c r="C30" s="2">
        <v>29</v>
      </c>
      <c r="D30" s="11"/>
      <c r="E30" s="11"/>
      <c r="F30" s="11"/>
      <c r="G30" s="22"/>
    </row>
    <row r="31" spans="1:7">
      <c r="B31" s="2">
        <v>6</v>
      </c>
      <c r="C31" s="2">
        <v>30</v>
      </c>
      <c r="D31" s="11"/>
      <c r="E31" s="11"/>
      <c r="F31" s="11"/>
      <c r="G31" s="22"/>
    </row>
    <row r="32" spans="1:7">
      <c r="B32" s="2">
        <v>7</v>
      </c>
      <c r="C32" s="2">
        <v>31</v>
      </c>
      <c r="D32" s="11"/>
      <c r="E32" s="38"/>
      <c r="F32" s="11"/>
      <c r="G32" s="22"/>
    </row>
    <row r="33" spans="2:7">
      <c r="B33" s="2">
        <v>8</v>
      </c>
      <c r="C33" s="2">
        <v>32</v>
      </c>
      <c r="D33" s="11"/>
      <c r="E33" s="38"/>
      <c r="F33" s="11"/>
      <c r="G33" s="22"/>
    </row>
    <row r="34" spans="2:7">
      <c r="B34" s="2">
        <v>9</v>
      </c>
      <c r="C34" s="2">
        <v>33</v>
      </c>
      <c r="D34" s="11"/>
      <c r="E34" s="38"/>
      <c r="F34" s="11"/>
      <c r="G34" s="22"/>
    </row>
    <row r="35" spans="2:7">
      <c r="B35" s="2">
        <v>10</v>
      </c>
      <c r="C35" s="2">
        <v>34</v>
      </c>
      <c r="D35" s="11"/>
      <c r="E35" s="39"/>
      <c r="F35" s="11"/>
      <c r="G35" s="22"/>
    </row>
    <row r="36" spans="2:7">
      <c r="B36" s="2">
        <v>11</v>
      </c>
      <c r="C36" s="2">
        <v>35</v>
      </c>
      <c r="D36" s="11"/>
      <c r="E36" s="39"/>
      <c r="F36" s="11"/>
      <c r="G36" s="22"/>
    </row>
    <row r="37" spans="2:7">
      <c r="B37" s="2">
        <v>12</v>
      </c>
      <c r="C37" s="2">
        <v>36</v>
      </c>
      <c r="D37" s="11"/>
      <c r="E37" s="39"/>
      <c r="F37" s="11"/>
      <c r="G37" s="22"/>
    </row>
    <row r="38" spans="2:7">
      <c r="C38" s="2"/>
      <c r="E38" s="38"/>
    </row>
    <row r="51" spans="7:7">
      <c r="G51" s="22"/>
    </row>
    <row r="52" spans="7:7">
      <c r="G52" s="2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1E40-23F9-9C42-8E39-7ECC32FEF9CD}">
  <dimension ref="A1:R51"/>
  <sheetViews>
    <sheetView tabSelected="1" topLeftCell="C1" workbookViewId="0">
      <selection activeCell="M33" sqref="M33"/>
    </sheetView>
  </sheetViews>
  <sheetFormatPr baseColWidth="10" defaultRowHeight="13"/>
  <cols>
    <col min="12" max="12" width="12.33203125" customWidth="1"/>
  </cols>
  <sheetData>
    <row r="1" spans="1:18" ht="30">
      <c r="A1" s="1" t="s">
        <v>0</v>
      </c>
      <c r="B1" s="1" t="s">
        <v>1</v>
      </c>
      <c r="C1" s="4" t="s">
        <v>2</v>
      </c>
      <c r="D1" s="8" t="s">
        <v>3</v>
      </c>
      <c r="E1" s="8" t="s">
        <v>14</v>
      </c>
      <c r="F1" s="8" t="s">
        <v>15</v>
      </c>
      <c r="G1" s="8" t="s">
        <v>34</v>
      </c>
      <c r="H1" s="8" t="s">
        <v>12</v>
      </c>
      <c r="I1" s="9" t="s">
        <v>4</v>
      </c>
      <c r="J1" s="9" t="s">
        <v>5</v>
      </c>
      <c r="K1" s="9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10"/>
    </row>
    <row r="2" spans="1:18" ht="15" thickBot="1">
      <c r="C2" s="17">
        <v>0</v>
      </c>
      <c r="D2" s="18"/>
      <c r="E2" s="29">
        <f>'2Season Factors'!J2</f>
        <v>35.255293317793317</v>
      </c>
      <c r="F2" s="29">
        <f>'2Season Factors'!J3</f>
        <v>0.104020979020979</v>
      </c>
      <c r="G2" s="11"/>
      <c r="H2" s="18"/>
      <c r="I2" s="10"/>
      <c r="J2" s="10"/>
      <c r="K2" s="10"/>
      <c r="L2" s="18"/>
      <c r="M2" s="18"/>
      <c r="N2" s="18"/>
      <c r="O2" s="18"/>
      <c r="P2" s="10"/>
      <c r="Q2" s="12" t="s">
        <v>13</v>
      </c>
      <c r="R2" s="31">
        <v>0.33755290120084058</v>
      </c>
    </row>
    <row r="3" spans="1:18" ht="15" thickBot="1">
      <c r="A3" s="2">
        <v>2015</v>
      </c>
      <c r="B3" s="2">
        <v>1</v>
      </c>
      <c r="C3" s="2">
        <v>1</v>
      </c>
      <c r="D3" s="34">
        <v>33</v>
      </c>
      <c r="E3" s="11">
        <f>$R$2*(D3/G3)+(1-$R$2)*(E2+F2)</f>
        <v>34.907433665913857</v>
      </c>
      <c r="F3" s="11">
        <f>$R$3*(E3-E2)+(1-$R$3)*F2</f>
        <v>0.104020979020979</v>
      </c>
      <c r="G3">
        <v>0.97</v>
      </c>
      <c r="H3" s="11">
        <f>(E2+F2)*G3</f>
        <v>34.298534867909865</v>
      </c>
      <c r="I3" s="3">
        <f>H3-D3</f>
        <v>1.2985348679098649</v>
      </c>
      <c r="J3" s="3">
        <f>ABS(I3)</f>
        <v>1.2985348679098649</v>
      </c>
      <c r="K3" s="5">
        <f>J3/D3</f>
        <v>3.9349541451814088E-2</v>
      </c>
      <c r="L3" s="6">
        <f>SUMSQ($I$3:I3)/C3</f>
        <v>1.6861928031776905</v>
      </c>
      <c r="M3" s="6">
        <f>AVERAGE($J$3:J3)</f>
        <v>1.2985348679098649</v>
      </c>
      <c r="N3" s="5">
        <f>AVERAGE($K$3:K3)</f>
        <v>3.9349541451814088E-2</v>
      </c>
      <c r="O3" s="7">
        <f>SUM($I$3:I3)/M3</f>
        <v>1</v>
      </c>
      <c r="Q3" s="20" t="s">
        <v>16</v>
      </c>
      <c r="R3" s="32">
        <v>0</v>
      </c>
    </row>
    <row r="4" spans="1:18" ht="15" thickBot="1">
      <c r="A4" s="2"/>
      <c r="B4" s="2">
        <v>2</v>
      </c>
      <c r="C4" s="2">
        <v>2</v>
      </c>
      <c r="D4" s="35">
        <v>38</v>
      </c>
      <c r="E4" s="11">
        <f t="shared" ref="E4:E26" si="0">$R$2*(D4/G4)+(1-$R$2)*(E3+F3)</f>
        <v>35.18109659692211</v>
      </c>
      <c r="F4" s="11">
        <f t="shared" ref="F4:F26" si="1">$R$3*(E4-E3)+(1-$R$3)*F3</f>
        <v>0.104020979020979</v>
      </c>
      <c r="G4">
        <v>1.07</v>
      </c>
      <c r="H4" s="11">
        <f t="shared" ref="H4:H26" si="2">(E3+F3)*G4</f>
        <v>37.462256470080277</v>
      </c>
      <c r="I4" s="3">
        <f>H4-D4</f>
        <v>-0.53774352991972307</v>
      </c>
      <c r="J4" s="3">
        <f>ABS(I4)</f>
        <v>0.53774352991972307</v>
      </c>
      <c r="K4" s="5">
        <f>J4/D4</f>
        <v>1.4151145524203238E-2</v>
      </c>
      <c r="L4" s="6">
        <f>SUMSQ($I$3:I4)/C4</f>
        <v>0.98768045357410728</v>
      </c>
      <c r="M4" s="6">
        <f>AVERAGE($J$3:J4)</f>
        <v>0.91813919891479401</v>
      </c>
      <c r="N4" s="5">
        <f>AVERAGE($K$3:K4)</f>
        <v>2.6750343488008664E-2</v>
      </c>
      <c r="O4" s="7">
        <f>SUM($I$3:I4)/M4</f>
        <v>0.82862308775114779</v>
      </c>
      <c r="Q4" s="20" t="s">
        <v>35</v>
      </c>
      <c r="R4" s="32">
        <v>0</v>
      </c>
    </row>
    <row r="5" spans="1:18" ht="15" thickBot="1">
      <c r="A5" s="2"/>
      <c r="B5" s="2">
        <v>3</v>
      </c>
      <c r="C5" s="2">
        <v>3</v>
      </c>
      <c r="D5" s="35">
        <v>31</v>
      </c>
      <c r="E5" s="11">
        <f t="shared" si="0"/>
        <v>35.402270823253552</v>
      </c>
      <c r="F5" s="11">
        <f t="shared" si="1"/>
        <v>0.104020979020979</v>
      </c>
      <c r="G5">
        <v>0.87</v>
      </c>
      <c r="H5" s="11">
        <f t="shared" si="2"/>
        <v>30.698052291070489</v>
      </c>
      <c r="I5" s="3">
        <f t="shared" ref="I4:I26" si="3">H5-D5</f>
        <v>-0.30194770892951084</v>
      </c>
      <c r="J5" s="3">
        <f t="shared" ref="J4:J26" si="4">ABS(I5)</f>
        <v>0.30194770892951084</v>
      </c>
      <c r="K5" s="5">
        <f t="shared" ref="K4:K26" si="5">J5/D5</f>
        <v>9.7402486751455106E-3</v>
      </c>
      <c r="L5" s="6">
        <f>SUMSQ($I$3:I5)/C5</f>
        <v>0.68884444202533179</v>
      </c>
      <c r="M5" s="6">
        <f>AVERAGE($J$3:J5)</f>
        <v>0.71274203558636628</v>
      </c>
      <c r="N5" s="5">
        <f>AVERAGE($K$3:K5)</f>
        <v>2.1080311883720948E-2</v>
      </c>
      <c r="O5" s="7">
        <f>SUM($I$3:I5)/M5</f>
        <v>0.64377236945642557</v>
      </c>
    </row>
    <row r="6" spans="1:18" ht="15" thickBot="1">
      <c r="A6" s="2"/>
      <c r="B6" s="2">
        <v>4</v>
      </c>
      <c r="C6" s="2">
        <v>4</v>
      </c>
      <c r="D6" s="35">
        <v>35</v>
      </c>
      <c r="E6" s="11">
        <f t="shared" si="0"/>
        <v>35.218417757918701</v>
      </c>
      <c r="F6" s="11">
        <f t="shared" si="1"/>
        <v>0.104020979020979</v>
      </c>
      <c r="G6">
        <v>1.01</v>
      </c>
      <c r="H6" s="11">
        <f t="shared" si="2"/>
        <v>35.861354720297278</v>
      </c>
      <c r="I6" s="3">
        <f t="shared" si="3"/>
        <v>0.86135472029727822</v>
      </c>
      <c r="J6" s="3">
        <f t="shared" si="4"/>
        <v>0.86135472029727822</v>
      </c>
      <c r="K6" s="5">
        <f t="shared" si="5"/>
        <v>2.461013486563652E-2</v>
      </c>
      <c r="L6" s="6">
        <f>SUMSQ($I$3:I6)/C6</f>
        <v>0.70211632006359936</v>
      </c>
      <c r="M6" s="6">
        <f>AVERAGE($J$3:J6)</f>
        <v>0.74989520676409427</v>
      </c>
      <c r="N6" s="5">
        <f>AVERAGE($K$3:K6)</f>
        <v>2.1962767629199839E-2</v>
      </c>
      <c r="O6" s="7">
        <f>SUM($I$3:I6)/M6</f>
        <v>1.7605104519266834</v>
      </c>
      <c r="R6" s="3"/>
    </row>
    <row r="7" spans="1:18" ht="15" thickBot="1">
      <c r="A7" s="2"/>
      <c r="B7" s="2">
        <v>5</v>
      </c>
      <c r="C7" s="2">
        <v>5</v>
      </c>
      <c r="D7" s="35">
        <v>30</v>
      </c>
      <c r="E7" s="11">
        <f t="shared" si="0"/>
        <v>34.406406885563278</v>
      </c>
      <c r="F7" s="11">
        <f t="shared" si="1"/>
        <v>0.104020979020979</v>
      </c>
      <c r="G7">
        <v>0.92</v>
      </c>
      <c r="H7" s="11">
        <f t="shared" si="2"/>
        <v>32.496643637984505</v>
      </c>
      <c r="I7" s="3">
        <f t="shared" si="3"/>
        <v>2.4966436379845049</v>
      </c>
      <c r="J7" s="3">
        <f t="shared" si="4"/>
        <v>2.4966436379845049</v>
      </c>
      <c r="K7" s="5">
        <f t="shared" si="5"/>
        <v>8.3221454599483505E-2</v>
      </c>
      <c r="L7" s="6">
        <f>SUMSQ($I$3:I7)/C7</f>
        <v>1.8083389470685802</v>
      </c>
      <c r="M7" s="6">
        <f>AVERAGE($J$3:J7)</f>
        <v>1.0992448930081764</v>
      </c>
      <c r="N7" s="5">
        <f>AVERAGE($K$3:K7)</f>
        <v>3.421450502325657E-2</v>
      </c>
      <c r="O7" s="7">
        <f>SUM($I$3:I7)/M7</f>
        <v>3.4722399090682186</v>
      </c>
      <c r="Q7" s="13" t="s">
        <v>11</v>
      </c>
      <c r="R7" s="48">
        <f>M26</f>
        <v>1.1844895315911044</v>
      </c>
    </row>
    <row r="8" spans="1:18" ht="15" thickBot="1">
      <c r="A8" s="2"/>
      <c r="B8" s="2">
        <v>6</v>
      </c>
      <c r="C8" s="2">
        <v>6</v>
      </c>
      <c r="D8" s="35">
        <v>36</v>
      </c>
      <c r="E8" s="11">
        <f t="shared" si="0"/>
        <v>34.659298296075846</v>
      </c>
      <c r="F8" s="11">
        <f t="shared" si="1"/>
        <v>0.104020979020979</v>
      </c>
      <c r="G8">
        <v>1.03</v>
      </c>
      <c r="H8" s="11">
        <f t="shared" si="2"/>
        <v>35.54574070052179</v>
      </c>
      <c r="I8" s="3">
        <f t="shared" si="3"/>
        <v>-0.45425929947820975</v>
      </c>
      <c r="J8" s="3">
        <f t="shared" si="4"/>
        <v>0.45425929947820975</v>
      </c>
      <c r="K8" s="5">
        <f t="shared" si="5"/>
        <v>1.2618313874394715E-2</v>
      </c>
      <c r="L8" s="6">
        <f>SUMSQ($I$3:I8)/C8</f>
        <v>1.5413410410842223</v>
      </c>
      <c r="M8" s="6">
        <f>AVERAGE($J$3:J8)</f>
        <v>0.9917472940865153</v>
      </c>
      <c r="N8" s="5">
        <f>AVERAGE($K$3:K8)</f>
        <v>3.0615139831779593E-2</v>
      </c>
      <c r="O8" s="7">
        <f>SUM($I$3:I8)/M8</f>
        <v>3.3905640155655106</v>
      </c>
      <c r="R8" s="3"/>
    </row>
    <row r="9" spans="1:18" ht="15" thickBot="1">
      <c r="A9" s="2"/>
      <c r="B9" s="2">
        <v>7</v>
      </c>
      <c r="C9" s="2">
        <v>7</v>
      </c>
      <c r="D9" s="35">
        <v>34</v>
      </c>
      <c r="E9" s="11">
        <f t="shared" si="0"/>
        <v>34.860611174528728</v>
      </c>
      <c r="F9" s="11">
        <f t="shared" si="1"/>
        <v>0.104020979020979</v>
      </c>
      <c r="G9">
        <v>0.97</v>
      </c>
      <c r="H9" s="11">
        <f t="shared" si="2"/>
        <v>33.720419696843919</v>
      </c>
      <c r="I9" s="3">
        <f t="shared" si="3"/>
        <v>-0.27958030315608084</v>
      </c>
      <c r="J9" s="3">
        <f t="shared" si="4"/>
        <v>0.27958030315608084</v>
      </c>
      <c r="K9" s="5">
        <f t="shared" si="5"/>
        <v>8.2229500928259064E-3</v>
      </c>
      <c r="L9" s="6">
        <f>SUMSQ($I$3:I9)/C9</f>
        <v>1.3323159132025972</v>
      </c>
      <c r="M9" s="6">
        <f>AVERAGE($J$3:J9)</f>
        <v>0.89000915252502466</v>
      </c>
      <c r="N9" s="5">
        <f>AVERAGE($K$3:K9)</f>
        <v>2.741625558335764E-2</v>
      </c>
      <c r="O9" s="7">
        <f>SUM($I$3:I9)/M9</f>
        <v>3.4640120002827026</v>
      </c>
    </row>
    <row r="10" spans="1:18" ht="15" thickBot="1">
      <c r="A10" s="2"/>
      <c r="B10" s="2">
        <v>8</v>
      </c>
      <c r="C10" s="2">
        <v>8</v>
      </c>
      <c r="D10" s="35">
        <v>39</v>
      </c>
      <c r="E10" s="11">
        <f t="shared" si="0"/>
        <v>36.19644006815701</v>
      </c>
      <c r="F10" s="11">
        <f t="shared" si="1"/>
        <v>0.104020979020979</v>
      </c>
      <c r="G10">
        <v>1.01</v>
      </c>
      <c r="H10" s="11">
        <f t="shared" si="2"/>
        <v>35.314278475085203</v>
      </c>
      <c r="I10" s="3">
        <f t="shared" si="3"/>
        <v>-3.685721524914797</v>
      </c>
      <c r="J10" s="3">
        <f t="shared" si="4"/>
        <v>3.685721524914797</v>
      </c>
      <c r="K10" s="5">
        <f t="shared" si="5"/>
        <v>9.4505680126020439E-2</v>
      </c>
      <c r="L10" s="6">
        <f>SUMSQ($I$3:I10)/C10</f>
        <v>2.8638443189548046</v>
      </c>
      <c r="M10" s="6">
        <f>AVERAGE($J$3:J10)</f>
        <v>1.2394731990737462</v>
      </c>
      <c r="N10" s="5">
        <f>AVERAGE($K$3:K10)</f>
        <v>3.5802433651190492E-2</v>
      </c>
      <c r="O10" s="7">
        <f>SUM($I$3:I10)/M10</f>
        <v>-0.48627040960392143</v>
      </c>
      <c r="R10" s="15"/>
    </row>
    <row r="11" spans="1:18" ht="15" thickBot="1">
      <c r="A11" s="2"/>
      <c r="B11" s="2">
        <v>9</v>
      </c>
      <c r="C11" s="2">
        <v>9</v>
      </c>
      <c r="D11" s="35">
        <v>36</v>
      </c>
      <c r="E11" s="11">
        <f t="shared" si="0"/>
        <v>36.321786058532794</v>
      </c>
      <c r="F11" s="11">
        <f t="shared" si="1"/>
        <v>0.104020979020979</v>
      </c>
      <c r="G11">
        <v>0.99</v>
      </c>
      <c r="H11" s="11">
        <f t="shared" si="2"/>
        <v>35.937456436706206</v>
      </c>
      <c r="I11" s="3">
        <f t="shared" si="3"/>
        <v>-6.2543563293793625E-2</v>
      </c>
      <c r="J11" s="3">
        <f t="shared" si="4"/>
        <v>6.2543563293793625E-2</v>
      </c>
      <c r="K11" s="5">
        <f t="shared" si="5"/>
        <v>1.7373212026053784E-3</v>
      </c>
      <c r="L11" s="6">
        <f>SUMSQ($I$3:I11)/C11</f>
        <v>2.5460740276608802</v>
      </c>
      <c r="M11" s="6">
        <f>AVERAGE($J$3:J11)</f>
        <v>1.1087032395426404</v>
      </c>
      <c r="N11" s="5">
        <f>AVERAGE($K$3:K11)</f>
        <v>3.2017421156903259E-2</v>
      </c>
      <c r="O11" s="7">
        <f>SUM($I$3:I11)/M11</f>
        <v>-0.60003676346693058</v>
      </c>
    </row>
    <row r="12" spans="1:18" ht="15" thickBot="1">
      <c r="A12" s="2"/>
      <c r="B12" s="2">
        <v>10</v>
      </c>
      <c r="C12" s="2">
        <v>10</v>
      </c>
      <c r="D12" s="35">
        <v>36</v>
      </c>
      <c r="E12" s="11">
        <f t="shared" si="0"/>
        <v>36.921648554740514</v>
      </c>
      <c r="F12" s="11">
        <f t="shared" si="1"/>
        <v>0.104020979020979</v>
      </c>
      <c r="G12">
        <v>0.95</v>
      </c>
      <c r="H12" s="11">
        <f t="shared" si="2"/>
        <v>34.604516685676082</v>
      </c>
      <c r="I12" s="3">
        <f t="shared" si="3"/>
        <v>-1.3954833143239185</v>
      </c>
      <c r="J12" s="3">
        <f t="shared" si="4"/>
        <v>1.3954833143239185</v>
      </c>
      <c r="K12" s="5">
        <f t="shared" si="5"/>
        <v>3.8763425397886624E-2</v>
      </c>
      <c r="L12" s="6">
        <f>SUMSQ($I$3:I12)/C12</f>
        <v>2.4862039929504389</v>
      </c>
      <c r="M12" s="6">
        <f>AVERAGE($J$3:J12)</f>
        <v>1.1373812470207683</v>
      </c>
      <c r="N12" s="5">
        <f>AVERAGE($K$3:K12)</f>
        <v>3.2692021581001596E-2</v>
      </c>
      <c r="O12" s="7">
        <f>SUM($I$3:I12)/M12</f>
        <v>-1.8118340030858244</v>
      </c>
      <c r="R12" s="16"/>
    </row>
    <row r="13" spans="1:18" ht="15" thickBot="1">
      <c r="A13" s="2"/>
      <c r="B13" s="2">
        <v>11</v>
      </c>
      <c r="C13" s="2">
        <v>11</v>
      </c>
      <c r="D13" s="35">
        <v>40</v>
      </c>
      <c r="E13" s="11">
        <f t="shared" si="0"/>
        <v>37.895979094463087</v>
      </c>
      <c r="F13" s="11">
        <f t="shared" si="1"/>
        <v>0.104020979020979</v>
      </c>
      <c r="G13">
        <v>1.01</v>
      </c>
      <c r="H13" s="11">
        <f t="shared" si="2"/>
        <v>37.395926229099111</v>
      </c>
      <c r="I13" s="3">
        <f t="shared" si="3"/>
        <v>-2.6040737709008894</v>
      </c>
      <c r="J13" s="3">
        <f t="shared" si="4"/>
        <v>2.6040737709008894</v>
      </c>
      <c r="K13" s="5">
        <f t="shared" si="5"/>
        <v>6.5101844272522233E-2</v>
      </c>
      <c r="L13" s="6">
        <f>SUMSQ($I$3:I13)/C13</f>
        <v>2.8766581939816693</v>
      </c>
      <c r="M13" s="6">
        <f>AVERAGE($J$3:J13)</f>
        <v>1.27071693100987</v>
      </c>
      <c r="N13" s="5">
        <f>AVERAGE($K$3:K13)</f>
        <v>3.5638369098412566E-2</v>
      </c>
      <c r="O13" s="7">
        <f>SUM($I$3:I13)/M13</f>
        <v>-3.6710141140702577</v>
      </c>
    </row>
    <row r="14" spans="1:18" ht="15" thickBot="1">
      <c r="A14" s="2"/>
      <c r="B14" s="2">
        <v>12</v>
      </c>
      <c r="C14" s="2">
        <v>12</v>
      </c>
      <c r="D14" s="35">
        <v>38</v>
      </c>
      <c r="E14" s="11">
        <f t="shared" si="0"/>
        <v>38.000000048679311</v>
      </c>
      <c r="F14" s="11">
        <f t="shared" si="1"/>
        <v>0.104020979020979</v>
      </c>
      <c r="G14">
        <v>1</v>
      </c>
      <c r="H14" s="11">
        <f t="shared" si="2"/>
        <v>38.000000073484067</v>
      </c>
      <c r="I14" s="3">
        <f t="shared" si="3"/>
        <v>7.348406683149733E-8</v>
      </c>
      <c r="J14" s="3">
        <f t="shared" si="4"/>
        <v>7.348406683149733E-8</v>
      </c>
      <c r="K14" s="5">
        <f t="shared" si="5"/>
        <v>1.9337912324078244E-9</v>
      </c>
      <c r="L14" s="6">
        <f>SUMSQ($I$3:I14)/C14</f>
        <v>2.6369366778165308</v>
      </c>
      <c r="M14" s="6">
        <f>AVERAGE($J$3:J14)</f>
        <v>1.1648238595493865</v>
      </c>
      <c r="N14" s="5">
        <f>AVERAGE($K$3:K14)</f>
        <v>3.2668505168027454E-2</v>
      </c>
      <c r="O14" s="7">
        <f>SUM($I$3:I14)/M14</f>
        <v>-4.0047425857552392</v>
      </c>
    </row>
    <row r="15" spans="1:18" ht="15" thickBot="1">
      <c r="A15" s="2">
        <v>2016</v>
      </c>
      <c r="B15" s="2">
        <v>1</v>
      </c>
      <c r="C15" s="2">
        <v>13</v>
      </c>
      <c r="D15" s="34">
        <v>37</v>
      </c>
      <c r="E15" s="11">
        <f t="shared" si="0"/>
        <v>38.117627403445212</v>
      </c>
      <c r="F15" s="11">
        <f t="shared" si="1"/>
        <v>0.104020979020979</v>
      </c>
      <c r="G15" s="30">
        <f>$R$4*(D3/E3)+(1-$R$4)*G3</f>
        <v>0.97</v>
      </c>
      <c r="H15" s="11">
        <f t="shared" si="2"/>
        <v>36.960900396869285</v>
      </c>
      <c r="I15" s="3">
        <f t="shared" si="3"/>
        <v>-3.9099603130715366E-2</v>
      </c>
      <c r="J15" s="3">
        <f t="shared" si="4"/>
        <v>3.9099603130715366E-2</v>
      </c>
      <c r="K15" s="5">
        <f t="shared" si="5"/>
        <v>1.0567460305598748E-3</v>
      </c>
      <c r="L15" s="6">
        <f>SUMSQ($I$3:I15)/C15</f>
        <v>2.4342129932894885</v>
      </c>
      <c r="M15" s="6">
        <f>AVERAGE($J$3:J15)</f>
        <v>1.0782296859787195</v>
      </c>
      <c r="N15" s="5">
        <f>AVERAGE($K$3:K15)</f>
        <v>3.0236831388222255E-2</v>
      </c>
      <c r="O15" s="7">
        <f>SUM($I$3:I15)/M15</f>
        <v>-4.3626319879164992</v>
      </c>
    </row>
    <row r="16" spans="1:18" ht="15" thickBot="1">
      <c r="A16" s="2"/>
      <c r="B16" s="2">
        <v>2</v>
      </c>
      <c r="C16" s="2">
        <v>14</v>
      </c>
      <c r="D16" s="35">
        <v>39</v>
      </c>
      <c r="E16" s="11">
        <f t="shared" si="0"/>
        <v>37.623150126055265</v>
      </c>
      <c r="F16" s="11">
        <f t="shared" si="1"/>
        <v>0.104020979020979</v>
      </c>
      <c r="G16" s="30">
        <f>$R$4*(D4/E4)+(1-$R$4)*G4</f>
        <v>1.07</v>
      </c>
      <c r="H16" s="11">
        <f t="shared" si="2"/>
        <v>40.89716376923883</v>
      </c>
      <c r="I16" s="3">
        <f t="shared" si="3"/>
        <v>1.8971637692388299</v>
      </c>
      <c r="J16" s="3">
        <f t="shared" si="4"/>
        <v>1.8971637692388299</v>
      </c>
      <c r="K16" s="5">
        <f t="shared" si="5"/>
        <v>4.8645224852277687E-2</v>
      </c>
      <c r="L16" s="6">
        <f>SUMSQ($I$3:I16)/C16</f>
        <v>2.5174285200054167</v>
      </c>
      <c r="M16" s="6">
        <f>AVERAGE($J$3:J16)</f>
        <v>1.136724977640156</v>
      </c>
      <c r="N16" s="5">
        <f>AVERAGE($K$3:K16)</f>
        <v>3.1551716635654786E-2</v>
      </c>
      <c r="O16" s="7">
        <f>SUM($I$3:I16)/M16</f>
        <v>-2.4691597390249358</v>
      </c>
    </row>
    <row r="17" spans="1:18" ht="15" thickBot="1">
      <c r="A17" s="2"/>
      <c r="B17" s="2">
        <v>3</v>
      </c>
      <c r="C17" s="2">
        <v>15</v>
      </c>
      <c r="D17" s="35">
        <v>32</v>
      </c>
      <c r="E17" s="11">
        <f t="shared" si="0"/>
        <v>37.407993939200793</v>
      </c>
      <c r="F17" s="11">
        <f t="shared" si="1"/>
        <v>0.104020979020979</v>
      </c>
      <c r="G17" s="30">
        <f t="shared" ref="G17:G38" si="6">$R$4*(D5/E5)+(1-$R$4)*G5</f>
        <v>0.87</v>
      </c>
      <c r="H17" s="11">
        <f t="shared" si="2"/>
        <v>32.82263886141633</v>
      </c>
      <c r="I17" s="3">
        <f t="shared" si="3"/>
        <v>0.8226388614163298</v>
      </c>
      <c r="J17" s="3">
        <f t="shared" si="4"/>
        <v>0.8226388614163298</v>
      </c>
      <c r="K17" s="5">
        <f t="shared" si="5"/>
        <v>2.5707464419260306E-2</v>
      </c>
      <c r="L17" s="6">
        <f>SUMSQ($I$3:I17)/C17</f>
        <v>2.3947155984258797</v>
      </c>
      <c r="M17" s="6">
        <f>AVERAGE($J$3:J17)</f>
        <v>1.1157859032252342</v>
      </c>
      <c r="N17" s="5">
        <f>AVERAGE($K$3:K17)</f>
        <v>3.1162099821228487E-2</v>
      </c>
      <c r="O17" s="7">
        <f>SUM($I$3:I17)/M17</f>
        <v>-1.7782234763690568</v>
      </c>
    </row>
    <row r="18" spans="1:18" ht="15" thickBot="1">
      <c r="A18" s="2"/>
      <c r="B18" s="2">
        <v>4</v>
      </c>
      <c r="C18" s="2">
        <v>16</v>
      </c>
      <c r="D18" s="35">
        <v>38</v>
      </c>
      <c r="E18" s="11">
        <f t="shared" si="0"/>
        <v>37.549735596876843</v>
      </c>
      <c r="F18" s="11">
        <f t="shared" si="1"/>
        <v>0.104020979020979</v>
      </c>
      <c r="G18" s="30">
        <f t="shared" si="6"/>
        <v>1.01</v>
      </c>
      <c r="H18" s="11">
        <f t="shared" si="2"/>
        <v>37.887135067403989</v>
      </c>
      <c r="I18" s="3">
        <f>H18-D18</f>
        <v>-0.11286493259601116</v>
      </c>
      <c r="J18" s="3">
        <f t="shared" si="4"/>
        <v>0.11286493259601116</v>
      </c>
      <c r="K18" s="5">
        <f t="shared" si="5"/>
        <v>2.9701298051581886E-3</v>
      </c>
      <c r="L18" s="6">
        <f>SUMSQ($I$3:I18)/C18</f>
        <v>2.2458420293373811</v>
      </c>
      <c r="M18" s="6">
        <f>AVERAGE($J$3:J18)</f>
        <v>1.0531033425609078</v>
      </c>
      <c r="N18" s="5">
        <f>AVERAGE($K$3:K18)</f>
        <v>2.9400101695224095E-2</v>
      </c>
      <c r="O18" s="7">
        <f>SUM($I$3:I18)/M18</f>
        <v>-1.9912401143969334</v>
      </c>
    </row>
    <row r="19" spans="1:18" ht="15" thickBot="1">
      <c r="A19" s="2"/>
      <c r="B19" s="2">
        <v>5</v>
      </c>
      <c r="C19" s="2">
        <v>17</v>
      </c>
      <c r="D19" s="35">
        <v>37</v>
      </c>
      <c r="E19" s="11">
        <f t="shared" si="0"/>
        <v>38.519118916105349</v>
      </c>
      <c r="F19" s="11">
        <f t="shared" si="1"/>
        <v>0.104020979020979</v>
      </c>
      <c r="G19" s="30">
        <f t="shared" si="6"/>
        <v>0.92</v>
      </c>
      <c r="H19" s="11">
        <f t="shared" si="2"/>
        <v>34.641456049825997</v>
      </c>
      <c r="I19" s="3">
        <f t="shared" si="3"/>
        <v>-2.3585439501740026</v>
      </c>
      <c r="J19" s="3">
        <f t="shared" si="4"/>
        <v>2.3585439501740026</v>
      </c>
      <c r="K19" s="5">
        <f t="shared" si="5"/>
        <v>6.3744431085783856E-2</v>
      </c>
      <c r="L19" s="6">
        <f>SUMSQ($I$3:I19)/C19</f>
        <v>2.4409530608412053</v>
      </c>
      <c r="M19" s="6">
        <f>AVERAGE($J$3:J19)</f>
        <v>1.1298939665381487</v>
      </c>
      <c r="N19" s="5">
        <f>AVERAGE($K$3:K19)</f>
        <v>3.1420356365257023E-2</v>
      </c>
      <c r="O19" s="7">
        <f>SUM($I$3:I19)/M19</f>
        <v>-3.9433130031997083</v>
      </c>
    </row>
    <row r="20" spans="1:18" ht="15" thickBot="1">
      <c r="A20" s="2"/>
      <c r="B20" s="2">
        <v>6</v>
      </c>
      <c r="C20" s="2">
        <v>18</v>
      </c>
      <c r="D20" s="35">
        <v>39</v>
      </c>
      <c r="E20" s="11">
        <f t="shared" si="0"/>
        <v>38.366916238810198</v>
      </c>
      <c r="F20" s="11">
        <f t="shared" si="1"/>
        <v>0.104020979020979</v>
      </c>
      <c r="G20" s="30">
        <f t="shared" si="6"/>
        <v>1.03</v>
      </c>
      <c r="H20" s="11">
        <f t="shared" si="2"/>
        <v>39.781834091980123</v>
      </c>
      <c r="I20" s="3">
        <f t="shared" si="3"/>
        <v>0.78183409198012299</v>
      </c>
      <c r="J20" s="3">
        <f t="shared" si="4"/>
        <v>0.78183409198012299</v>
      </c>
      <c r="K20" s="5">
        <f t="shared" si="5"/>
        <v>2.0047027999490333E-2</v>
      </c>
      <c r="L20" s="6">
        <f>SUMSQ($I$3:I20)/C20</f>
        <v>2.3393036989823819</v>
      </c>
      <c r="M20" s="6">
        <f>AVERAGE($J$3:J20)</f>
        <v>1.1105573068404806</v>
      </c>
      <c r="N20" s="5">
        <f>AVERAGE($K$3:K20)</f>
        <v>3.0788504789381093E-2</v>
      </c>
      <c r="O20" s="7">
        <f>SUM($I$3:I20)/M20</f>
        <v>-3.3079711023272211</v>
      </c>
    </row>
    <row r="21" spans="1:18" ht="15" thickBot="1">
      <c r="A21" s="2"/>
      <c r="B21" s="2">
        <v>7</v>
      </c>
      <c r="C21" s="2">
        <v>19</v>
      </c>
      <c r="D21" s="35">
        <v>37</v>
      </c>
      <c r="E21" s="11">
        <f t="shared" si="0"/>
        <v>38.360689969099859</v>
      </c>
      <c r="F21" s="11">
        <f t="shared" si="1"/>
        <v>0.104020979020979</v>
      </c>
      <c r="G21" s="30">
        <f t="shared" si="6"/>
        <v>0.97</v>
      </c>
      <c r="H21" s="11">
        <f t="shared" si="2"/>
        <v>37.316809101296244</v>
      </c>
      <c r="I21" s="3">
        <f t="shared" si="3"/>
        <v>0.31680910129624351</v>
      </c>
      <c r="J21" s="3">
        <f t="shared" si="4"/>
        <v>0.31680910129624351</v>
      </c>
      <c r="K21" s="5">
        <f t="shared" si="5"/>
        <v>8.562408143141716E-3</v>
      </c>
      <c r="L21" s="6">
        <f>SUMSQ($I$3:I21)/C21</f>
        <v>2.221464978334053</v>
      </c>
      <c r="M21" s="6">
        <f>AVERAGE($J$3:J21)</f>
        <v>1.0687810854960471</v>
      </c>
      <c r="N21" s="5">
        <f>AVERAGE($K$3:K21)</f>
        <v>2.9618710229052703E-2</v>
      </c>
      <c r="O21" s="7">
        <f>SUM($I$3:I21)/M21</f>
        <v>-3.1408512208581993</v>
      </c>
    </row>
    <row r="22" spans="1:18" ht="15" thickBot="1">
      <c r="A22" s="2"/>
      <c r="B22" s="2">
        <v>8</v>
      </c>
      <c r="C22" s="2">
        <v>20</v>
      </c>
      <c r="D22" s="35">
        <v>35</v>
      </c>
      <c r="E22" s="11">
        <f t="shared" si="0"/>
        <v>37.178213938116478</v>
      </c>
      <c r="F22" s="11">
        <f t="shared" si="1"/>
        <v>0.104020979020979</v>
      </c>
      <c r="G22" s="30">
        <f t="shared" si="6"/>
        <v>1.01</v>
      </c>
      <c r="H22" s="11">
        <f t="shared" si="2"/>
        <v>38.849358057602046</v>
      </c>
      <c r="I22" s="3">
        <f t="shared" si="3"/>
        <v>3.8493580576020463</v>
      </c>
      <c r="J22" s="3">
        <f t="shared" si="4"/>
        <v>3.8493580576020463</v>
      </c>
      <c r="K22" s="5">
        <f t="shared" si="5"/>
        <v>0.10998165878862989</v>
      </c>
      <c r="L22" s="6">
        <f>SUMSQ($I$3:I22)/C22</f>
        <v>2.8512696021986401</v>
      </c>
      <c r="M22" s="6">
        <f>AVERAGE($J$3:J22)</f>
        <v>1.2078099341013471</v>
      </c>
      <c r="N22" s="5">
        <f>AVERAGE($K$3:K22)</f>
        <v>3.363685765703156E-2</v>
      </c>
      <c r="O22" s="7">
        <f>SUM($I$3:I22)/M22</f>
        <v>0.40774269732932311</v>
      </c>
    </row>
    <row r="23" spans="1:18" ht="15" thickBot="1">
      <c r="A23" s="2"/>
      <c r="B23" s="2">
        <v>9</v>
      </c>
      <c r="C23" s="2">
        <v>21</v>
      </c>
      <c r="D23" s="35">
        <v>37</v>
      </c>
      <c r="E23" s="11">
        <f t="shared" si="0"/>
        <v>37.313121836829765</v>
      </c>
      <c r="F23" s="11">
        <f t="shared" si="1"/>
        <v>0.104020979020979</v>
      </c>
      <c r="G23" s="30">
        <f>$R$4*(D11/E11)+(1-$R$4)*G11</f>
        <v>0.99</v>
      </c>
      <c r="H23" s="11">
        <f t="shared" si="2"/>
        <v>36.909412567966086</v>
      </c>
      <c r="I23" s="3">
        <f t="shared" si="3"/>
        <v>-9.0587432033913728E-2</v>
      </c>
      <c r="J23" s="3">
        <f t="shared" si="4"/>
        <v>9.0587432033913728E-2</v>
      </c>
      <c r="K23" s="5">
        <f t="shared" si="5"/>
        <v>2.4483089738895603E-3</v>
      </c>
      <c r="L23" s="6">
        <f>SUMSQ($I$3:I23)/C23</f>
        <v>2.7158856250864427</v>
      </c>
      <c r="M23" s="6">
        <f>AVERAGE($J$3:J23)</f>
        <v>1.1546088625743263</v>
      </c>
      <c r="N23" s="5">
        <f>AVERAGE($K$3:K23)</f>
        <v>3.2151688672120038E-2</v>
      </c>
      <c r="O23" s="7">
        <f>SUM($I$3:I23)/M23</f>
        <v>0.34807306732573307</v>
      </c>
    </row>
    <row r="24" spans="1:18" ht="15" thickBot="1">
      <c r="A24" s="2"/>
      <c r="B24" s="2">
        <v>10</v>
      </c>
      <c r="C24" s="2">
        <v>22</v>
      </c>
      <c r="D24" s="35">
        <v>34</v>
      </c>
      <c r="E24" s="11">
        <f t="shared" si="0"/>
        <v>36.867718378270538</v>
      </c>
      <c r="F24" s="11">
        <f t="shared" si="1"/>
        <v>0.104020979020979</v>
      </c>
      <c r="G24" s="30">
        <f t="shared" si="6"/>
        <v>0.95</v>
      </c>
      <c r="H24" s="11">
        <f t="shared" si="2"/>
        <v>35.546285675058208</v>
      </c>
      <c r="I24" s="3">
        <f t="shared" si="3"/>
        <v>1.5462856750582077</v>
      </c>
      <c r="J24" s="3">
        <f t="shared" si="4"/>
        <v>1.5462856750582077</v>
      </c>
      <c r="K24" s="5">
        <f t="shared" si="5"/>
        <v>4.5478990442888459E-2</v>
      </c>
      <c r="L24" s="6">
        <f>SUMSQ($I$3:I24)/C24</f>
        <v>2.7011180688957053</v>
      </c>
      <c r="M24" s="6">
        <f>AVERAGE($J$3:J24)</f>
        <v>1.1724123540508664</v>
      </c>
      <c r="N24" s="5">
        <f>AVERAGE($K$3:K24)</f>
        <v>3.2757475116245875E-2</v>
      </c>
      <c r="O24" s="7">
        <f>SUM($I$3:I24)/M24</f>
        <v>1.6616797977986895</v>
      </c>
    </row>
    <row r="25" spans="1:18" ht="15" thickBot="1">
      <c r="A25" s="2"/>
      <c r="B25" s="2">
        <v>11</v>
      </c>
      <c r="C25" s="2">
        <v>23</v>
      </c>
      <c r="D25" s="35">
        <v>35</v>
      </c>
      <c r="E25" s="11">
        <f t="shared" si="0"/>
        <v>36.189199239182031</v>
      </c>
      <c r="F25" s="11">
        <f t="shared" si="1"/>
        <v>0.104020979020979</v>
      </c>
      <c r="G25" s="30">
        <f t="shared" si="6"/>
        <v>1.01</v>
      </c>
      <c r="H25" s="11">
        <f t="shared" si="2"/>
        <v>37.341456750864431</v>
      </c>
      <c r="I25" s="3">
        <f t="shared" si="3"/>
        <v>2.3414567508644311</v>
      </c>
      <c r="J25" s="3">
        <f t="shared" si="4"/>
        <v>2.3414567508644311</v>
      </c>
      <c r="K25" s="5">
        <f t="shared" si="5"/>
        <v>6.689876431041232E-2</v>
      </c>
      <c r="L25" s="6">
        <f>SUMSQ($I$3:I25)/C25</f>
        <v>2.8220442274727886</v>
      </c>
      <c r="M25" s="6">
        <f>AVERAGE($J$3:J25)</f>
        <v>1.2232403713036302</v>
      </c>
      <c r="N25" s="5">
        <f>AVERAGE($K$3:K25)</f>
        <v>3.4241878994253114E-2</v>
      </c>
      <c r="O25" s="7">
        <f>SUM($I$3:I25)/M25</f>
        <v>3.5067765705842593</v>
      </c>
    </row>
    <row r="26" spans="1:18" ht="15" thickBot="1">
      <c r="A26" s="2"/>
      <c r="B26" s="2">
        <v>12</v>
      </c>
      <c r="C26" s="2">
        <v>24</v>
      </c>
      <c r="D26" s="35">
        <v>36</v>
      </c>
      <c r="E26" s="11">
        <f t="shared" si="0"/>
        <v>36.194242882857843</v>
      </c>
      <c r="F26" s="11">
        <f t="shared" si="1"/>
        <v>0.104020979020979</v>
      </c>
      <c r="G26" s="30">
        <f t="shared" si="6"/>
        <v>1</v>
      </c>
      <c r="H26" s="11">
        <f t="shared" si="2"/>
        <v>36.293220218203011</v>
      </c>
      <c r="I26" s="3">
        <f t="shared" si="3"/>
        <v>0.29322021820301103</v>
      </c>
      <c r="J26" s="3">
        <f t="shared" si="4"/>
        <v>0.29322021820301103</v>
      </c>
      <c r="K26" s="5">
        <f t="shared" si="5"/>
        <v>8.1450060611947504E-3</v>
      </c>
      <c r="L26" s="6">
        <f>SUMSQ($I$3:I26)/C26</f>
        <v>2.7080414720098815</v>
      </c>
      <c r="M26" s="47">
        <f>AVERAGE($J$3:J26)</f>
        <v>1.1844895315911044</v>
      </c>
      <c r="N26" s="5">
        <f>AVERAGE($K$3:K26)</f>
        <v>3.3154509288709014E-2</v>
      </c>
      <c r="O26" s="7">
        <f>SUM($I$3:I26)/M26</f>
        <v>3.8690514101271174</v>
      </c>
    </row>
    <row r="27" spans="1:18">
      <c r="A27" s="2">
        <v>2017</v>
      </c>
      <c r="B27" s="2">
        <v>1</v>
      </c>
      <c r="C27" s="2">
        <v>25</v>
      </c>
      <c r="D27" s="40"/>
      <c r="E27" s="40"/>
      <c r="F27" s="40"/>
      <c r="G27" s="30">
        <f t="shared" si="6"/>
        <v>0.97</v>
      </c>
      <c r="H27" s="40">
        <f>(E26+F26)*G27</f>
        <v>35.209315946022457</v>
      </c>
      <c r="I27" s="42"/>
      <c r="J27" s="42"/>
      <c r="K27" s="43"/>
      <c r="L27" s="44"/>
      <c r="M27" s="44"/>
      <c r="N27" s="43"/>
      <c r="O27" s="45"/>
      <c r="P27" s="46"/>
      <c r="Q27" s="46"/>
      <c r="R27" s="46"/>
    </row>
    <row r="28" spans="1:18">
      <c r="A28" s="2"/>
      <c r="B28" s="2">
        <v>2</v>
      </c>
      <c r="C28" s="2">
        <v>26</v>
      </c>
      <c r="D28" s="40"/>
      <c r="E28" s="40"/>
      <c r="F28" s="40"/>
      <c r="G28" s="30">
        <f>$R$4*(D16/E16)+(1-$R$4)*G16</f>
        <v>1.07</v>
      </c>
      <c r="H28" s="40">
        <f>($E$26+$F$26*C4)*G28</f>
        <v>38.95044477976279</v>
      </c>
      <c r="I28" s="42"/>
      <c r="J28" s="42"/>
      <c r="K28" s="43"/>
      <c r="L28" s="44"/>
      <c r="M28" s="44"/>
      <c r="N28" s="43"/>
      <c r="O28" s="45"/>
      <c r="P28" s="46"/>
      <c r="Q28" s="46"/>
      <c r="R28" s="46"/>
    </row>
    <row r="29" spans="1:18">
      <c r="A29" s="2"/>
      <c r="B29" s="2">
        <v>3</v>
      </c>
      <c r="C29" s="2">
        <v>27</v>
      </c>
      <c r="D29" s="40"/>
      <c r="E29" s="40"/>
      <c r="F29" s="40"/>
      <c r="G29" s="30">
        <f t="shared" si="6"/>
        <v>0.87</v>
      </c>
      <c r="H29" s="40">
        <f t="shared" ref="H29:H38" si="7">($E$26+$F$26*C5)*G29</f>
        <v>31.760486063331083</v>
      </c>
      <c r="I29" s="42"/>
      <c r="J29" s="42"/>
      <c r="K29" s="43"/>
      <c r="L29" s="44"/>
      <c r="M29" s="44"/>
      <c r="N29" s="43"/>
      <c r="O29" s="45"/>
      <c r="P29" s="46"/>
      <c r="Q29" s="46"/>
      <c r="R29" s="46"/>
    </row>
    <row r="30" spans="1:18">
      <c r="A30" s="2"/>
      <c r="B30" s="2">
        <v>4</v>
      </c>
      <c r="C30" s="2">
        <v>28</v>
      </c>
      <c r="D30" s="40"/>
      <c r="E30" s="40"/>
      <c r="F30" s="40"/>
      <c r="G30" s="30">
        <f t="shared" si="6"/>
        <v>1.01</v>
      </c>
      <c r="H30" s="40">
        <f t="shared" si="7"/>
        <v>36.976430066931172</v>
      </c>
      <c r="I30" s="42"/>
      <c r="J30" s="42"/>
      <c r="K30" s="49" t="s">
        <v>38</v>
      </c>
      <c r="L30" s="44"/>
      <c r="M30" s="44"/>
      <c r="N30" s="43"/>
      <c r="O30" s="45"/>
      <c r="P30" s="46"/>
      <c r="Q30" s="46"/>
      <c r="R30" s="46"/>
    </row>
    <row r="31" spans="1:18">
      <c r="A31" s="2"/>
      <c r="B31" s="2">
        <v>5</v>
      </c>
      <c r="C31" s="2">
        <v>29</v>
      </c>
      <c r="D31" s="40"/>
      <c r="E31" s="40"/>
      <c r="F31" s="40"/>
      <c r="G31" s="30">
        <f t="shared" si="6"/>
        <v>0.92</v>
      </c>
      <c r="H31" s="40">
        <f t="shared" si="7"/>
        <v>33.77719995572572</v>
      </c>
      <c r="I31" s="42"/>
      <c r="J31" s="42"/>
      <c r="K31" s="43"/>
      <c r="L31" s="44"/>
      <c r="M31" s="44"/>
      <c r="N31" s="43"/>
      <c r="O31" s="45"/>
      <c r="P31" s="46"/>
      <c r="Q31" s="46"/>
      <c r="R31" s="46"/>
    </row>
    <row r="32" spans="1:18">
      <c r="A32" s="2"/>
      <c r="B32" s="2">
        <v>6</v>
      </c>
      <c r="C32" s="2">
        <v>30</v>
      </c>
      <c r="D32" s="40"/>
      <c r="E32" s="40"/>
      <c r="F32" s="40"/>
      <c r="G32" s="30">
        <f t="shared" si="6"/>
        <v>1.03</v>
      </c>
      <c r="H32" s="40">
        <f t="shared" si="7"/>
        <v>37.922919819693227</v>
      </c>
      <c r="I32" s="42"/>
      <c r="J32" s="42"/>
      <c r="K32" s="43"/>
      <c r="L32" s="44"/>
      <c r="M32" s="44"/>
      <c r="N32" s="43"/>
      <c r="O32" s="45"/>
      <c r="P32" s="46"/>
      <c r="Q32" s="46"/>
      <c r="R32" s="46"/>
    </row>
    <row r="33" spans="1:18">
      <c r="A33" s="2"/>
      <c r="B33" s="2">
        <v>7</v>
      </c>
      <c r="C33" s="2">
        <v>31</v>
      </c>
      <c r="D33" s="40"/>
      <c r="E33" s="40"/>
      <c r="F33" s="40"/>
      <c r="G33" s="30">
        <f t="shared" si="6"/>
        <v>0.97</v>
      </c>
      <c r="H33" s="40">
        <f t="shared" si="7"/>
        <v>35.814718043924557</v>
      </c>
      <c r="I33" s="42"/>
      <c r="J33" s="42"/>
      <c r="K33" s="43"/>
      <c r="L33" s="44"/>
      <c r="M33" s="44"/>
      <c r="N33" s="43"/>
      <c r="O33" s="45"/>
      <c r="P33" s="46"/>
      <c r="Q33" s="46"/>
      <c r="R33" s="46"/>
    </row>
    <row r="34" spans="1:18">
      <c r="A34" s="2"/>
      <c r="B34" s="2">
        <v>8</v>
      </c>
      <c r="C34" s="2">
        <v>32</v>
      </c>
      <c r="D34" s="40"/>
      <c r="E34" s="40"/>
      <c r="F34" s="40"/>
      <c r="G34" s="30">
        <f t="shared" si="6"/>
        <v>1.01</v>
      </c>
      <c r="H34" s="40">
        <f t="shared" si="7"/>
        <v>37.396674822175932</v>
      </c>
      <c r="I34" s="42"/>
      <c r="J34" s="42"/>
      <c r="K34" s="43"/>
      <c r="L34" s="44"/>
      <c r="M34" s="44"/>
      <c r="N34" s="43"/>
      <c r="O34" s="45"/>
      <c r="P34" s="46"/>
      <c r="Q34" s="46"/>
      <c r="R34" s="46"/>
    </row>
    <row r="35" spans="1:18">
      <c r="A35" s="2"/>
      <c r="B35" s="2">
        <v>9</v>
      </c>
      <c r="C35" s="2">
        <v>33</v>
      </c>
      <c r="D35" s="40"/>
      <c r="E35" s="40"/>
      <c r="F35" s="40"/>
      <c r="G35" s="30">
        <f t="shared" si="6"/>
        <v>0.99</v>
      </c>
      <c r="H35" s="40">
        <f t="shared" si="7"/>
        <v>36.759127377106189</v>
      </c>
      <c r="I35" s="42"/>
      <c r="J35" s="42"/>
      <c r="K35" s="43"/>
      <c r="L35" s="44"/>
      <c r="M35" s="44"/>
      <c r="N35" s="43"/>
      <c r="O35" s="45"/>
      <c r="P35" s="46"/>
      <c r="Q35" s="46"/>
      <c r="R35" s="46"/>
    </row>
    <row r="36" spans="1:18">
      <c r="A36" s="2"/>
      <c r="B36" s="2">
        <v>10</v>
      </c>
      <c r="C36" s="2">
        <v>34</v>
      </c>
      <c r="D36" s="40"/>
      <c r="E36" s="40"/>
      <c r="F36" s="40"/>
      <c r="G36" s="30">
        <f t="shared" si="6"/>
        <v>0.95</v>
      </c>
      <c r="H36" s="40">
        <f t="shared" si="7"/>
        <v>35.37273003941425</v>
      </c>
      <c r="I36" s="42"/>
      <c r="J36" s="42"/>
      <c r="K36" s="43"/>
      <c r="L36" s="44"/>
      <c r="M36" s="44"/>
      <c r="N36" s="43"/>
      <c r="O36" s="45"/>
      <c r="P36" s="46"/>
      <c r="Q36" s="46"/>
      <c r="R36" s="46"/>
    </row>
    <row r="37" spans="1:18">
      <c r="A37" s="2"/>
      <c r="B37" s="2">
        <v>11</v>
      </c>
      <c r="C37" s="2">
        <v>35</v>
      </c>
      <c r="D37" s="40"/>
      <c r="E37" s="40"/>
      <c r="F37" s="40"/>
      <c r="G37" s="30">
        <f t="shared" si="6"/>
        <v>1.01</v>
      </c>
      <c r="H37" s="40">
        <f t="shared" si="7"/>
        <v>37.711858388609492</v>
      </c>
      <c r="I37" s="42"/>
      <c r="J37" s="42"/>
      <c r="K37" s="43"/>
      <c r="L37" s="44"/>
      <c r="M37" s="44"/>
      <c r="N37" s="43"/>
      <c r="O37" s="45"/>
      <c r="P37" s="46"/>
      <c r="Q37" s="46"/>
      <c r="R37" s="46"/>
    </row>
    <row r="38" spans="1:18">
      <c r="A38" s="2"/>
      <c r="B38" s="2">
        <v>12</v>
      </c>
      <c r="C38" s="2">
        <v>36</v>
      </c>
      <c r="D38" s="40"/>
      <c r="E38" s="40"/>
      <c r="F38" s="40"/>
      <c r="G38" s="30">
        <f t="shared" si="6"/>
        <v>1</v>
      </c>
      <c r="H38" s="40">
        <f t="shared" si="7"/>
        <v>37.442494631109589</v>
      </c>
      <c r="I38" s="42"/>
      <c r="J38" s="42"/>
      <c r="K38" s="43"/>
      <c r="L38" s="44"/>
      <c r="M38" s="44"/>
      <c r="N38" s="43"/>
      <c r="O38" s="45"/>
      <c r="P38" s="46"/>
      <c r="Q38" s="46"/>
      <c r="R38" s="46"/>
    </row>
    <row r="39" spans="1:18">
      <c r="A39" s="2">
        <v>2018</v>
      </c>
      <c r="B39" s="2">
        <v>1</v>
      </c>
      <c r="C39" s="2">
        <v>37</v>
      </c>
      <c r="D39" s="40"/>
      <c r="E39" s="46"/>
      <c r="F39" s="46"/>
      <c r="G39" s="41"/>
      <c r="H39" s="40"/>
      <c r="I39" s="46"/>
      <c r="J39" s="46"/>
      <c r="K39" s="46"/>
      <c r="L39" s="46"/>
      <c r="M39" s="46"/>
      <c r="N39" s="46"/>
      <c r="O39" s="46"/>
      <c r="P39" s="46"/>
      <c r="Q39" s="46"/>
      <c r="R39" s="46"/>
    </row>
    <row r="40" spans="1:18">
      <c r="B40" s="2">
        <v>2</v>
      </c>
      <c r="C40" s="2">
        <v>38</v>
      </c>
      <c r="D40" s="46"/>
      <c r="E40" s="46"/>
      <c r="F40" s="46"/>
      <c r="G40" s="41"/>
      <c r="H40" s="40"/>
      <c r="I40" s="46"/>
      <c r="J40" s="46"/>
      <c r="K40" s="46"/>
      <c r="L40" s="46"/>
      <c r="M40" s="46"/>
      <c r="N40" s="46"/>
      <c r="O40" s="46"/>
      <c r="P40" s="46"/>
      <c r="Q40" s="46"/>
      <c r="R40" s="46"/>
    </row>
    <row r="41" spans="1:18">
      <c r="B41" s="2">
        <v>3</v>
      </c>
      <c r="C41" s="2">
        <v>39</v>
      </c>
      <c r="D41" s="46"/>
      <c r="E41" s="46"/>
      <c r="F41" s="46"/>
      <c r="G41" s="41"/>
      <c r="H41" s="40"/>
      <c r="I41" s="46"/>
      <c r="J41" s="46"/>
      <c r="K41" s="46"/>
      <c r="L41" s="46"/>
      <c r="M41" s="46"/>
      <c r="N41" s="46"/>
      <c r="O41" s="46"/>
      <c r="P41" s="46"/>
      <c r="Q41" s="46"/>
      <c r="R41" s="46"/>
    </row>
    <row r="42" spans="1:18">
      <c r="B42" s="2">
        <v>4</v>
      </c>
      <c r="C42" s="2">
        <v>40</v>
      </c>
      <c r="D42" s="46"/>
      <c r="E42" s="46"/>
      <c r="F42" s="46"/>
      <c r="G42" s="41"/>
      <c r="H42" s="40"/>
      <c r="I42" s="46"/>
      <c r="J42" s="46"/>
      <c r="K42" s="46"/>
      <c r="L42" s="46"/>
      <c r="M42" s="46"/>
      <c r="N42" s="46"/>
      <c r="O42" s="46"/>
      <c r="P42" s="46"/>
      <c r="Q42" s="46"/>
      <c r="R42" s="46"/>
    </row>
    <row r="43" spans="1:18">
      <c r="B43" s="2">
        <v>5</v>
      </c>
      <c r="C43" s="2">
        <v>41</v>
      </c>
      <c r="D43" s="46"/>
      <c r="E43" s="46"/>
      <c r="F43" s="46"/>
      <c r="G43" s="41"/>
      <c r="H43" s="40"/>
      <c r="I43" s="46"/>
      <c r="J43" s="46"/>
      <c r="K43" s="46"/>
      <c r="L43" s="46"/>
      <c r="M43" s="46"/>
      <c r="N43" s="46"/>
      <c r="O43" s="46"/>
      <c r="P43" s="46"/>
      <c r="Q43" s="46"/>
      <c r="R43" s="46"/>
    </row>
    <row r="44" spans="1:18">
      <c r="B44" s="2">
        <v>6</v>
      </c>
      <c r="C44" s="2">
        <v>42</v>
      </c>
      <c r="D44" s="46"/>
      <c r="E44" s="46"/>
      <c r="F44" s="46"/>
      <c r="G44" s="41"/>
      <c r="H44" s="40"/>
      <c r="I44" s="46"/>
      <c r="J44" s="46"/>
      <c r="K44" s="46"/>
      <c r="L44" s="46"/>
      <c r="M44" s="46"/>
      <c r="N44" s="46"/>
      <c r="O44" s="46"/>
      <c r="P44" s="46"/>
      <c r="Q44" s="46"/>
      <c r="R44" s="46"/>
    </row>
    <row r="45" spans="1:18">
      <c r="B45" s="2">
        <v>7</v>
      </c>
      <c r="C45" s="2">
        <v>43</v>
      </c>
      <c r="D45" s="46"/>
      <c r="E45" s="46"/>
      <c r="F45" s="46"/>
      <c r="G45" s="41"/>
      <c r="H45" s="40"/>
      <c r="I45" s="46"/>
      <c r="J45" s="46"/>
      <c r="K45" s="46"/>
      <c r="L45" s="46"/>
      <c r="M45" s="46"/>
      <c r="N45" s="46"/>
      <c r="O45" s="46"/>
      <c r="P45" s="46"/>
      <c r="Q45" s="46"/>
      <c r="R45" s="46"/>
    </row>
    <row r="46" spans="1:18">
      <c r="B46" s="2">
        <v>8</v>
      </c>
      <c r="C46" s="2">
        <v>44</v>
      </c>
      <c r="D46" s="46"/>
      <c r="E46" s="46"/>
      <c r="F46" s="46"/>
      <c r="G46" s="41"/>
      <c r="H46" s="40"/>
      <c r="I46" s="46"/>
      <c r="J46" s="46"/>
      <c r="K46" s="46"/>
      <c r="L46" s="46"/>
      <c r="M46" s="46"/>
      <c r="N46" s="46"/>
      <c r="O46" s="46"/>
      <c r="P46" s="46"/>
      <c r="Q46" s="46"/>
      <c r="R46" s="46"/>
    </row>
    <row r="47" spans="1:18">
      <c r="B47" s="2">
        <v>9</v>
      </c>
      <c r="C47" s="2">
        <v>45</v>
      </c>
      <c r="D47" s="46"/>
      <c r="E47" s="46"/>
      <c r="F47" s="46"/>
      <c r="G47" s="41"/>
      <c r="H47" s="40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1:18">
      <c r="B48" s="2">
        <v>10</v>
      </c>
      <c r="C48" s="2">
        <v>46</v>
      </c>
      <c r="D48" s="46"/>
      <c r="E48" s="46"/>
      <c r="F48" s="46"/>
      <c r="G48" s="41"/>
      <c r="H48" s="40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2:18">
      <c r="B49" s="2">
        <v>11</v>
      </c>
      <c r="C49" s="2">
        <v>47</v>
      </c>
      <c r="D49" s="46"/>
      <c r="E49" s="46"/>
      <c r="F49" s="46"/>
      <c r="G49" s="41"/>
      <c r="H49" s="40"/>
      <c r="I49" s="46"/>
      <c r="J49" s="46"/>
      <c r="K49" s="46"/>
      <c r="L49" s="46"/>
      <c r="M49" s="46"/>
      <c r="N49" s="46"/>
      <c r="O49" s="46"/>
      <c r="P49" s="46"/>
      <c r="Q49" s="46"/>
      <c r="R49" s="46"/>
    </row>
    <row r="50" spans="2:18">
      <c r="B50" s="2">
        <v>12</v>
      </c>
      <c r="C50" s="2">
        <v>48</v>
      </c>
      <c r="D50" s="46"/>
      <c r="E50" s="46"/>
      <c r="F50" s="46"/>
      <c r="G50" s="41"/>
      <c r="H50" s="40"/>
      <c r="I50" s="46"/>
      <c r="J50" s="46"/>
      <c r="K50" s="46"/>
      <c r="L50" s="46"/>
      <c r="M50" s="46"/>
      <c r="N50" s="46"/>
      <c r="O50" s="46"/>
      <c r="P50" s="46"/>
      <c r="Q50" s="46"/>
      <c r="R50" s="46"/>
    </row>
    <row r="51" spans="2:18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2Exp Smooth</vt:lpstr>
      <vt:lpstr>2Holt's</vt:lpstr>
      <vt:lpstr>2Season Factors</vt:lpstr>
      <vt:lpstr>2Winters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m10cxp1</dc:creator>
  <cp:lastModifiedBy>Casey Walters</cp:lastModifiedBy>
  <dcterms:created xsi:type="dcterms:W3CDTF">2018-08-14T20:23:06Z</dcterms:created>
  <dcterms:modified xsi:type="dcterms:W3CDTF">2018-10-04T04:22:59Z</dcterms:modified>
</cp:coreProperties>
</file>