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PPLAIN\Sorghum\2016\Harvest\"/>
    </mc:Choice>
  </mc:AlternateContent>
  <xr:revisionPtr revIDLastSave="0" documentId="13_ncr:1_{18F13DB7-34BE-4BAE-8FE2-02AB075E6D3E}" xr6:coauthVersionLast="47" xr6:coauthVersionMax="47" xr10:uidLastSave="{00000000-0000-0000-0000-000000000000}"/>
  <bookViews>
    <workbookView xWindow="2505" yWindow="1470" windowWidth="21600" windowHeight="11325" tabRatio="559" activeTab="3" xr2:uid="{00000000-000D-0000-FFFF-FFFF00000000}"/>
  </bookViews>
  <sheets>
    <sheet name="2016 Moisture" sheetId="1" r:id="rId1"/>
    <sheet name="2016 Defoliation Approval" sheetId="2" r:id="rId2"/>
    <sheet name="Female Before Male Approval" sheetId="3" r:id="rId3"/>
    <sheet name="Field Evaluation" sheetId="4" r:id="rId4"/>
    <sheet name="Kryl Info" sheetId="5" r:id="rId5"/>
  </sheets>
  <definedNames>
    <definedName name="_xlnm._FilterDatabase" localSheetId="1" hidden="1">'2016 Defoliation Approval'!$A$1:$J$1</definedName>
    <definedName name="_xlnm._FilterDatabase" localSheetId="0" hidden="1">'2016 Moisture'!$A$1:$FD$289</definedName>
    <definedName name="_xlnm._FilterDatabase" localSheetId="3" hidden="1">'Field Evaluation'!$A$1:$AB$41</definedName>
    <definedName name="_xlnm.Print_Area" localSheetId="0">'2016 Moisture'!$A$1:$Q$109</definedName>
    <definedName name="_xlnm.Print_Titles" localSheetId="0">'2016 Moisture'!$A:$M,'2016 Moisture'!$1:$1</definedName>
    <definedName name="_xlnm.Print_Titles" localSheetId="3">'Field Evaluation'!$1:$1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4" l="1"/>
  <c r="H85" i="4" l="1"/>
  <c r="H87" i="4"/>
  <c r="H89" i="4"/>
  <c r="H91" i="4"/>
  <c r="H93" i="4"/>
  <c r="H95" i="4"/>
  <c r="H97" i="4"/>
  <c r="H99" i="4"/>
  <c r="H83" i="4"/>
  <c r="H76" i="4"/>
  <c r="H78" i="4"/>
  <c r="H80" i="4"/>
  <c r="H74" i="4"/>
  <c r="H71" i="4"/>
  <c r="H69" i="4"/>
  <c r="H67" i="4"/>
  <c r="H63" i="4"/>
  <c r="H65" i="4"/>
  <c r="H61" i="4"/>
  <c r="H59" i="4"/>
  <c r="H49" i="4"/>
  <c r="H51" i="4"/>
  <c r="H53" i="4"/>
  <c r="H55" i="4"/>
  <c r="H47" i="4"/>
  <c r="H45" i="4"/>
  <c r="H43" i="4"/>
  <c r="H38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40" i="4"/>
  <c r="H2" i="4"/>
  <c r="BV28" i="1" l="1"/>
  <c r="BV6" i="1"/>
  <c r="BV12" i="1"/>
  <c r="BK14" i="1"/>
  <c r="BK8" i="1"/>
  <c r="BK32" i="1"/>
  <c r="BH38" i="1"/>
  <c r="BH36" i="1"/>
  <c r="BH34" i="1"/>
  <c r="BH31" i="1"/>
  <c r="BH30" i="1"/>
  <c r="BH28" i="1"/>
  <c r="BH27" i="1"/>
  <c r="BH26" i="1"/>
  <c r="BH24" i="1"/>
  <c r="BH22" i="1"/>
  <c r="BH18" i="1"/>
  <c r="BH16" i="1"/>
  <c r="BH14" i="1"/>
  <c r="BH12" i="1"/>
  <c r="BH10" i="1"/>
  <c r="BH8" i="1"/>
  <c r="BH6" i="1"/>
  <c r="BH2" i="1"/>
  <c r="BA32" i="1"/>
  <c r="BA14" i="1"/>
  <c r="BA8" i="1"/>
  <c r="BA40" i="1"/>
  <c r="BA30" i="1"/>
  <c r="BA26" i="1"/>
  <c r="BA34" i="1"/>
  <c r="BA12" i="1"/>
  <c r="BA28" i="1"/>
  <c r="BA24" i="1"/>
  <c r="BA10" i="1"/>
  <c r="BA16" i="1"/>
  <c r="AW38" i="1"/>
  <c r="AW36" i="1"/>
  <c r="AV30" i="1"/>
  <c r="AV28" i="1"/>
  <c r="AV26" i="1"/>
  <c r="AV24" i="1"/>
  <c r="AV16" i="1"/>
  <c r="AV14" i="1"/>
  <c r="AV10" i="1"/>
  <c r="AV8" i="1"/>
  <c r="AU32" i="1"/>
  <c r="AU38" i="1"/>
  <c r="AU39" i="1"/>
  <c r="AU37" i="1"/>
  <c r="AU36" i="1"/>
  <c r="AU35" i="1"/>
  <c r="AU34" i="1"/>
  <c r="AU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R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5+gal = Good
4-5 gal = Adequate
&lt;4 gal = low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FE:
0 irr = very light
</t>
        </r>
        <r>
          <rPr>
            <b/>
            <sz val="9"/>
            <color indexed="81"/>
            <rFont val="Tahoma"/>
            <family val="2"/>
          </rPr>
          <t>1 irr = light
2 irr = Moderate
3 irr = Moderate/High
3+ irr = Irr= High</t>
        </r>
      </text>
    </comment>
    <comment ref="T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 irr = very light
1 irr = light
2 irr = Moderate
3 irr = Moderate/High
3+ irr = Irr= High</t>
        </r>
      </text>
    </comment>
  </commentList>
</comments>
</file>

<file path=xl/sharedStrings.xml><?xml version="1.0" encoding="utf-8"?>
<sst xmlns="http://schemas.openxmlformats.org/spreadsheetml/2006/main" count="1924" uniqueCount="376">
  <si>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</si>
  <si>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</si>
  <si>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</si>
  <si>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</si>
  <si>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</si>
  <si>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</si>
  <si>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</si>
  <si>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</si>
  <si>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</si>
  <si>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</si>
  <si>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</si>
  <si>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</si>
  <si>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</si>
  <si>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</si>
  <si>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</si>
  <si>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</si>
  <si>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</si>
  <si>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</si>
  <si>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</si>
  <si>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</si>
  <si>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</si>
  <si>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</si>
  <si>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</si>
  <si>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</si>
  <si>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</si>
  <si>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</si>
  <si>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</si>
  <si>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</si>
  <si>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</si>
  <si>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Frische Farms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</si>
  <si>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</si>
  <si>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</si>
  <si>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</si>
  <si>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</si>
  <si>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</si>
  <si>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</si>
  <si>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</si>
  <si>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</si>
  <si>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</si>
  <si>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Crop Sharing Water With</t>
  </si>
  <si>
    <t xml:space="preserve">Target </t>
  </si>
  <si>
    <t>Nick Adjustment Successful Y/N</t>
  </si>
  <si>
    <t>Explanation of yield loss</t>
  </si>
  <si>
    <t>Defol Plan Date</t>
  </si>
  <si>
    <t>Harv Plan Date</t>
  </si>
  <si>
    <t>% of Target</t>
  </si>
  <si>
    <t>Male Guantee Pounds</t>
  </si>
  <si>
    <t>Sec 68</t>
  </si>
  <si>
    <t>Lone Star Family Farm</t>
  </si>
  <si>
    <t>Tommy Cartrite</t>
  </si>
  <si>
    <t>84P80</t>
  </si>
  <si>
    <t>Douglas Meil</t>
  </si>
  <si>
    <t>86P20</t>
  </si>
  <si>
    <t>Danny Nutt</t>
  </si>
  <si>
    <t>E-Z Farms</t>
  </si>
  <si>
    <t>Kim Norris</t>
  </si>
  <si>
    <t>Darren Young</t>
  </si>
  <si>
    <t>877F</t>
  </si>
  <si>
    <t>Y</t>
  </si>
  <si>
    <t>N</t>
  </si>
  <si>
    <t>Y4 Farms</t>
  </si>
  <si>
    <t>Mark Schniederjan</t>
  </si>
  <si>
    <t>JG Pressure in Field</t>
  </si>
  <si>
    <t>JG Pressure Surrounding</t>
  </si>
  <si>
    <t>Neighbor Issues</t>
  </si>
  <si>
    <t>Noxious Weed</t>
  </si>
  <si>
    <t>Explanation of Quality Concern</t>
  </si>
  <si>
    <t>84G62</t>
  </si>
  <si>
    <t>Four Star Middlewater</t>
  </si>
  <si>
    <t>Comments on Neigbors</t>
  </si>
  <si>
    <t>Comments on Noxious Weeds</t>
  </si>
  <si>
    <t>Overall Field Comments</t>
  </si>
  <si>
    <t>Circle #4</t>
  </si>
  <si>
    <t>Sec 5 Little</t>
  </si>
  <si>
    <t>Sec 6</t>
  </si>
  <si>
    <t>83P56</t>
  </si>
  <si>
    <t>83P73</t>
  </si>
  <si>
    <t>84P72</t>
  </si>
  <si>
    <t>87P06</t>
  </si>
  <si>
    <t>88Y92</t>
  </si>
  <si>
    <t>Clearwater Farms</t>
  </si>
  <si>
    <t>Donny Carpenter Farms</t>
  </si>
  <si>
    <t>Shaw Farms</t>
  </si>
  <si>
    <t>Stephenson</t>
  </si>
  <si>
    <t>841F</t>
  </si>
  <si>
    <t>83P99</t>
  </si>
  <si>
    <t>85Y40</t>
  </si>
  <si>
    <t>85G03</t>
  </si>
  <si>
    <t>Very Light</t>
  </si>
  <si>
    <t>Light</t>
  </si>
  <si>
    <t>Full Name</t>
  </si>
  <si>
    <t>Job Title</t>
  </si>
  <si>
    <t>Company</t>
  </si>
  <si>
    <t>File As</t>
  </si>
  <si>
    <t>Department</t>
  </si>
  <si>
    <t>Business Phone</t>
  </si>
  <si>
    <t>Business Fax</t>
  </si>
  <si>
    <t>Home Phone</t>
  </si>
  <si>
    <t>Mobile Phone</t>
  </si>
  <si>
    <t>Categories</t>
  </si>
  <si>
    <t>Danny Murphree</t>
  </si>
  <si>
    <t>Wayland</t>
  </si>
  <si>
    <t>Murphree, Danny</t>
  </si>
  <si>
    <t>(806) 291-3636</t>
  </si>
  <si>
    <t>Joe Moris</t>
  </si>
  <si>
    <t>Moris Feeders</t>
  </si>
  <si>
    <t>Moris, Joe</t>
  </si>
  <si>
    <t>(806) 922-5274</t>
  </si>
  <si>
    <t>Wade</t>
  </si>
  <si>
    <t>Frische Fertilzer</t>
  </si>
  <si>
    <t>(806) 935-7337</t>
  </si>
  <si>
    <t>Stan Spain</t>
  </si>
  <si>
    <t>Spain, Stan</t>
  </si>
  <si>
    <t>(806) 922-5151</t>
  </si>
  <si>
    <t>Myles Frische</t>
  </si>
  <si>
    <t>Frische, Myles</t>
  </si>
  <si>
    <t>Cory Lust</t>
  </si>
  <si>
    <t>Lust, Cory</t>
  </si>
  <si>
    <t>(806) 679-8104</t>
  </si>
  <si>
    <t>Zach Nutt</t>
  </si>
  <si>
    <t>Nutt, Zach</t>
  </si>
  <si>
    <t>Cartrite, Tommy</t>
  </si>
  <si>
    <t>(806) 922-5607</t>
  </si>
  <si>
    <t>Tim Schires</t>
  </si>
  <si>
    <t>Schires, Tim</t>
  </si>
  <si>
    <t>Terry Frische</t>
  </si>
  <si>
    <t>Frische, Terry</t>
  </si>
  <si>
    <t>(806) 922-6955</t>
  </si>
  <si>
    <t>Pat Frishie</t>
  </si>
  <si>
    <t>Frishie, Pat</t>
  </si>
  <si>
    <t>(806) 930-4952</t>
  </si>
  <si>
    <t>(806) 935-9580</t>
  </si>
  <si>
    <t>(806) 922-7614</t>
  </si>
  <si>
    <t>Lone Star Fsrms</t>
  </si>
  <si>
    <t>Kirk  Fly</t>
  </si>
  <si>
    <t xml:space="preserve">Fly, Kirk </t>
  </si>
  <si>
    <t>(806) 333-2176</t>
  </si>
  <si>
    <t>Norris, Kim</t>
  </si>
  <si>
    <t>(806) 292-0896</t>
  </si>
  <si>
    <t>Keith Watson</t>
  </si>
  <si>
    <t>Watson, Keith</t>
  </si>
  <si>
    <t>(806) 336-3408</t>
  </si>
  <si>
    <t>Justin Crownover</t>
  </si>
  <si>
    <t>Crownover, Justin</t>
  </si>
  <si>
    <t>Jerry Thompson</t>
  </si>
  <si>
    <t>Thompson, Jerry</t>
  </si>
  <si>
    <t>(806) 2827270</t>
  </si>
  <si>
    <t>Ed Hellums</t>
  </si>
  <si>
    <t>Hellums, Ed</t>
  </si>
  <si>
    <t>(720) 938-4850</t>
  </si>
  <si>
    <t>Econ Lysford</t>
  </si>
  <si>
    <t>Lysford, Econ</t>
  </si>
  <si>
    <t>Meil, Douglas</t>
  </si>
  <si>
    <t>(806) 922-7577</t>
  </si>
  <si>
    <t>Donny  Carpenter</t>
  </si>
  <si>
    <t xml:space="preserve">Carpenter, Donny </t>
  </si>
  <si>
    <t>(806) 647-8201</t>
  </si>
  <si>
    <t>David Grotegut</t>
  </si>
  <si>
    <t>Grotegut, David</t>
  </si>
  <si>
    <t>Young, Darren</t>
  </si>
  <si>
    <t>Nutt, Danny</t>
  </si>
  <si>
    <t>Danny Castillo</t>
  </si>
  <si>
    <t>Castillo, Danny</t>
  </si>
  <si>
    <t>Craig Stokes</t>
  </si>
  <si>
    <t>Stokes, Craig</t>
  </si>
  <si>
    <t>(806) 717-7362</t>
  </si>
  <si>
    <t>Coy Barton</t>
  </si>
  <si>
    <t>Barton, Coy</t>
  </si>
  <si>
    <t>Cody Cover</t>
  </si>
  <si>
    <t>Cover, Cody</t>
  </si>
  <si>
    <t>(806) 341-8261</t>
  </si>
  <si>
    <t>Clearance Yank</t>
  </si>
  <si>
    <t>Yank, Clearance</t>
  </si>
  <si>
    <t>Clark  Frische</t>
  </si>
  <si>
    <t xml:space="preserve">Frische, Clark </t>
  </si>
  <si>
    <t>(806) 922-5039</t>
  </si>
  <si>
    <t>Camron Grulkey</t>
  </si>
  <si>
    <t>Grulkey, Camron</t>
  </si>
  <si>
    <t>+1 (806) 437-3750</t>
  </si>
  <si>
    <t>Braden Grulkey</t>
  </si>
  <si>
    <t>Grulkey, Braden</t>
  </si>
  <si>
    <t>(806) 674-9980</t>
  </si>
  <si>
    <t>Bill Jack Pittman</t>
  </si>
  <si>
    <t>Pittman, Bill Jack</t>
  </si>
  <si>
    <t>(806) 674-5550</t>
  </si>
  <si>
    <t>Andy  Cover</t>
  </si>
  <si>
    <t xml:space="preserve">Cover, Andy </t>
  </si>
  <si>
    <t>Landlord for Crownover and Douglas Meil</t>
  </si>
  <si>
    <t>Neighbor by Tommy, Pittman, and Frische (Morris Cattle Feeders)</t>
  </si>
  <si>
    <t>Crownover's spray guy</t>
  </si>
  <si>
    <t>Works for Frische, generally manages everything north of sunray with Myles</t>
  </si>
  <si>
    <t>Farm manager for Crownover</t>
  </si>
  <si>
    <t>Manages all seed but mainly Sunray south</t>
  </si>
  <si>
    <t>Helps work deals with neighbors</t>
  </si>
  <si>
    <t>Manages Frische feritlizer</t>
  </si>
  <si>
    <t>Office</t>
  </si>
  <si>
    <t>Manages Carpenter's on NP</t>
  </si>
  <si>
    <t xml:space="preserve">Neighbor and possible seed grower </t>
  </si>
  <si>
    <t>Landlord for Frische Sec 319</t>
  </si>
  <si>
    <t>Machanic for Frische and partner on some ground</t>
  </si>
  <si>
    <t>Neighbor of Frische up around county barn and monty carlo</t>
  </si>
  <si>
    <t>Neighbor east of town, work with him to set isolation on ranchets</t>
  </si>
  <si>
    <t>Landlord for frische on Brown</t>
  </si>
  <si>
    <t>Andy Cover's son</t>
  </si>
  <si>
    <t>Neighbor south of Tommy will need 811F</t>
  </si>
  <si>
    <t>Son of Terry Frische</t>
  </si>
  <si>
    <t>Manages Banjo Farms</t>
  </si>
  <si>
    <t>Neighbor East of Tommy</t>
  </si>
  <si>
    <t>Chris Sheldon</t>
  </si>
  <si>
    <t>Craig's Neighbor</t>
  </si>
  <si>
    <t>Sheldon, Chris</t>
  </si>
  <si>
    <t>Craig Stokes Neighbor to East</t>
  </si>
  <si>
    <t>Jerry Clemens</t>
  </si>
  <si>
    <t>Texas Beef</t>
  </si>
  <si>
    <t>Clemens, Jerry</t>
  </si>
  <si>
    <t>(806) 930-2540</t>
  </si>
  <si>
    <t>Sometimes plants Forages</t>
  </si>
  <si>
    <t>Ufirmia</t>
  </si>
  <si>
    <t>(806) 930-0262</t>
  </si>
  <si>
    <t>Cleans the office in Dumas</t>
  </si>
  <si>
    <t>G9</t>
  </si>
  <si>
    <t>Kim Norris Farms</t>
  </si>
  <si>
    <t>Gaston</t>
  </si>
  <si>
    <t>Ball</t>
  </si>
  <si>
    <t>845F</t>
  </si>
  <si>
    <t>Big O Farm</t>
  </si>
  <si>
    <t>Stokes Farms</t>
  </si>
  <si>
    <t>Lone Star Family Farms</t>
  </si>
  <si>
    <t>SW Pivot</t>
  </si>
  <si>
    <t>SWAG</t>
  </si>
  <si>
    <t>BF1</t>
  </si>
  <si>
    <t>Dougles Meil</t>
  </si>
  <si>
    <t>Sec 91</t>
  </si>
  <si>
    <t>Mamas North Pivot</t>
  </si>
  <si>
    <t>Sec 59N</t>
  </si>
  <si>
    <t>Sec 5 N Big</t>
  </si>
  <si>
    <t>Kent Cartrite</t>
  </si>
  <si>
    <t>West Pivot</t>
  </si>
  <si>
    <t>Abbey NE</t>
  </si>
  <si>
    <t>83P17</t>
  </si>
  <si>
    <t>85G01</t>
  </si>
  <si>
    <t>85G46</t>
  </si>
  <si>
    <t>85Y34</t>
  </si>
  <si>
    <t>88Y20</t>
  </si>
  <si>
    <t>N/A</t>
  </si>
  <si>
    <t>Sec 236</t>
  </si>
  <si>
    <t>319 South</t>
  </si>
  <si>
    <t>Brown South Pivot</t>
  </si>
  <si>
    <t>Hog Barn</t>
  </si>
  <si>
    <t>Sec 23 S</t>
  </si>
  <si>
    <t>Lazy J #5</t>
  </si>
  <si>
    <t>B9</t>
  </si>
  <si>
    <t>Cas 5</t>
  </si>
  <si>
    <t>Circle #9</t>
  </si>
  <si>
    <t>PS 700</t>
  </si>
  <si>
    <t>Doug Lathem Farms</t>
  </si>
  <si>
    <t>Cas 3</t>
  </si>
  <si>
    <t>Lazy J #1</t>
  </si>
  <si>
    <t>Circle #8</t>
  </si>
  <si>
    <t>Harv</t>
  </si>
  <si>
    <t>Circle #7</t>
  </si>
  <si>
    <t>Sec 424</t>
  </si>
  <si>
    <t>Sec 327-SW</t>
  </si>
  <si>
    <t>B6</t>
  </si>
  <si>
    <t>R44</t>
  </si>
  <si>
    <t>Side Branching</t>
  </si>
  <si>
    <t>40+</t>
  </si>
  <si>
    <t>Diamond D</t>
  </si>
  <si>
    <t>SE Bailey</t>
  </si>
  <si>
    <t>1A</t>
  </si>
  <si>
    <t>1B</t>
  </si>
  <si>
    <t>Lyels Hughes</t>
  </si>
  <si>
    <t>Scarbough</t>
  </si>
  <si>
    <t>Barn W</t>
  </si>
  <si>
    <t>Dowdel Farm</t>
  </si>
  <si>
    <t>Harvest Aid</t>
  </si>
  <si>
    <r>
      <rPr>
        <vertAlign val="superscript"/>
        <sz val="10"/>
        <color theme="1"/>
        <rFont val="Calibri"/>
        <family val="2"/>
      </rPr>
      <t>¥</t>
    </r>
    <r>
      <rPr>
        <sz val="10"/>
        <color theme="1"/>
        <rFont val="Arial"/>
        <family val="2"/>
      </rPr>
      <t>4595</t>
    </r>
  </si>
  <si>
    <r>
      <rPr>
        <vertAlign val="superscript"/>
        <sz val="10"/>
        <rFont val="Arial"/>
        <family val="2"/>
      </rPr>
      <t>¥</t>
    </r>
    <r>
      <rPr>
        <sz val="10"/>
        <rFont val="Arial"/>
        <family val="2"/>
      </rPr>
      <t>4467</t>
    </r>
  </si>
  <si>
    <t>Many seed fields 365 degrees of field.  Cutout during harvest due to another seed company planting within isolation after we planted.</t>
  </si>
  <si>
    <t>GOOD</t>
  </si>
  <si>
    <t>Lack of water application by grower; iron chlorois very heavy in field</t>
  </si>
  <si>
    <t>Not Applicable</t>
  </si>
  <si>
    <r>
      <t xml:space="preserve">Incorrect measurement of field. Was </t>
    </r>
    <r>
      <rPr>
        <sz val="10"/>
        <rFont val="Arial"/>
        <family val="2"/>
      </rPr>
      <t>~</t>
    </r>
    <r>
      <rPr>
        <sz val="10"/>
        <rFont val="Arial"/>
      </rPr>
      <t xml:space="preserve"> 1.5 bays instead of 2 bays of female.</t>
    </r>
  </si>
  <si>
    <t>Corn</t>
  </si>
  <si>
    <t>Advanta/CPS</t>
  </si>
  <si>
    <t>Return in 2017</t>
  </si>
  <si>
    <t>Field is good. Farm is good. No problems with any of those. Neighbors and not getting first choice ac from grower.</t>
  </si>
  <si>
    <t>Concern from other seed fields contaminating our field.</t>
  </si>
  <si>
    <t>Thin stand</t>
  </si>
  <si>
    <t>None</t>
  </si>
  <si>
    <t>Mod/High</t>
  </si>
  <si>
    <t>none</t>
  </si>
  <si>
    <t>Moderate</t>
  </si>
  <si>
    <t>High</t>
  </si>
  <si>
    <t>Neighbor dryland commercial with lots of JG</t>
  </si>
  <si>
    <t>Very Lite</t>
  </si>
  <si>
    <t>Good</t>
  </si>
  <si>
    <t>Bindweed</t>
  </si>
  <si>
    <t xml:space="preserve">Bindweed </t>
  </si>
  <si>
    <t>Good Field</t>
  </si>
  <si>
    <t>One vine of MG on North side</t>
  </si>
  <si>
    <t>Field was planted wet and we had a little skippy stand in spots. Overall field is good.</t>
  </si>
  <si>
    <t>No issues. Field is good.</t>
  </si>
  <si>
    <t>BW along edge</t>
  </si>
  <si>
    <t>Field has some iron chlorises spots. Put down Brant and it worked well.</t>
  </si>
  <si>
    <t>Mod/Heavy</t>
  </si>
  <si>
    <t>Isolation</t>
  </si>
  <si>
    <t>Have to work more to get isolated</t>
  </si>
  <si>
    <t>Good side of pivot. Just have to watch for JG on west side and surrounding.</t>
  </si>
  <si>
    <t>Good field. No issues.</t>
  </si>
  <si>
    <t>Field has one big spot of Iron Chlorosis on NW side. Over all good field.</t>
  </si>
  <si>
    <t>VL</t>
  </si>
  <si>
    <t>Have to watch neighbors and what they plant.</t>
  </si>
  <si>
    <t>No issues with field.</t>
  </si>
  <si>
    <t>Field has some vol Sudan to watch out for. Overall field is good.</t>
  </si>
  <si>
    <t>Overall field is good</t>
  </si>
  <si>
    <t>JG from Surrounding. Faria dairy bought up farms next to Mike.</t>
  </si>
  <si>
    <t>MG</t>
  </si>
  <si>
    <t>Seed Mixture in Fld</t>
  </si>
  <si>
    <t>MG small spot on turnrow</t>
  </si>
  <si>
    <t>Best field on Castleberry Farm</t>
  </si>
  <si>
    <t>Sudan Outcrosses, Seed Mix</t>
  </si>
  <si>
    <t>Good field, no issues</t>
  </si>
  <si>
    <t>BW North edge of field</t>
  </si>
  <si>
    <t>Good field overall. One light spot kind of rocky on North side.</t>
  </si>
  <si>
    <t>87P06, Seed Mixture</t>
  </si>
  <si>
    <t>BW North edge of the field</t>
  </si>
  <si>
    <t>Cotton</t>
  </si>
  <si>
    <t>Average</t>
  </si>
  <si>
    <t>Some</t>
  </si>
  <si>
    <t>Need to do good isolation before planting.</t>
  </si>
  <si>
    <t>MG in spots</t>
  </si>
  <si>
    <t>The way we planted on inside of circle worked out well. Fld does have JG in it.</t>
  </si>
  <si>
    <t>JG</t>
  </si>
  <si>
    <t>Field ok. Need to watch out for volunteer the next year.</t>
  </si>
  <si>
    <t xml:space="preserve">Field OK. </t>
  </si>
  <si>
    <t>Average/Light</t>
  </si>
  <si>
    <t>Heavy</t>
  </si>
  <si>
    <t>Neighbor to SW you have to watch and check before getting on his land. Lots of othe seed fields nearby.</t>
  </si>
  <si>
    <t>Chromaton</t>
  </si>
  <si>
    <t>Corn/Cotton</t>
  </si>
  <si>
    <t>Isolation to South</t>
  </si>
  <si>
    <t>Isolation to West</t>
  </si>
  <si>
    <t>Check with neighbors before signing contract.</t>
  </si>
  <si>
    <t>Watch neighbor to the South.</t>
  </si>
  <si>
    <t>Watch JG spot to the NW</t>
  </si>
  <si>
    <t>Crownover to the West.</t>
  </si>
  <si>
    <t>Watch neighbors for JG</t>
  </si>
  <si>
    <t>Check with neighbors before contracting.</t>
  </si>
  <si>
    <t>Light water, iron Chlorosis.</t>
  </si>
  <si>
    <t>Good Field.</t>
  </si>
  <si>
    <t>One of Frische weaker fields.</t>
  </si>
  <si>
    <t>40 inch rows, Heat, Environmental.</t>
  </si>
  <si>
    <t>Heat, Environmental</t>
  </si>
  <si>
    <t>Weeds, Skippy Stand</t>
  </si>
  <si>
    <t>Surrounding JG</t>
  </si>
  <si>
    <t>Need to Isolate well</t>
  </si>
  <si>
    <t>Advanta</t>
  </si>
  <si>
    <t>NW Neighbors</t>
  </si>
  <si>
    <t>Neighbor to South</t>
  </si>
  <si>
    <t>Breaking sterility</t>
  </si>
  <si>
    <t>Seed field to NW</t>
  </si>
  <si>
    <t>Commercial Field to SE</t>
  </si>
  <si>
    <t>Commercial to West</t>
  </si>
  <si>
    <t>Surr JG</t>
  </si>
  <si>
    <t>BW,MG</t>
  </si>
  <si>
    <t>2nd choice on ac</t>
  </si>
  <si>
    <t>Germ</t>
  </si>
  <si>
    <t>Hybrid, small heads</t>
  </si>
  <si>
    <t>Good Field/Brown Female 2 yr rule</t>
  </si>
  <si>
    <t>Neighbor had volunteer commercial sorghum across road in cotton corners/Also a seed field across the highway but was roguing timely.</t>
  </si>
  <si>
    <t>Good Field.ShatterCane on East Neighbor</t>
  </si>
  <si>
    <t>heavy bindweed was sprayed with paramount</t>
  </si>
  <si>
    <t>849F</t>
  </si>
  <si>
    <t>Good drip field. Continue rotation on it. History of BW.</t>
  </si>
  <si>
    <t>Don't go to south half of pivot.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</si>
</sst>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m/d/yy;@"/>
    <numFmt numFmtId="166" formatCode="0.0"/>
    <numFmt numFmtId="167" formatCode="0.0%"/>
    <numFmt numFmtId="168" formatCode="[$-409]d\-mmm;@"/>
  </numFmts>
  <fonts count="17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0"/>
      <color theme="1"/>
      <name val="Calibri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0" fillId="0" borderId="0" xfId="0" applyNumberForma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" fontId="0" fillId="0" borderId="0" xfId="0" applyNumberFormat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0" fontId="1" fillId="0" borderId="8" xfId="1" applyNumberFormat="1" applyFont="1" applyFill="1" applyBorder="1" applyAlignment="1">
      <alignment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0" fillId="0" borderId="1" xfId="0" applyNumberFormat="1" applyFill="1" applyBorder="1"/>
    <xf numFmtId="166" fontId="7" fillId="0" borderId="1" xfId="0" applyNumberFormat="1" applyFont="1" applyFill="1" applyBorder="1"/>
    <xf numFmtId="164" fontId="9" fillId="0" borderId="1" xfId="1" applyNumberFormat="1" applyFont="1" applyFill="1" applyBorder="1" applyAlignment="1">
      <alignment horizontal="center" wrapText="1"/>
    </xf>
    <xf numFmtId="165" fontId="9" fillId="0" borderId="1" xfId="1" applyNumberFormat="1" applyFont="1" applyFill="1" applyBorder="1" applyAlignment="1">
      <alignment horizontal="center" wrapText="1"/>
    </xf>
    <xf numFmtId="0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 applyAlignment="1">
      <alignment horizontal="right" wrapText="1"/>
    </xf>
    <xf numFmtId="166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/>
    <xf numFmtId="166" fontId="9" fillId="0" borderId="1" xfId="0" applyNumberFormat="1" applyFont="1" applyFill="1" applyBorder="1"/>
    <xf numFmtId="166" fontId="9" fillId="0" borderId="0" xfId="0" applyNumberFormat="1" applyFont="1" applyFill="1"/>
    <xf numFmtId="0" fontId="9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8" fillId="0" borderId="0" xfId="1" applyNumberFormat="1" applyFont="1" applyFill="1"/>
    <xf numFmtId="166" fontId="8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1" xfId="1" applyFont="1" applyFill="1" applyBorder="1" applyAlignment="1">
      <alignment vertical="top"/>
    </xf>
    <xf numFmtId="164" fontId="1" fillId="0" borderId="3" xfId="1" applyNumberFormat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3" xfId="1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/>
    <xf numFmtId="166" fontId="1" fillId="0" borderId="1" xfId="1" applyNumberFormat="1" applyFont="1" applyFill="1" applyBorder="1" applyAlignment="1"/>
    <xf numFmtId="0" fontId="11" fillId="0" borderId="1" xfId="1" applyNumberFormat="1" applyFont="1" applyFill="1" applyBorder="1" applyAlignment="1">
      <alignment horizont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wrapText="1"/>
    </xf>
    <xf numFmtId="166" fontId="0" fillId="2" borderId="1" xfId="0" applyNumberFormat="1" applyFill="1" applyBorder="1"/>
    <xf numFmtId="166" fontId="0" fillId="2" borderId="0" xfId="0" applyNumberFormat="1" applyFill="1"/>
    <xf numFmtId="0" fontId="0" fillId="2" borderId="0" xfId="0" applyFill="1"/>
    <xf numFmtId="16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165" fontId="10" fillId="0" borderId="1" xfId="1" applyNumberFormat="1" applyFont="1" applyFill="1" applyBorder="1" applyAlignment="1">
      <alignment horizontal="center" wrapText="1"/>
    </xf>
    <xf numFmtId="166" fontId="0" fillId="0" borderId="1" xfId="0" applyNumberFormat="1" applyFill="1" applyBorder="1" applyAlignment="1">
      <alignment horizontal="right" vertical="center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wrapText="1"/>
    </xf>
    <xf numFmtId="166" fontId="12" fillId="0" borderId="1" xfId="0" applyNumberFormat="1" applyFont="1" applyFill="1" applyBorder="1"/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vertical="top"/>
    </xf>
    <xf numFmtId="0" fontId="1" fillId="3" borderId="1" xfId="1" applyNumberFormat="1" applyFont="1" applyFill="1" applyBorder="1" applyAlignment="1">
      <alignment horizontal="center" wrapText="1"/>
    </xf>
    <xf numFmtId="164" fontId="1" fillId="3" borderId="1" xfId="1" applyNumberFormat="1" applyFont="1" applyFill="1" applyBorder="1" applyAlignment="1">
      <alignment horizontal="center" wrapText="1"/>
    </xf>
    <xf numFmtId="164" fontId="0" fillId="3" borderId="0" xfId="0" applyNumberFormat="1" applyFill="1" applyAlignment="1">
      <alignment horizontal="center"/>
    </xf>
    <xf numFmtId="0" fontId="1" fillId="3" borderId="1" xfId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166" fontId="0" fillId="3" borderId="0" xfId="0" applyNumberFormat="1" applyFill="1"/>
    <xf numFmtId="0" fontId="0" fillId="3" borderId="0" xfId="0" applyFill="1"/>
    <xf numFmtId="0" fontId="1" fillId="0" borderId="4" xfId="1" applyFont="1" applyFill="1" applyBorder="1" applyAlignment="1">
      <alignment horizontal="center" vertical="top" wrapText="1"/>
    </xf>
    <xf numFmtId="16" fontId="1" fillId="0" borderId="1" xfId="1" applyNumberFormat="1" applyFont="1" applyFill="1" applyBorder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1" applyFont="1" applyFill="1" applyBorder="1" applyAlignment="1">
      <alignment vertical="top"/>
    </xf>
    <xf numFmtId="0" fontId="1" fillId="3" borderId="1" xfId="1" applyFont="1" applyFill="1" applyBorder="1" applyAlignment="1">
      <alignment horizontal="right" vertical="top"/>
    </xf>
    <xf numFmtId="166" fontId="0" fillId="0" borderId="1" xfId="0" applyNumberFormat="1" applyFill="1" applyBorder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5" borderId="1" xfId="1" applyFont="1" applyFill="1" applyBorder="1" applyAlignment="1">
      <alignment horizontal="left" vertical="top"/>
    </xf>
    <xf numFmtId="0" fontId="1" fillId="5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164" fontId="3" fillId="0" borderId="1" xfId="1" applyNumberFormat="1" applyFont="1" applyFill="1" applyBorder="1" applyAlignment="1">
      <alignment horizontal="center" wrapText="1"/>
    </xf>
    <xf numFmtId="166" fontId="0" fillId="0" borderId="6" xfId="0" applyNumberFormat="1" applyFill="1" applyBorder="1"/>
    <xf numFmtId="0" fontId="0" fillId="0" borderId="0" xfId="0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0" fontId="1" fillId="4" borderId="1" xfId="1" applyFont="1" applyFill="1" applyBorder="1" applyAlignment="1">
      <alignment horizontal="right" vertical="top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4" borderId="0" xfId="0" applyNumberFormat="1" applyFill="1"/>
    <xf numFmtId="0" fontId="0" fillId="4" borderId="0" xfId="0" applyFill="1"/>
    <xf numFmtId="164" fontId="1" fillId="0" borderId="6" xfId="1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right"/>
    </xf>
    <xf numFmtId="166" fontId="3" fillId="4" borderId="1" xfId="0" applyNumberFormat="1" applyFont="1" applyFill="1" applyBorder="1"/>
    <xf numFmtId="166" fontId="3" fillId="4" borderId="1" xfId="0" applyNumberFormat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vertical="top"/>
    </xf>
    <xf numFmtId="164" fontId="0" fillId="4" borderId="0" xfId="0" applyNumberFormat="1" applyFill="1" applyAlignment="1">
      <alignment horizontal="center"/>
    </xf>
    <xf numFmtId="166" fontId="0" fillId="4" borderId="1" xfId="0" applyNumberFormat="1" applyFill="1" applyBorder="1" applyAlignment="1">
      <alignment horizontal="right" vertical="center"/>
    </xf>
    <xf numFmtId="165" fontId="10" fillId="4" borderId="1" xfId="1" applyNumberFormat="1" applyFont="1" applyFill="1" applyBorder="1" applyAlignment="1">
      <alignment horizontal="center" wrapText="1"/>
    </xf>
    <xf numFmtId="164" fontId="3" fillId="4" borderId="1" xfId="1" applyNumberFormat="1" applyFont="1" applyFill="1" applyBorder="1" applyAlignment="1">
      <alignment horizontal="center" wrapText="1"/>
    </xf>
    <xf numFmtId="164" fontId="3" fillId="4" borderId="0" xfId="0" applyNumberFormat="1" applyFont="1" applyFill="1" applyAlignment="1">
      <alignment horizontal="center"/>
    </xf>
    <xf numFmtId="0" fontId="1" fillId="4" borderId="0" xfId="1" applyFont="1" applyFill="1" applyBorder="1" applyAlignment="1">
      <alignment horizontal="right" vertical="top"/>
    </xf>
    <xf numFmtId="0" fontId="1" fillId="4" borderId="1" xfId="1" applyFont="1" applyFill="1" applyBorder="1" applyAlignment="1">
      <alignment horizontal="left" vertical="top"/>
    </xf>
    <xf numFmtId="0" fontId="1" fillId="4" borderId="0" xfId="1" applyFont="1" applyFill="1" applyBorder="1" applyAlignment="1">
      <alignment horizontal="left" vertical="top"/>
    </xf>
    <xf numFmtId="166" fontId="1" fillId="4" borderId="1" xfId="1" applyNumberFormat="1" applyFill="1" applyBorder="1" applyAlignment="1">
      <alignment horizontal="right"/>
    </xf>
    <xf numFmtId="166" fontId="0" fillId="4" borderId="6" xfId="0" applyNumberFormat="1" applyFill="1" applyBorder="1"/>
    <xf numFmtId="0" fontId="0" fillId="4" borderId="0" xfId="0" applyFill="1" applyBorder="1"/>
    <xf numFmtId="166" fontId="0" fillId="4" borderId="7" xfId="0" applyNumberFormat="1" applyFill="1" applyBorder="1"/>
    <xf numFmtId="164" fontId="1" fillId="4" borderId="0" xfId="1" applyNumberFormat="1" applyFont="1" applyFill="1" applyBorder="1" applyAlignment="1">
      <alignment horizontal="center" wrapText="1"/>
    </xf>
    <xf numFmtId="166" fontId="0" fillId="4" borderId="5" xfId="0" applyNumberFormat="1" applyFill="1" applyBorder="1"/>
    <xf numFmtId="0" fontId="5" fillId="4" borderId="1" xfId="1" applyNumberFormat="1" applyFont="1" applyFill="1" applyBorder="1" applyAlignment="1">
      <alignment horizontal="center" wrapText="1"/>
    </xf>
    <xf numFmtId="166" fontId="1" fillId="4" borderId="1" xfId="1" applyNumberFormat="1" applyFill="1" applyBorder="1" applyAlignment="1">
      <alignment horizontal="left" vertical="top"/>
    </xf>
    <xf numFmtId="166" fontId="3" fillId="4" borderId="1" xfId="0" applyNumberFormat="1" applyFont="1" applyFill="1" applyBorder="1" applyAlignment="1">
      <alignment horizontal="right" vertical="center"/>
    </xf>
    <xf numFmtId="166" fontId="0" fillId="4" borderId="1" xfId="0" applyNumberForma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 wrapText="1"/>
    </xf>
    <xf numFmtId="3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3" xfId="1" applyFont="1" applyFill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C456"/>
  <sheetViews>
    <sheetView zoomScaleNormal="100" zoomScaleSheetLayoutView="9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CK1" sqref="CK1:CK1048576"/>
    </sheetView>
  </sheetViews>
  <sheetFormatPr defaultColWidth="9.140625" defaultRowHeight="12.75" x14ac:dyDescent="0.2"/>
  <cols>
    <col min="1" max="1" width="23.140625" style="39" customWidth="1"/>
    <col min="2" max="2" width="8.5703125" style="36" customWidth="1"/>
    <col min="3" max="3" width="11.42578125" style="36" customWidth="1"/>
    <col min="4" max="4" width="5.140625" style="38" customWidth="1"/>
    <col min="5" max="5" width="6.140625" style="38" customWidth="1"/>
    <col min="6" max="6" width="6.42578125" style="66" customWidth="1"/>
    <col min="7" max="8" width="6.140625" style="66" customWidth="1"/>
    <col min="9" max="9" width="7.85546875" style="38" customWidth="1"/>
    <col min="10" max="10" width="7" style="66" customWidth="1"/>
    <col min="11" max="11" width="7.5703125" style="66" customWidth="1"/>
    <col min="12" max="12" width="7.42578125" style="67" customWidth="1"/>
    <col min="13" max="13" width="8.28515625" style="67" customWidth="1"/>
    <col min="14" max="14" width="9" style="38" customWidth="1"/>
    <col min="15" max="15" width="8" style="38" customWidth="1"/>
    <col min="16" max="16" width="7" style="68" customWidth="1"/>
    <col min="17" max="17" width="7" style="38" customWidth="1"/>
    <col min="18" max="51" width="5.7109375" style="31" hidden="1" customWidth="1"/>
    <col min="52" max="53" width="5.7109375" style="87" hidden="1" customWidth="1"/>
    <col min="54" max="69" width="5.7109375" style="31" hidden="1" customWidth="1"/>
    <col min="70" max="70" width="5.7109375" style="121" hidden="1" customWidth="1"/>
    <col min="71" max="76" width="5.7109375" style="31" hidden="1" customWidth="1"/>
    <col min="77" max="77" width="5.7109375" style="92" hidden="1" customWidth="1"/>
    <col min="78" max="82" width="5.7109375" style="31" hidden="1" customWidth="1"/>
    <col min="83" max="83" width="5.85546875" style="31" hidden="1" customWidth="1"/>
    <col min="84" max="88" width="5.7109375" style="31" hidden="1" customWidth="1"/>
    <col min="89" max="159" width="5.7109375" style="31" customWidth="1"/>
    <col min="160" max="16384" width="9.140625" style="31"/>
  </cols>
  <sheetData>
    <row r="1" spans="1:159" s="19" customFormat="1" ht="85.5" customHeight="1" x14ac:dyDescent="0.2">
      <c r="A1" s="15" t="s">
        <v>1</v>
      </c>
      <c r="B1" s="16" t="s">
        <v>14</v>
      </c>
      <c r="C1" s="16" t="s">
        <v>0</v>
      </c>
      <c r="D1" s="17" t="s">
        <v>2</v>
      </c>
      <c r="E1" s="40" t="s">
        <v>44</v>
      </c>
      <c r="F1" s="70" t="s">
        <v>43</v>
      </c>
      <c r="G1" s="18" t="s">
        <v>3</v>
      </c>
      <c r="H1" s="18" t="s">
        <v>4</v>
      </c>
      <c r="I1" s="17" t="s">
        <v>11</v>
      </c>
      <c r="J1" s="18" t="s">
        <v>5</v>
      </c>
      <c r="K1" s="18" t="s">
        <v>6</v>
      </c>
      <c r="L1" s="20" t="s">
        <v>28</v>
      </c>
      <c r="M1" s="20" t="s">
        <v>27</v>
      </c>
      <c r="N1" s="17" t="s">
        <v>7</v>
      </c>
      <c r="O1" s="17" t="s">
        <v>8</v>
      </c>
      <c r="P1" s="16" t="s">
        <v>9</v>
      </c>
      <c r="Q1" s="17" t="s">
        <v>10</v>
      </c>
      <c r="R1" s="18">
        <v>40033</v>
      </c>
      <c r="S1" s="18">
        <v>40034</v>
      </c>
      <c r="T1" s="18">
        <v>40035</v>
      </c>
      <c r="U1" s="18">
        <v>40036</v>
      </c>
      <c r="V1" s="18">
        <v>40037</v>
      </c>
      <c r="W1" s="18">
        <v>40038</v>
      </c>
      <c r="X1" s="18">
        <v>40039</v>
      </c>
      <c r="Y1" s="18">
        <v>40040</v>
      </c>
      <c r="Z1" s="18">
        <v>40041</v>
      </c>
      <c r="AA1" s="18">
        <v>40042</v>
      </c>
      <c r="AB1" s="18">
        <v>40043</v>
      </c>
      <c r="AC1" s="18">
        <v>40044</v>
      </c>
      <c r="AD1" s="18">
        <v>40045</v>
      </c>
      <c r="AE1" s="18">
        <v>40046</v>
      </c>
      <c r="AF1" s="18">
        <v>40047</v>
      </c>
      <c r="AG1" s="18">
        <v>40048</v>
      </c>
      <c r="AH1" s="18">
        <v>40049</v>
      </c>
      <c r="AI1" s="18">
        <v>40050</v>
      </c>
      <c r="AJ1" s="18">
        <v>40051</v>
      </c>
      <c r="AK1" s="18">
        <v>40052</v>
      </c>
      <c r="AL1" s="18">
        <v>40053</v>
      </c>
      <c r="AM1" s="18">
        <v>40054</v>
      </c>
      <c r="AN1" s="18">
        <v>40055</v>
      </c>
      <c r="AO1" s="70">
        <v>41152</v>
      </c>
      <c r="AP1" s="18">
        <v>40057</v>
      </c>
      <c r="AQ1" s="18">
        <v>40058</v>
      </c>
      <c r="AR1" s="18">
        <v>40059</v>
      </c>
      <c r="AS1" s="18">
        <v>40060</v>
      </c>
      <c r="AT1" s="18">
        <v>40061</v>
      </c>
      <c r="AU1" s="18">
        <v>40062</v>
      </c>
      <c r="AV1" s="18">
        <v>40063</v>
      </c>
      <c r="AW1" s="18">
        <v>40064</v>
      </c>
      <c r="AX1" s="18">
        <v>40065</v>
      </c>
      <c r="AY1" s="18">
        <v>40066</v>
      </c>
      <c r="AZ1" s="18">
        <v>40067</v>
      </c>
      <c r="BA1" s="18">
        <v>40068</v>
      </c>
      <c r="BB1" s="18">
        <v>40069</v>
      </c>
      <c r="BC1" s="18">
        <v>40070</v>
      </c>
      <c r="BD1" s="18">
        <v>40071</v>
      </c>
      <c r="BE1" s="18">
        <v>40072</v>
      </c>
      <c r="BF1" s="18">
        <v>40073</v>
      </c>
      <c r="BG1" s="18">
        <v>40074</v>
      </c>
      <c r="BH1" s="18">
        <v>40075</v>
      </c>
      <c r="BI1" s="18">
        <v>40076</v>
      </c>
      <c r="BJ1" s="18">
        <v>40077</v>
      </c>
      <c r="BK1" s="18">
        <v>40078</v>
      </c>
      <c r="BL1" s="18">
        <v>40079</v>
      </c>
      <c r="BM1" s="18">
        <v>40080</v>
      </c>
      <c r="BN1" s="18">
        <v>40081</v>
      </c>
      <c r="BO1" s="18">
        <v>40082</v>
      </c>
      <c r="BP1" s="18">
        <v>40083</v>
      </c>
      <c r="BQ1" s="18">
        <v>40084</v>
      </c>
      <c r="BR1" s="18">
        <v>40085</v>
      </c>
      <c r="BS1" s="18">
        <v>40086</v>
      </c>
      <c r="BT1" s="18">
        <v>40087</v>
      </c>
      <c r="BU1" s="18">
        <v>40088</v>
      </c>
      <c r="BV1" s="18">
        <v>40089</v>
      </c>
      <c r="BW1" s="18">
        <v>40090</v>
      </c>
      <c r="BX1" s="18">
        <v>40091</v>
      </c>
      <c r="BY1" s="18">
        <v>40092</v>
      </c>
      <c r="BZ1" s="18">
        <v>40093</v>
      </c>
      <c r="CA1" s="18">
        <v>40094</v>
      </c>
      <c r="CB1" s="18">
        <v>40095</v>
      </c>
      <c r="CC1" s="18">
        <v>40096</v>
      </c>
      <c r="CD1" s="18">
        <v>40097</v>
      </c>
      <c r="CE1" s="18">
        <v>40098</v>
      </c>
      <c r="CF1" s="18">
        <v>40099</v>
      </c>
      <c r="CG1" s="18">
        <v>40100</v>
      </c>
      <c r="CH1" s="18">
        <v>40101</v>
      </c>
      <c r="CI1" s="18">
        <v>40102</v>
      </c>
      <c r="CJ1" s="18">
        <v>40103</v>
      </c>
      <c r="CK1" s="18">
        <v>40104</v>
      </c>
      <c r="CL1" s="18">
        <v>40105</v>
      </c>
      <c r="CM1" s="18">
        <v>40106</v>
      </c>
      <c r="CN1" s="18">
        <v>40107</v>
      </c>
      <c r="CO1" s="18">
        <v>40108</v>
      </c>
      <c r="CP1" s="18">
        <v>40109</v>
      </c>
      <c r="CQ1" s="18">
        <v>40110</v>
      </c>
      <c r="CR1" s="18">
        <v>40111</v>
      </c>
      <c r="CS1" s="18">
        <v>40112</v>
      </c>
      <c r="CT1" s="18">
        <v>40113</v>
      </c>
      <c r="CU1" s="18">
        <v>40114</v>
      </c>
      <c r="CV1" s="18">
        <v>40115</v>
      </c>
      <c r="CW1" s="18">
        <v>40116</v>
      </c>
      <c r="CX1" s="18">
        <v>40117</v>
      </c>
      <c r="CY1" s="18">
        <v>40118</v>
      </c>
      <c r="CZ1" s="18">
        <v>40119</v>
      </c>
      <c r="DA1" s="18">
        <v>40120</v>
      </c>
      <c r="DB1" s="18">
        <v>40121</v>
      </c>
      <c r="DC1" s="18">
        <v>40122</v>
      </c>
      <c r="DD1" s="18">
        <v>40123</v>
      </c>
      <c r="DE1" s="18">
        <v>40124</v>
      </c>
      <c r="DF1" s="18">
        <v>40125</v>
      </c>
      <c r="DG1" s="18">
        <v>40126</v>
      </c>
      <c r="DH1" s="18">
        <v>40127</v>
      </c>
      <c r="DI1" s="18">
        <v>40128</v>
      </c>
      <c r="DJ1" s="18">
        <v>40129</v>
      </c>
      <c r="DK1" s="18">
        <v>40130</v>
      </c>
      <c r="DL1" s="18">
        <v>40131</v>
      </c>
      <c r="DM1" s="18">
        <v>40132</v>
      </c>
      <c r="DN1" s="18">
        <v>40133</v>
      </c>
      <c r="DO1" s="18">
        <v>40134</v>
      </c>
      <c r="DP1" s="18">
        <v>40135</v>
      </c>
      <c r="DQ1" s="18">
        <v>40136</v>
      </c>
      <c r="DR1" s="18">
        <v>40137</v>
      </c>
      <c r="DS1" s="18">
        <v>40138</v>
      </c>
      <c r="DT1" s="18">
        <v>40139</v>
      </c>
      <c r="DU1" s="18">
        <v>40140</v>
      </c>
      <c r="DV1" s="18">
        <v>40141</v>
      </c>
      <c r="DW1" s="18">
        <v>40142</v>
      </c>
      <c r="DX1" s="18">
        <v>40143</v>
      </c>
      <c r="DY1" s="18">
        <v>40144</v>
      </c>
      <c r="DZ1" s="18">
        <v>40145</v>
      </c>
      <c r="EA1" s="18">
        <v>40146</v>
      </c>
      <c r="EB1" s="18">
        <v>40147</v>
      </c>
      <c r="EC1" s="18">
        <v>40148</v>
      </c>
      <c r="ED1" s="18">
        <v>40149</v>
      </c>
      <c r="EE1" s="18">
        <v>40150</v>
      </c>
      <c r="EF1" s="18">
        <v>40151</v>
      </c>
      <c r="EG1" s="18">
        <v>40152</v>
      </c>
      <c r="EH1" s="18">
        <v>40153</v>
      </c>
      <c r="EI1" s="18">
        <v>40154</v>
      </c>
      <c r="EJ1" s="18">
        <v>40155</v>
      </c>
      <c r="EK1" s="18">
        <v>40156</v>
      </c>
      <c r="EL1" s="18">
        <v>40157</v>
      </c>
      <c r="EM1" s="18">
        <v>40158</v>
      </c>
      <c r="EN1" s="18">
        <v>40159</v>
      </c>
      <c r="EO1" s="18">
        <v>40160</v>
      </c>
      <c r="EP1" s="18">
        <v>40161</v>
      </c>
      <c r="EQ1" s="18">
        <v>40162</v>
      </c>
      <c r="ER1" s="18">
        <v>40163</v>
      </c>
      <c r="ES1" s="18">
        <v>40164</v>
      </c>
      <c r="ET1" s="18">
        <v>40165</v>
      </c>
      <c r="EU1" s="18">
        <v>40166</v>
      </c>
      <c r="EV1" s="18">
        <v>40167</v>
      </c>
      <c r="EW1" s="18">
        <v>40168</v>
      </c>
      <c r="EX1" s="18">
        <v>40169</v>
      </c>
      <c r="EY1" s="18">
        <v>40170</v>
      </c>
      <c r="EZ1" s="18">
        <v>40171</v>
      </c>
      <c r="FA1" s="18">
        <v>40172</v>
      </c>
      <c r="FB1" s="18">
        <v>40173</v>
      </c>
      <c r="FC1" s="18">
        <v>40174</v>
      </c>
    </row>
    <row r="2" spans="1:159" s="153" customFormat="1" x14ac:dyDescent="0.2">
      <c r="A2" s="158" t="s">
        <v>227</v>
      </c>
      <c r="B2" s="141">
        <v>401</v>
      </c>
      <c r="C2" s="141" t="s">
        <v>239</v>
      </c>
      <c r="D2" s="142" t="s">
        <v>12</v>
      </c>
      <c r="E2" s="143">
        <v>42660</v>
      </c>
      <c r="F2" s="159">
        <v>42648</v>
      </c>
      <c r="G2" s="143">
        <v>42648</v>
      </c>
      <c r="H2" s="143">
        <v>42739</v>
      </c>
      <c r="I2" s="142" t="s">
        <v>58</v>
      </c>
      <c r="J2" s="143" t="s">
        <v>58</v>
      </c>
      <c r="K2" s="143" t="s">
        <v>58</v>
      </c>
      <c r="L2" s="161">
        <v>42632</v>
      </c>
      <c r="M2" s="144">
        <v>42641</v>
      </c>
      <c r="N2" s="142" t="s">
        <v>59</v>
      </c>
      <c r="O2" s="142" t="s">
        <v>59</v>
      </c>
      <c r="P2" s="145"/>
      <c r="Q2" s="142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7"/>
      <c r="AM2" s="146"/>
      <c r="AN2" s="146"/>
      <c r="AO2" s="146"/>
      <c r="AP2" s="148"/>
      <c r="AQ2" s="146"/>
      <c r="AR2" s="148"/>
      <c r="AS2" s="167"/>
      <c r="AT2" s="148"/>
      <c r="AU2" s="148"/>
      <c r="AV2" s="148"/>
      <c r="AW2" s="147"/>
      <c r="AX2" s="146"/>
      <c r="AY2" s="148"/>
      <c r="AZ2" s="149"/>
      <c r="BA2" s="175" t="s">
        <v>266</v>
      </c>
      <c r="BB2" s="151"/>
      <c r="BC2" s="151"/>
      <c r="BD2" s="151"/>
      <c r="BE2" s="151"/>
      <c r="BF2" s="176"/>
      <c r="BG2" s="151"/>
      <c r="BH2" s="151">
        <f>(32.6+30.1)/2</f>
        <v>31.35</v>
      </c>
      <c r="BI2" s="151"/>
      <c r="BJ2" s="151"/>
      <c r="BK2" s="151"/>
      <c r="BL2" s="151"/>
      <c r="BM2" s="151"/>
      <c r="BN2" s="151"/>
      <c r="BO2" s="151">
        <v>22.9</v>
      </c>
      <c r="BP2" s="151"/>
      <c r="BQ2" s="151"/>
      <c r="BR2" s="151"/>
      <c r="BS2" s="151"/>
      <c r="BT2" s="151"/>
      <c r="BU2" s="151"/>
      <c r="BV2" s="151">
        <v>21.5</v>
      </c>
      <c r="BW2" s="151"/>
      <c r="BX2" s="151"/>
      <c r="BY2" s="151"/>
      <c r="BZ2" s="151"/>
      <c r="CA2" s="151"/>
      <c r="CB2" s="151"/>
      <c r="CC2" s="151">
        <v>16</v>
      </c>
      <c r="CD2" s="151"/>
      <c r="CE2" s="151"/>
      <c r="CF2" s="156"/>
      <c r="CG2" s="151"/>
      <c r="CH2" s="151"/>
      <c r="CI2" s="151"/>
      <c r="CJ2" s="151" t="s">
        <v>259</v>
      </c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51"/>
      <c r="DX2" s="151"/>
      <c r="DY2" s="151"/>
      <c r="DZ2" s="151"/>
      <c r="EA2" s="151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152"/>
      <c r="FB2" s="152"/>
      <c r="FC2" s="152"/>
    </row>
    <row r="3" spans="1:159" s="153" customFormat="1" x14ac:dyDescent="0.2">
      <c r="A3" s="140" t="s">
        <v>228</v>
      </c>
      <c r="B3" s="141"/>
      <c r="C3" s="141"/>
      <c r="D3" s="142" t="s">
        <v>13</v>
      </c>
      <c r="E3" s="143"/>
      <c r="F3" s="143"/>
      <c r="G3" s="143"/>
      <c r="H3" s="143"/>
      <c r="I3" s="142"/>
      <c r="J3" s="143"/>
      <c r="K3" s="143"/>
      <c r="L3" s="161"/>
      <c r="M3" s="144"/>
      <c r="N3" s="142"/>
      <c r="O3" s="142"/>
      <c r="P3" s="145"/>
      <c r="Q3" s="142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7"/>
      <c r="AM3" s="146"/>
      <c r="AN3" s="146"/>
      <c r="AO3" s="146"/>
      <c r="AP3" s="148"/>
      <c r="AQ3" s="146"/>
      <c r="AR3" s="148"/>
      <c r="AS3" s="148"/>
      <c r="AT3" s="148"/>
      <c r="AU3" s="148"/>
      <c r="AV3" s="148"/>
      <c r="AW3" s="147"/>
      <c r="AX3" s="147"/>
      <c r="AY3" s="148"/>
      <c r="AZ3" s="149"/>
      <c r="BA3" s="175" t="s">
        <v>266</v>
      </c>
      <c r="BB3" s="151"/>
      <c r="BC3" s="151"/>
      <c r="BD3" s="151"/>
      <c r="BE3" s="151"/>
      <c r="BF3" s="151"/>
      <c r="BG3" s="151"/>
      <c r="BH3" s="151">
        <v>24.6</v>
      </c>
      <c r="BI3" s="151"/>
      <c r="BJ3" s="151"/>
      <c r="BK3" s="151"/>
      <c r="BL3" s="151"/>
      <c r="BM3" s="151"/>
      <c r="BN3" s="151"/>
      <c r="BO3" s="151">
        <v>20.6</v>
      </c>
      <c r="BP3" s="151"/>
      <c r="BQ3" s="151"/>
      <c r="BR3" s="151"/>
      <c r="BS3" s="151"/>
      <c r="BT3" s="151"/>
      <c r="BU3" s="151"/>
      <c r="BV3" s="151">
        <v>23.6</v>
      </c>
      <c r="BW3" s="151"/>
      <c r="BX3" s="151"/>
      <c r="BY3" s="151"/>
      <c r="BZ3" s="151"/>
      <c r="CA3" s="151"/>
      <c r="CB3" s="151"/>
      <c r="CC3" s="151">
        <v>16.399999999999999</v>
      </c>
      <c r="CD3" s="151"/>
      <c r="CE3" s="156"/>
      <c r="CF3" s="151"/>
      <c r="CG3" s="151"/>
      <c r="CH3" s="151" t="s">
        <v>259</v>
      </c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51"/>
      <c r="DX3" s="151"/>
      <c r="DY3" s="151"/>
      <c r="DZ3" s="151"/>
      <c r="EA3" s="151"/>
      <c r="EB3" s="152"/>
      <c r="EC3" s="152"/>
      <c r="ED3" s="152"/>
      <c r="EE3" s="152"/>
      <c r="EF3" s="152"/>
      <c r="EG3" s="152"/>
      <c r="EH3" s="152"/>
      <c r="EI3" s="152"/>
      <c r="EJ3" s="152"/>
      <c r="EK3" s="152"/>
      <c r="EL3" s="152"/>
      <c r="EM3" s="152"/>
      <c r="EN3" s="152"/>
      <c r="EO3" s="152"/>
      <c r="EP3" s="152"/>
      <c r="EQ3" s="152"/>
      <c r="ER3" s="152"/>
      <c r="ES3" s="152"/>
      <c r="ET3" s="152"/>
      <c r="EU3" s="152"/>
      <c r="EV3" s="152"/>
      <c r="EW3" s="152"/>
      <c r="EX3" s="152"/>
      <c r="EY3" s="152"/>
      <c r="EZ3" s="152"/>
      <c r="FA3" s="152"/>
      <c r="FB3" s="152"/>
      <c r="FC3" s="152"/>
    </row>
    <row r="4" spans="1:159" s="153" customFormat="1" x14ac:dyDescent="0.2">
      <c r="A4" s="158" t="s">
        <v>229</v>
      </c>
      <c r="B4" s="141">
        <v>402</v>
      </c>
      <c r="C4" s="141" t="s">
        <v>75</v>
      </c>
      <c r="D4" s="142" t="s">
        <v>12</v>
      </c>
      <c r="E4" s="143">
        <v>42667</v>
      </c>
      <c r="F4" s="143">
        <v>42653</v>
      </c>
      <c r="G4" s="143">
        <v>42653</v>
      </c>
      <c r="H4" s="143">
        <v>42739</v>
      </c>
      <c r="I4" s="142" t="s">
        <v>58</v>
      </c>
      <c r="J4" s="143" t="s">
        <v>58</v>
      </c>
      <c r="K4" s="143" t="s">
        <v>58</v>
      </c>
      <c r="L4" s="161">
        <v>42639</v>
      </c>
      <c r="M4" s="144">
        <v>42642</v>
      </c>
      <c r="N4" s="142" t="s">
        <v>59</v>
      </c>
      <c r="O4" s="142" t="s">
        <v>59</v>
      </c>
      <c r="P4" s="145"/>
      <c r="Q4" s="142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7"/>
      <c r="AM4" s="146"/>
      <c r="AN4" s="146"/>
      <c r="AO4" s="146"/>
      <c r="AP4" s="148"/>
      <c r="AQ4" s="146"/>
      <c r="AR4" s="148"/>
      <c r="AS4" s="148"/>
      <c r="AT4" s="148"/>
      <c r="AU4" s="148"/>
      <c r="AV4" s="148"/>
      <c r="AW4" s="147"/>
      <c r="AX4" s="147"/>
      <c r="AY4" s="148"/>
      <c r="AZ4" s="149"/>
      <c r="BA4" s="150"/>
      <c r="BB4" s="151" t="s">
        <v>266</v>
      </c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>
        <v>28</v>
      </c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 t="s">
        <v>259</v>
      </c>
      <c r="CR4" s="151"/>
      <c r="CS4" s="151"/>
      <c r="CT4" s="151"/>
      <c r="CU4" s="156"/>
      <c r="CV4" s="151"/>
      <c r="CW4" s="151"/>
      <c r="CX4" s="151"/>
      <c r="CY4" s="151"/>
      <c r="CZ4" s="151"/>
      <c r="DA4" s="151"/>
      <c r="DB4" s="151"/>
      <c r="DC4" s="151"/>
      <c r="DD4" s="151"/>
      <c r="DE4" s="151"/>
      <c r="DF4" s="151"/>
      <c r="DG4" s="151"/>
      <c r="DH4" s="151"/>
      <c r="DI4" s="151"/>
      <c r="DJ4" s="151"/>
      <c r="DK4" s="151"/>
      <c r="DL4" s="151"/>
      <c r="DM4" s="151"/>
      <c r="DN4" s="151"/>
      <c r="DO4" s="151"/>
      <c r="DP4" s="151"/>
      <c r="DQ4" s="151"/>
      <c r="DR4" s="151"/>
      <c r="DS4" s="151"/>
      <c r="DT4" s="151"/>
      <c r="DU4" s="151"/>
      <c r="DV4" s="151"/>
      <c r="DW4" s="151"/>
      <c r="DX4" s="151"/>
      <c r="DY4" s="151"/>
      <c r="DZ4" s="151"/>
      <c r="EA4" s="151"/>
      <c r="EB4" s="152"/>
      <c r="EC4" s="152"/>
      <c r="ED4" s="152"/>
      <c r="EE4" s="152"/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P4" s="152"/>
      <c r="EQ4" s="152"/>
      <c r="ER4" s="152"/>
      <c r="ES4" s="152"/>
      <c r="ET4" s="152"/>
      <c r="EU4" s="152"/>
      <c r="EV4" s="152"/>
      <c r="EW4" s="152"/>
      <c r="EX4" s="152"/>
      <c r="EY4" s="152"/>
      <c r="EZ4" s="152"/>
      <c r="FA4" s="152"/>
      <c r="FB4" s="152"/>
      <c r="FC4" s="152"/>
    </row>
    <row r="5" spans="1:159" s="153" customFormat="1" x14ac:dyDescent="0.2">
      <c r="A5" s="140" t="s">
        <v>230</v>
      </c>
      <c r="B5" s="141"/>
      <c r="C5" s="141"/>
      <c r="D5" s="142" t="s">
        <v>13</v>
      </c>
      <c r="E5" s="143"/>
      <c r="F5" s="143"/>
      <c r="G5" s="143"/>
      <c r="H5" s="143"/>
      <c r="I5" s="142"/>
      <c r="J5" s="143"/>
      <c r="K5" s="143"/>
      <c r="L5" s="161"/>
      <c r="M5" s="144"/>
      <c r="N5" s="142"/>
      <c r="O5" s="142"/>
      <c r="P5" s="145"/>
      <c r="Q5" s="142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7"/>
      <c r="AM5" s="146"/>
      <c r="AN5" s="146"/>
      <c r="AO5" s="146"/>
      <c r="AP5" s="148"/>
      <c r="AQ5" s="146"/>
      <c r="AR5" s="148"/>
      <c r="AS5" s="148"/>
      <c r="AT5" s="148"/>
      <c r="AU5" s="148"/>
      <c r="AV5" s="148"/>
      <c r="AW5" s="147"/>
      <c r="AX5" s="147"/>
      <c r="AY5" s="148"/>
      <c r="AZ5" s="149"/>
      <c r="BA5" s="150"/>
      <c r="BB5" s="151" t="s">
        <v>266</v>
      </c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>
        <v>29.1</v>
      </c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 t="s">
        <v>259</v>
      </c>
      <c r="CP5" s="151"/>
      <c r="CQ5" s="151"/>
      <c r="CR5" s="151"/>
      <c r="CS5" s="151"/>
      <c r="CT5" s="156"/>
      <c r="CU5" s="151"/>
      <c r="CV5" s="151"/>
      <c r="CW5" s="151"/>
      <c r="CX5" s="151"/>
      <c r="CY5" s="151"/>
      <c r="CZ5" s="151"/>
      <c r="DA5" s="151"/>
      <c r="DB5" s="151"/>
      <c r="DC5" s="151"/>
      <c r="DD5" s="151"/>
      <c r="DE5" s="151"/>
      <c r="DF5" s="151"/>
      <c r="DG5" s="151"/>
      <c r="DH5" s="151"/>
      <c r="DI5" s="151"/>
      <c r="DJ5" s="151"/>
      <c r="DK5" s="151"/>
      <c r="DL5" s="151"/>
      <c r="DM5" s="151"/>
      <c r="DN5" s="151"/>
      <c r="DO5" s="151"/>
      <c r="DP5" s="151"/>
      <c r="DQ5" s="151"/>
      <c r="DR5" s="151"/>
      <c r="DS5" s="151"/>
      <c r="DT5" s="151"/>
      <c r="DU5" s="151"/>
      <c r="DV5" s="151"/>
      <c r="DW5" s="151"/>
      <c r="DX5" s="151"/>
      <c r="DY5" s="151"/>
      <c r="DZ5" s="151"/>
      <c r="EA5" s="151"/>
      <c r="EB5" s="152"/>
      <c r="EC5" s="152"/>
      <c r="ED5" s="152"/>
      <c r="EE5" s="152"/>
      <c r="EF5" s="152"/>
      <c r="EG5" s="152"/>
      <c r="EH5" s="152"/>
      <c r="EI5" s="152"/>
      <c r="EJ5" s="152"/>
      <c r="EK5" s="152"/>
      <c r="EL5" s="152"/>
      <c r="EM5" s="152"/>
      <c r="EN5" s="152"/>
      <c r="EO5" s="152"/>
      <c r="EP5" s="152"/>
      <c r="EQ5" s="152"/>
      <c r="ER5" s="152"/>
      <c r="ES5" s="152"/>
      <c r="ET5" s="152"/>
      <c r="EU5" s="152"/>
      <c r="EV5" s="152"/>
      <c r="EW5" s="152"/>
      <c r="EX5" s="152"/>
      <c r="EY5" s="152"/>
      <c r="EZ5" s="152"/>
      <c r="FA5" s="152"/>
      <c r="FB5" s="152"/>
      <c r="FC5" s="152"/>
    </row>
    <row r="6" spans="1:159" s="153" customFormat="1" x14ac:dyDescent="0.2">
      <c r="A6" s="158" t="s">
        <v>231</v>
      </c>
      <c r="B6" s="141">
        <v>403</v>
      </c>
      <c r="C6" s="141" t="s">
        <v>75</v>
      </c>
      <c r="D6" s="142" t="s">
        <v>12</v>
      </c>
      <c r="E6" s="143">
        <v>42660</v>
      </c>
      <c r="F6" s="143">
        <v>42649</v>
      </c>
      <c r="G6" s="143">
        <v>42649</v>
      </c>
      <c r="H6" s="143">
        <v>42681</v>
      </c>
      <c r="I6" s="142" t="s">
        <v>58</v>
      </c>
      <c r="J6" s="143" t="s">
        <v>58</v>
      </c>
      <c r="K6" s="143" t="s">
        <v>58</v>
      </c>
      <c r="L6" s="161">
        <v>42629</v>
      </c>
      <c r="M6" s="144">
        <v>42641</v>
      </c>
      <c r="N6" s="142" t="s">
        <v>59</v>
      </c>
      <c r="O6" s="142" t="s">
        <v>59</v>
      </c>
      <c r="P6" s="145"/>
      <c r="Q6" s="142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7"/>
      <c r="AM6" s="146"/>
      <c r="AN6" s="146"/>
      <c r="AO6" s="146"/>
      <c r="AP6" s="148"/>
      <c r="AQ6" s="146"/>
      <c r="AR6" s="148"/>
      <c r="AS6" s="148"/>
      <c r="AT6" s="148"/>
      <c r="AU6" s="148"/>
      <c r="AV6" s="148"/>
      <c r="AW6" s="147"/>
      <c r="AX6" s="147"/>
      <c r="AY6" s="148"/>
      <c r="AZ6" s="149"/>
      <c r="BA6" s="157" t="s">
        <v>266</v>
      </c>
      <c r="BB6" s="151"/>
      <c r="BC6" s="151"/>
      <c r="BD6" s="151"/>
      <c r="BE6" s="151"/>
      <c r="BF6" s="151"/>
      <c r="BG6" s="151"/>
      <c r="BH6" s="151">
        <f>(27.2+34.8)/2</f>
        <v>31</v>
      </c>
      <c r="BI6" s="151"/>
      <c r="BJ6" s="151"/>
      <c r="BK6" s="151"/>
      <c r="BL6" s="151"/>
      <c r="BM6" s="151"/>
      <c r="BN6" s="151"/>
      <c r="BO6" s="151">
        <v>33.1</v>
      </c>
      <c r="BP6" s="151"/>
      <c r="BQ6" s="151"/>
      <c r="BR6" s="151"/>
      <c r="BS6" s="151"/>
      <c r="BT6" s="151"/>
      <c r="BU6" s="151"/>
      <c r="BV6" s="151">
        <f>(15.7+17.1)/2</f>
        <v>16.399999999999999</v>
      </c>
      <c r="BW6" s="151"/>
      <c r="BX6" s="151"/>
      <c r="BY6" s="151"/>
      <c r="BZ6" s="151"/>
      <c r="CA6" s="151"/>
      <c r="CB6" s="151"/>
      <c r="CC6" s="151">
        <v>16</v>
      </c>
      <c r="CD6" s="151"/>
      <c r="CE6" s="151"/>
      <c r="CF6" s="151"/>
      <c r="CG6" s="151"/>
      <c r="CH6" s="151"/>
      <c r="CI6" s="151"/>
      <c r="CJ6" s="151" t="s">
        <v>259</v>
      </c>
      <c r="CK6" s="151"/>
      <c r="CL6" s="151"/>
      <c r="CM6" s="151"/>
      <c r="CN6" s="151"/>
      <c r="CO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2"/>
      <c r="EC6" s="152"/>
      <c r="ED6" s="152"/>
      <c r="EE6" s="152"/>
      <c r="EF6" s="152"/>
      <c r="EG6" s="152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2"/>
      <c r="EZ6" s="152"/>
      <c r="FA6" s="152"/>
      <c r="FB6" s="152"/>
      <c r="FC6" s="152"/>
    </row>
    <row r="7" spans="1:159" s="153" customFormat="1" x14ac:dyDescent="0.2">
      <c r="A7" s="140" t="s">
        <v>232</v>
      </c>
      <c r="B7" s="173"/>
      <c r="C7" s="141"/>
      <c r="D7" s="142" t="s">
        <v>13</v>
      </c>
      <c r="E7" s="143"/>
      <c r="F7" s="143"/>
      <c r="G7" s="143"/>
      <c r="H7" s="143"/>
      <c r="I7" s="142"/>
      <c r="J7" s="143"/>
      <c r="K7" s="143"/>
      <c r="L7" s="161"/>
      <c r="M7" s="144"/>
      <c r="N7" s="142"/>
      <c r="O7" s="142"/>
      <c r="P7" s="145"/>
      <c r="Q7" s="142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7"/>
      <c r="AM7" s="146"/>
      <c r="AN7" s="146"/>
      <c r="AO7" s="146"/>
      <c r="AP7" s="148"/>
      <c r="AQ7" s="146"/>
      <c r="AR7" s="148"/>
      <c r="AS7" s="148"/>
      <c r="AT7" s="148"/>
      <c r="AU7" s="148"/>
      <c r="AV7" s="148"/>
      <c r="AW7" s="147"/>
      <c r="AX7" s="147"/>
      <c r="AY7" s="148"/>
      <c r="AZ7" s="149"/>
      <c r="BA7" s="157" t="s">
        <v>266</v>
      </c>
      <c r="BB7" s="151"/>
      <c r="BC7" s="151"/>
      <c r="BD7" s="151"/>
      <c r="BE7" s="151"/>
      <c r="BF7" s="151"/>
      <c r="BG7" s="151"/>
      <c r="BH7" s="151">
        <v>33.299999999999997</v>
      </c>
      <c r="BI7" s="151"/>
      <c r="BJ7" s="151"/>
      <c r="BK7" s="151"/>
      <c r="BL7" s="151"/>
      <c r="BM7" s="151"/>
      <c r="BN7" s="151"/>
      <c r="BO7" s="151">
        <v>26.9</v>
      </c>
      <c r="BP7" s="151"/>
      <c r="BQ7" s="151"/>
      <c r="BR7" s="151"/>
      <c r="BS7" s="151"/>
      <c r="BT7" s="151"/>
      <c r="BU7" s="151"/>
      <c r="BV7" s="151">
        <v>14.2</v>
      </c>
      <c r="BW7" s="151"/>
      <c r="BX7" s="151"/>
      <c r="BY7" s="151"/>
      <c r="BZ7" s="151"/>
      <c r="CA7" s="151"/>
      <c r="CB7" s="151"/>
      <c r="CC7" s="151">
        <v>19</v>
      </c>
      <c r="CD7" s="151"/>
      <c r="CE7" s="151"/>
      <c r="CF7" s="151"/>
      <c r="CG7" s="151"/>
      <c r="CH7" s="151" t="s">
        <v>259</v>
      </c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  <c r="CT7" s="151"/>
      <c r="CU7" s="151"/>
      <c r="CV7" s="151"/>
      <c r="CW7" s="151"/>
      <c r="CX7" s="151"/>
      <c r="CY7" s="151"/>
      <c r="CZ7" s="151"/>
      <c r="DA7" s="151"/>
      <c r="DB7" s="151"/>
      <c r="DC7" s="151"/>
      <c r="DD7" s="151"/>
      <c r="DE7" s="151"/>
      <c r="DF7" s="151"/>
      <c r="DG7" s="151"/>
      <c r="DI7" s="151"/>
      <c r="DJ7" s="151"/>
      <c r="DK7" s="151"/>
      <c r="DL7" s="151"/>
      <c r="DM7" s="151"/>
      <c r="DN7" s="151"/>
      <c r="DO7" s="151"/>
      <c r="DP7" s="151"/>
      <c r="DQ7" s="151"/>
      <c r="DR7" s="151"/>
      <c r="DS7" s="151"/>
      <c r="DT7" s="151"/>
      <c r="DU7" s="151"/>
      <c r="DV7" s="151"/>
      <c r="DW7" s="151"/>
      <c r="DX7" s="151"/>
      <c r="DY7" s="151"/>
      <c r="DZ7" s="151"/>
      <c r="EA7" s="151"/>
      <c r="EB7" s="152"/>
      <c r="EC7" s="152"/>
      <c r="ED7" s="152"/>
      <c r="EE7" s="152"/>
      <c r="EF7" s="152"/>
      <c r="EG7" s="152"/>
      <c r="EH7" s="152"/>
      <c r="EI7" s="152"/>
      <c r="EJ7" s="152"/>
      <c r="EK7" s="152"/>
      <c r="EL7" s="152"/>
      <c r="EM7" s="152"/>
      <c r="EN7" s="152"/>
      <c r="EO7" s="152"/>
      <c r="EP7" s="152"/>
      <c r="EQ7" s="152"/>
      <c r="ER7" s="152"/>
      <c r="ES7" s="152"/>
      <c r="ET7" s="152"/>
      <c r="EU7" s="152"/>
      <c r="EV7" s="152"/>
      <c r="EW7" s="152"/>
      <c r="EX7" s="152"/>
      <c r="EY7" s="152"/>
      <c r="EZ7" s="152"/>
      <c r="FA7" s="152"/>
      <c r="FB7" s="152"/>
      <c r="FC7" s="152"/>
    </row>
    <row r="8" spans="1:159" s="153" customFormat="1" x14ac:dyDescent="0.2">
      <c r="A8" s="158" t="s">
        <v>29</v>
      </c>
      <c r="B8" s="141">
        <v>404</v>
      </c>
      <c r="C8" s="141" t="s">
        <v>85</v>
      </c>
      <c r="D8" s="142" t="s">
        <v>12</v>
      </c>
      <c r="E8" s="143">
        <v>42652</v>
      </c>
      <c r="F8" s="159">
        <v>42639</v>
      </c>
      <c r="G8" s="143">
        <v>42639</v>
      </c>
      <c r="H8" s="143">
        <v>42653</v>
      </c>
      <c r="I8" s="142" t="s">
        <v>59</v>
      </c>
      <c r="J8" s="143" t="s">
        <v>58</v>
      </c>
      <c r="K8" s="143" t="s">
        <v>244</v>
      </c>
      <c r="L8" s="161">
        <v>42627</v>
      </c>
      <c r="M8" s="144">
        <v>42640</v>
      </c>
      <c r="N8" s="142" t="s">
        <v>59</v>
      </c>
      <c r="O8" s="142" t="s">
        <v>59</v>
      </c>
      <c r="P8" s="145"/>
      <c r="Q8" s="142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7"/>
      <c r="AM8" s="146"/>
      <c r="AN8" s="146"/>
      <c r="AO8" s="146"/>
      <c r="AP8" s="148"/>
      <c r="AQ8" s="146"/>
      <c r="AR8" s="148"/>
      <c r="AS8" s="148"/>
      <c r="AT8" s="148"/>
      <c r="AU8" s="148"/>
      <c r="AV8" s="147">
        <f>(39.1+36.5)/2</f>
        <v>37.799999999999997</v>
      </c>
      <c r="AW8" s="147"/>
      <c r="AX8" s="147"/>
      <c r="AY8" s="148"/>
      <c r="AZ8" s="149"/>
      <c r="BA8" s="150">
        <f>(31.2+29.6)/2</f>
        <v>30.4</v>
      </c>
      <c r="BB8" s="151"/>
      <c r="BC8" s="151"/>
      <c r="BD8" s="151"/>
      <c r="BE8" s="151"/>
      <c r="BF8" s="151"/>
      <c r="BG8" s="151"/>
      <c r="BH8" s="151">
        <f>(20.5+21.2)/2</f>
        <v>20.85</v>
      </c>
      <c r="BI8" s="151"/>
      <c r="BJ8" s="151"/>
      <c r="BK8" s="151">
        <f>(16.8+17.1)/2</f>
        <v>16.950000000000003</v>
      </c>
      <c r="BL8" s="151"/>
      <c r="BM8" s="151"/>
      <c r="BN8" s="151"/>
      <c r="BO8" s="151"/>
      <c r="BP8" s="151"/>
      <c r="BQ8" s="151"/>
      <c r="BR8" s="151">
        <v>13.3</v>
      </c>
      <c r="BS8" s="151"/>
      <c r="BT8" s="151"/>
      <c r="BU8" s="151"/>
      <c r="BV8" s="151"/>
      <c r="BW8" s="151"/>
      <c r="BX8" s="151">
        <v>13.9</v>
      </c>
      <c r="BY8" s="151"/>
      <c r="BZ8" s="151"/>
      <c r="CA8" s="151"/>
      <c r="CB8" s="151" t="s">
        <v>259</v>
      </c>
      <c r="CC8" s="151"/>
      <c r="CD8" s="151"/>
      <c r="CE8" s="151"/>
      <c r="CF8" s="151"/>
      <c r="CG8" s="151"/>
      <c r="CH8" s="151"/>
      <c r="CI8" s="156"/>
      <c r="CJ8" s="151"/>
      <c r="CK8" s="151"/>
      <c r="CL8" s="151"/>
      <c r="CM8" s="151"/>
      <c r="CN8" s="151"/>
      <c r="CO8" s="151"/>
      <c r="CP8" s="151"/>
      <c r="CQ8" s="151"/>
      <c r="CR8" s="151"/>
      <c r="CS8" s="151"/>
      <c r="CT8" s="151"/>
      <c r="CU8" s="151"/>
      <c r="CV8" s="151"/>
      <c r="CW8" s="151"/>
      <c r="CX8" s="151"/>
      <c r="CY8" s="151"/>
      <c r="CZ8" s="151"/>
      <c r="DA8" s="151"/>
      <c r="DB8" s="151"/>
      <c r="DC8" s="151"/>
      <c r="DD8" s="151"/>
      <c r="DE8" s="151"/>
      <c r="DF8" s="151"/>
      <c r="DG8" s="151"/>
      <c r="DH8" s="151"/>
      <c r="DI8" s="151"/>
      <c r="DJ8" s="151"/>
      <c r="DK8" s="151"/>
      <c r="DL8" s="151"/>
      <c r="DM8" s="151"/>
      <c r="DN8" s="151"/>
      <c r="DO8" s="151"/>
      <c r="DP8" s="151"/>
      <c r="DQ8" s="151"/>
      <c r="DR8" s="151"/>
      <c r="DS8" s="151"/>
      <c r="DT8" s="151"/>
      <c r="DU8" s="151"/>
      <c r="DV8" s="151"/>
      <c r="DW8" s="151"/>
      <c r="DX8" s="151"/>
      <c r="DY8" s="151"/>
      <c r="DZ8" s="151"/>
      <c r="EA8" s="151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</row>
    <row r="9" spans="1:159" s="153" customFormat="1" x14ac:dyDescent="0.2">
      <c r="A9" s="140" t="s">
        <v>233</v>
      </c>
      <c r="B9" s="141"/>
      <c r="C9" s="141"/>
      <c r="D9" s="142" t="s">
        <v>13</v>
      </c>
      <c r="E9" s="143"/>
      <c r="F9" s="143"/>
      <c r="G9" s="143"/>
      <c r="H9" s="143"/>
      <c r="I9" s="142"/>
      <c r="J9" s="143"/>
      <c r="K9" s="143"/>
      <c r="L9" s="161"/>
      <c r="M9" s="144"/>
      <c r="N9" s="142"/>
      <c r="O9" s="142"/>
      <c r="P9" s="145"/>
      <c r="Q9" s="142" t="s">
        <v>58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7"/>
      <c r="AM9" s="146"/>
      <c r="AN9" s="146"/>
      <c r="AO9" s="146"/>
      <c r="AP9" s="148"/>
      <c r="AQ9" s="146"/>
      <c r="AR9" s="148"/>
      <c r="AS9" s="148"/>
      <c r="AT9" s="148"/>
      <c r="AU9" s="148"/>
      <c r="AV9" s="147">
        <v>38.9</v>
      </c>
      <c r="AW9" s="147"/>
      <c r="AX9" s="147"/>
      <c r="AY9" s="148"/>
      <c r="AZ9" s="149"/>
      <c r="BA9" s="150">
        <v>35.299999999999997</v>
      </c>
      <c r="BB9" s="151"/>
      <c r="BC9" s="151"/>
      <c r="BD9" s="151"/>
      <c r="BE9" s="151"/>
      <c r="BF9" s="151"/>
      <c r="BG9" s="151"/>
      <c r="BH9" s="151">
        <v>23.2</v>
      </c>
      <c r="BI9" s="151"/>
      <c r="BJ9" s="151"/>
      <c r="BK9" s="151">
        <v>18.600000000000001</v>
      </c>
      <c r="BL9" s="151"/>
      <c r="BM9" s="151"/>
      <c r="BN9" s="151"/>
      <c r="BO9" s="151"/>
      <c r="BP9" s="151"/>
      <c r="BQ9" s="151"/>
      <c r="BR9" s="151">
        <v>15.3</v>
      </c>
      <c r="BS9" s="151"/>
      <c r="BT9" s="151"/>
      <c r="BU9" s="151"/>
      <c r="BV9" s="151"/>
      <c r="BW9" s="151"/>
      <c r="BX9" s="151">
        <v>14.7</v>
      </c>
      <c r="BY9" s="151"/>
      <c r="BZ9" s="151"/>
      <c r="CA9" s="151" t="s">
        <v>259</v>
      </c>
      <c r="CB9" s="151"/>
      <c r="CC9" s="151"/>
      <c r="CD9" s="151"/>
      <c r="CE9" s="151"/>
      <c r="CF9" s="151"/>
      <c r="CG9" s="156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</row>
    <row r="10" spans="1:159" s="153" customFormat="1" x14ac:dyDescent="0.2">
      <c r="A10" s="158" t="s">
        <v>29</v>
      </c>
      <c r="B10" s="141">
        <v>405</v>
      </c>
      <c r="C10" s="141" t="s">
        <v>85</v>
      </c>
      <c r="D10" s="142" t="s">
        <v>12</v>
      </c>
      <c r="E10" s="143">
        <v>42649</v>
      </c>
      <c r="F10" s="159">
        <v>42633</v>
      </c>
      <c r="G10" s="143">
        <v>42633</v>
      </c>
      <c r="H10" s="143">
        <v>42653</v>
      </c>
      <c r="I10" s="142" t="s">
        <v>59</v>
      </c>
      <c r="J10" s="143" t="s">
        <v>58</v>
      </c>
      <c r="K10" s="143" t="s">
        <v>244</v>
      </c>
      <c r="L10" s="161">
        <v>42625</v>
      </c>
      <c r="M10" s="144">
        <v>42640</v>
      </c>
      <c r="N10" s="142" t="s">
        <v>59</v>
      </c>
      <c r="O10" s="142" t="s">
        <v>59</v>
      </c>
      <c r="P10" s="145"/>
      <c r="Q10" s="142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7"/>
      <c r="AM10" s="146"/>
      <c r="AN10" s="146"/>
      <c r="AO10" s="146"/>
      <c r="AP10" s="148"/>
      <c r="AQ10" s="146"/>
      <c r="AR10" s="148"/>
      <c r="AS10" s="148"/>
      <c r="AT10" s="148"/>
      <c r="AU10" s="148"/>
      <c r="AV10" s="147">
        <f>(35+27.4)/2</f>
        <v>31.2</v>
      </c>
      <c r="AW10" s="147"/>
      <c r="AX10" s="147"/>
      <c r="AY10" s="148"/>
      <c r="AZ10" s="149"/>
      <c r="BA10" s="150">
        <f>(20.6+29.4)/2</f>
        <v>25</v>
      </c>
      <c r="BB10" s="151"/>
      <c r="BC10" s="151"/>
      <c r="BD10" s="151"/>
      <c r="BE10" s="151"/>
      <c r="BF10" s="151"/>
      <c r="BG10" s="151"/>
      <c r="BH10" s="151">
        <f>(16.5+15.7)/2</f>
        <v>16.100000000000001</v>
      </c>
      <c r="BI10" s="151"/>
      <c r="BJ10" s="151"/>
      <c r="BK10" s="151"/>
      <c r="BL10" s="151"/>
      <c r="BM10" s="151"/>
      <c r="BN10" s="151"/>
      <c r="BO10" s="151"/>
      <c r="BP10" s="151">
        <v>13.5</v>
      </c>
      <c r="BQ10" s="151"/>
      <c r="BR10" s="151"/>
      <c r="BS10" s="151"/>
      <c r="BT10" s="151"/>
      <c r="BU10" s="151"/>
      <c r="BV10" s="151"/>
      <c r="BW10" s="151"/>
      <c r="BX10" s="151"/>
      <c r="BY10" s="151" t="s">
        <v>259</v>
      </c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2"/>
      <c r="FB10" s="152"/>
      <c r="FC10" s="152"/>
    </row>
    <row r="11" spans="1:159" s="153" customFormat="1" x14ac:dyDescent="0.2">
      <c r="A11" s="140" t="s">
        <v>73</v>
      </c>
      <c r="B11" s="173"/>
      <c r="C11" s="141"/>
      <c r="D11" s="142" t="s">
        <v>13</v>
      </c>
      <c r="E11" s="143"/>
      <c r="F11" s="143"/>
      <c r="G11" s="143"/>
      <c r="H11" s="143"/>
      <c r="I11" s="142"/>
      <c r="J11" s="143"/>
      <c r="K11" s="143"/>
      <c r="L11" s="161"/>
      <c r="M11" s="144"/>
      <c r="N11" s="142"/>
      <c r="O11" s="142"/>
      <c r="P11" s="145"/>
      <c r="Q11" s="142" t="s">
        <v>58</v>
      </c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7"/>
      <c r="AM11" s="146"/>
      <c r="AN11" s="146"/>
      <c r="AO11" s="146"/>
      <c r="AP11" s="148"/>
      <c r="AQ11" s="146"/>
      <c r="AR11" s="148"/>
      <c r="AS11" s="148"/>
      <c r="AT11" s="148"/>
      <c r="AU11" s="148"/>
      <c r="AV11" s="147">
        <v>36.5</v>
      </c>
      <c r="AW11" s="147"/>
      <c r="AX11" s="147"/>
      <c r="AY11" s="148"/>
      <c r="AZ11" s="149"/>
      <c r="BA11" s="150">
        <v>24.8</v>
      </c>
      <c r="BB11" s="151"/>
      <c r="BC11" s="151"/>
      <c r="BD11" s="151"/>
      <c r="BE11" s="151"/>
      <c r="BF11" s="151"/>
      <c r="BG11" s="151"/>
      <c r="BH11" s="151">
        <v>20.6</v>
      </c>
      <c r="BI11" s="151"/>
      <c r="BJ11" s="151"/>
      <c r="BK11" s="151"/>
      <c r="BL11" s="151"/>
      <c r="BM11" s="151"/>
      <c r="BN11" s="151"/>
      <c r="BO11" s="151"/>
      <c r="BP11" s="151">
        <v>19.399999999999999</v>
      </c>
      <c r="BQ11" s="151"/>
      <c r="BR11" s="151"/>
      <c r="BS11" s="151"/>
      <c r="BT11" s="151"/>
      <c r="BU11" s="151"/>
      <c r="BV11" s="151"/>
      <c r="BW11" s="151"/>
      <c r="BX11" s="151" t="s">
        <v>259</v>
      </c>
      <c r="BY11" s="151"/>
      <c r="BZ11" s="151"/>
      <c r="CA11" s="151"/>
      <c r="CB11" s="151"/>
      <c r="CC11" s="151"/>
      <c r="CD11" s="151"/>
      <c r="CE11" s="151"/>
      <c r="CF11" s="151"/>
      <c r="CG11" s="156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</row>
    <row r="12" spans="1:159" s="153" customFormat="1" x14ac:dyDescent="0.2">
      <c r="A12" s="158" t="s">
        <v>29</v>
      </c>
      <c r="B12" s="141">
        <v>406</v>
      </c>
      <c r="C12" s="141">
        <v>8419</v>
      </c>
      <c r="D12" s="142" t="s">
        <v>12</v>
      </c>
      <c r="E12" s="143">
        <v>42648</v>
      </c>
      <c r="F12" s="159">
        <v>42633</v>
      </c>
      <c r="G12" s="143">
        <v>42633</v>
      </c>
      <c r="H12" s="143">
        <v>42653</v>
      </c>
      <c r="I12" s="142" t="s">
        <v>58</v>
      </c>
      <c r="J12" s="143" t="s">
        <v>58</v>
      </c>
      <c r="K12" s="143" t="s">
        <v>58</v>
      </c>
      <c r="L12" s="161">
        <v>42629</v>
      </c>
      <c r="M12" s="144">
        <v>42640</v>
      </c>
      <c r="N12" s="142" t="s">
        <v>59</v>
      </c>
      <c r="O12" s="142" t="s">
        <v>59</v>
      </c>
      <c r="P12" s="145"/>
      <c r="Q12" s="142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7"/>
      <c r="AM12" s="146"/>
      <c r="AN12" s="146"/>
      <c r="AO12" s="146"/>
      <c r="AP12" s="148"/>
      <c r="AQ12" s="146"/>
      <c r="AR12" s="148"/>
      <c r="AS12" s="167"/>
      <c r="AT12" s="148"/>
      <c r="AU12" s="148"/>
      <c r="AV12" s="147"/>
      <c r="AW12" s="147"/>
      <c r="AX12" s="147"/>
      <c r="AY12" s="148"/>
      <c r="AZ12" s="149"/>
      <c r="BA12" s="150">
        <f>(30.5+27.7)/2</f>
        <v>29.1</v>
      </c>
      <c r="BB12" s="151"/>
      <c r="BC12" s="151"/>
      <c r="BD12" s="151"/>
      <c r="BE12" s="151"/>
      <c r="BF12" s="151"/>
      <c r="BG12" s="151"/>
      <c r="BH12" s="151">
        <f>(23.5+25.2)/2</f>
        <v>24.35</v>
      </c>
      <c r="BI12" s="151"/>
      <c r="BJ12" s="151"/>
      <c r="BK12" s="151"/>
      <c r="BL12" s="151"/>
      <c r="BM12" s="151"/>
      <c r="BN12" s="151"/>
      <c r="BO12" s="151">
        <v>20.5</v>
      </c>
      <c r="BQ12" s="151"/>
      <c r="BR12" s="151"/>
      <c r="BS12" s="151"/>
      <c r="BT12" s="151"/>
      <c r="BU12" s="151"/>
      <c r="BV12" s="151">
        <f>(13.5+14.9)/2</f>
        <v>14.2</v>
      </c>
      <c r="BW12" s="151"/>
      <c r="BX12" s="151" t="s">
        <v>259</v>
      </c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  <c r="CT12" s="151"/>
      <c r="CU12" s="151"/>
      <c r="CV12" s="156"/>
      <c r="CW12" s="151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2"/>
      <c r="FB12" s="152"/>
      <c r="FC12" s="152"/>
    </row>
    <row r="13" spans="1:159" s="153" customFormat="1" x14ac:dyDescent="0.2">
      <c r="A13" s="140" t="s">
        <v>234</v>
      </c>
      <c r="B13" s="173"/>
      <c r="C13" s="141"/>
      <c r="D13" s="142" t="s">
        <v>13</v>
      </c>
      <c r="E13" s="143"/>
      <c r="F13" s="143"/>
      <c r="G13" s="143"/>
      <c r="H13" s="143"/>
      <c r="I13" s="142"/>
      <c r="J13" s="143"/>
      <c r="K13" s="143"/>
      <c r="L13" s="161"/>
      <c r="M13" s="144"/>
      <c r="N13" s="142"/>
      <c r="O13" s="142"/>
      <c r="P13" s="145"/>
      <c r="Q13" s="142" t="s">
        <v>58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7"/>
      <c r="AM13" s="146"/>
      <c r="AN13" s="146"/>
      <c r="AO13" s="146"/>
      <c r="AP13" s="148"/>
      <c r="AQ13" s="146"/>
      <c r="AR13" s="148"/>
      <c r="AS13" s="167"/>
      <c r="AT13" s="148"/>
      <c r="AU13" s="148"/>
      <c r="AV13" s="147"/>
      <c r="AW13" s="147"/>
      <c r="AX13" s="147"/>
      <c r="AY13" s="148"/>
      <c r="AZ13" s="149"/>
      <c r="BA13" s="150">
        <v>25.7</v>
      </c>
      <c r="BB13" s="151"/>
      <c r="BC13" s="151"/>
      <c r="BD13" s="151"/>
      <c r="BE13" s="151"/>
      <c r="BF13" s="151"/>
      <c r="BG13" s="151"/>
      <c r="BH13" s="151">
        <v>23.2</v>
      </c>
      <c r="BI13" s="151"/>
      <c r="BJ13" s="151"/>
      <c r="BK13" s="151"/>
      <c r="BL13" s="151"/>
      <c r="BM13" s="151"/>
      <c r="BN13" s="151"/>
      <c r="BO13" s="151">
        <v>16.5</v>
      </c>
      <c r="BP13" s="151"/>
      <c r="BQ13" s="151"/>
      <c r="BR13" s="151"/>
      <c r="BS13" s="151"/>
      <c r="BT13" s="151"/>
      <c r="BU13" s="151"/>
      <c r="BV13" s="151">
        <v>13.3</v>
      </c>
      <c r="BW13" s="151" t="s">
        <v>259</v>
      </c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6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2"/>
      <c r="FB13" s="152"/>
      <c r="FC13" s="152"/>
    </row>
    <row r="14" spans="1:159" s="153" customFormat="1" x14ac:dyDescent="0.2">
      <c r="A14" s="158" t="s">
        <v>29</v>
      </c>
      <c r="B14" s="141">
        <v>407</v>
      </c>
      <c r="C14" s="141" t="s">
        <v>67</v>
      </c>
      <c r="D14" s="142" t="s">
        <v>12</v>
      </c>
      <c r="E14" s="143">
        <v>42653</v>
      </c>
      <c r="F14" s="143">
        <v>42639</v>
      </c>
      <c r="G14" s="143">
        <v>42639</v>
      </c>
      <c r="H14" s="143">
        <v>42653</v>
      </c>
      <c r="I14" s="142" t="s">
        <v>58</v>
      </c>
      <c r="J14" s="143" t="s">
        <v>58</v>
      </c>
      <c r="K14" s="143" t="s">
        <v>58</v>
      </c>
      <c r="L14" s="161">
        <v>42627</v>
      </c>
      <c r="M14" s="144">
        <v>42640</v>
      </c>
      <c r="N14" s="142" t="s">
        <v>59</v>
      </c>
      <c r="O14" s="142" t="s">
        <v>59</v>
      </c>
      <c r="P14" s="145"/>
      <c r="Q14" s="142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M14" s="146"/>
      <c r="AN14" s="146"/>
      <c r="AO14" s="146"/>
      <c r="AP14" s="148"/>
      <c r="AQ14" s="146"/>
      <c r="AR14" s="148"/>
      <c r="AS14" s="148"/>
      <c r="AT14" s="148"/>
      <c r="AU14" s="148"/>
      <c r="AV14" s="147">
        <f>(37.4+35.4)/2</f>
        <v>36.4</v>
      </c>
      <c r="AW14" s="147"/>
      <c r="AX14" s="147"/>
      <c r="AY14" s="148"/>
      <c r="AZ14" s="149"/>
      <c r="BA14" s="150">
        <f>(30.3+29.6)/2</f>
        <v>29.950000000000003</v>
      </c>
      <c r="BB14" s="151"/>
      <c r="BC14" s="151"/>
      <c r="BD14" s="151"/>
      <c r="BE14" s="151"/>
      <c r="BF14" s="151"/>
      <c r="BG14" s="151"/>
      <c r="BH14" s="151">
        <f>(25.1+23.1)/2</f>
        <v>24.1</v>
      </c>
      <c r="BI14" s="151"/>
      <c r="BJ14" s="151"/>
      <c r="BK14" s="151">
        <f>(20.5+16.1)/2</f>
        <v>18.3</v>
      </c>
      <c r="BL14" s="151"/>
      <c r="BM14" s="151"/>
      <c r="BN14" s="151"/>
      <c r="BO14" s="151"/>
      <c r="BP14" s="151"/>
      <c r="BQ14" s="151"/>
      <c r="BR14" s="151">
        <v>15.8</v>
      </c>
      <c r="BS14" s="151"/>
      <c r="BT14" s="151"/>
      <c r="BU14" s="151"/>
      <c r="BV14" s="151"/>
      <c r="BW14" s="151"/>
      <c r="BX14" s="151">
        <v>14.1</v>
      </c>
      <c r="BY14" s="151"/>
      <c r="BZ14" s="151"/>
      <c r="CA14" s="151"/>
      <c r="CB14" s="151"/>
      <c r="CC14" s="151" t="s">
        <v>259</v>
      </c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6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2"/>
      <c r="FB14" s="152"/>
      <c r="FC14" s="152"/>
    </row>
    <row r="15" spans="1:159" s="153" customFormat="1" x14ac:dyDescent="0.2">
      <c r="A15" s="140" t="s">
        <v>233</v>
      </c>
      <c r="B15" s="141"/>
      <c r="C15" s="141"/>
      <c r="D15" s="142" t="s">
        <v>13</v>
      </c>
      <c r="E15" s="143"/>
      <c r="F15" s="143"/>
      <c r="G15" s="143"/>
      <c r="H15" s="143"/>
      <c r="I15" s="142"/>
      <c r="J15" s="143"/>
      <c r="K15" s="143"/>
      <c r="L15" s="161"/>
      <c r="M15" s="144"/>
      <c r="N15" s="142"/>
      <c r="O15" s="142"/>
      <c r="P15" s="145"/>
      <c r="Q15" s="142" t="s">
        <v>58</v>
      </c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7"/>
      <c r="AM15" s="146"/>
      <c r="AN15" s="146"/>
      <c r="AO15" s="146"/>
      <c r="AP15" s="148"/>
      <c r="AQ15" s="146"/>
      <c r="AR15" s="148"/>
      <c r="AS15" s="148"/>
      <c r="AT15" s="148"/>
      <c r="AU15" s="148"/>
      <c r="AV15" s="147"/>
      <c r="AW15" s="147"/>
      <c r="AX15" s="147"/>
      <c r="AY15" s="148"/>
      <c r="AZ15" s="149"/>
      <c r="BA15" s="150">
        <v>35.299999999999997</v>
      </c>
      <c r="BB15" s="151"/>
      <c r="BC15" s="151"/>
      <c r="BD15" s="151"/>
      <c r="BE15" s="151"/>
      <c r="BF15" s="151"/>
      <c r="BG15" s="151"/>
      <c r="BH15" s="151">
        <v>24</v>
      </c>
      <c r="BI15" s="151"/>
      <c r="BJ15" s="151"/>
      <c r="BK15" s="151">
        <v>18.600000000000001</v>
      </c>
      <c r="BL15" s="151"/>
      <c r="BM15" s="151"/>
      <c r="BN15" s="151"/>
      <c r="BO15" s="151"/>
      <c r="BP15" s="151"/>
      <c r="BQ15" s="151"/>
      <c r="BR15" s="151">
        <v>15.3</v>
      </c>
      <c r="BS15" s="151"/>
      <c r="BT15" s="151"/>
      <c r="BU15" s="151"/>
      <c r="BV15" s="151"/>
      <c r="BW15" s="151"/>
      <c r="BX15" s="151">
        <v>14.7</v>
      </c>
      <c r="BY15" s="151"/>
      <c r="BZ15" s="151"/>
      <c r="CA15" s="151" t="s">
        <v>259</v>
      </c>
      <c r="CB15" s="151"/>
      <c r="CC15" s="151"/>
      <c r="CD15" s="151"/>
      <c r="CE15" s="151"/>
      <c r="CF15" s="151"/>
      <c r="CG15" s="151"/>
      <c r="CH15" s="151"/>
      <c r="CI15" s="151"/>
      <c r="CJ15" s="151"/>
      <c r="CK15" s="156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2"/>
      <c r="FB15" s="152"/>
      <c r="FC15" s="152"/>
    </row>
    <row r="16" spans="1:159" s="153" customFormat="1" x14ac:dyDescent="0.2">
      <c r="A16" s="158" t="s">
        <v>29</v>
      </c>
      <c r="B16" s="141">
        <v>408</v>
      </c>
      <c r="C16" s="141" t="s">
        <v>67</v>
      </c>
      <c r="D16" s="142" t="s">
        <v>12</v>
      </c>
      <c r="E16" s="143">
        <v>42649</v>
      </c>
      <c r="F16" s="159">
        <v>42633</v>
      </c>
      <c r="G16" s="143">
        <v>42633</v>
      </c>
      <c r="H16" s="143">
        <v>42653</v>
      </c>
      <c r="I16" s="142" t="s">
        <v>58</v>
      </c>
      <c r="J16" s="143" t="s">
        <v>58</v>
      </c>
      <c r="K16" s="143" t="s">
        <v>58</v>
      </c>
      <c r="L16" s="161">
        <v>42622</v>
      </c>
      <c r="M16" s="144">
        <v>42640</v>
      </c>
      <c r="N16" s="142" t="s">
        <v>59</v>
      </c>
      <c r="O16" s="142" t="s">
        <v>59</v>
      </c>
      <c r="P16" s="145"/>
      <c r="Q16" s="142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7"/>
      <c r="AM16" s="146"/>
      <c r="AN16" s="146"/>
      <c r="AO16" s="146"/>
      <c r="AP16" s="148"/>
      <c r="AQ16" s="146"/>
      <c r="AR16" s="148"/>
      <c r="AS16" s="148"/>
      <c r="AT16" s="148"/>
      <c r="AU16" s="148"/>
      <c r="AV16" s="147">
        <f>(30.5+30.4)/2</f>
        <v>30.45</v>
      </c>
      <c r="AW16" s="147"/>
      <c r="AX16" s="147"/>
      <c r="AY16" s="148"/>
      <c r="AZ16" s="149"/>
      <c r="BA16" s="150">
        <f>(23.8+24)/2</f>
        <v>23.9</v>
      </c>
      <c r="BB16" s="151"/>
      <c r="BC16" s="151"/>
      <c r="BD16" s="151"/>
      <c r="BE16" s="151"/>
      <c r="BF16" s="151"/>
      <c r="BG16" s="151"/>
      <c r="BH16" s="151">
        <f>(18.6+28.8)/2</f>
        <v>23.700000000000003</v>
      </c>
      <c r="BI16" s="151"/>
      <c r="BJ16" s="151"/>
      <c r="BK16" s="151"/>
      <c r="BL16" s="151"/>
      <c r="BM16" s="151"/>
      <c r="BN16" s="151"/>
      <c r="BO16" s="151"/>
      <c r="BP16" s="153">
        <v>13.3</v>
      </c>
      <c r="BQ16" s="151"/>
      <c r="BR16" s="151"/>
      <c r="BT16" s="151"/>
      <c r="BU16" s="151"/>
      <c r="BV16" s="151"/>
      <c r="BW16" s="151"/>
      <c r="BX16" s="151"/>
      <c r="BY16" s="151" t="s">
        <v>259</v>
      </c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P16" s="151"/>
      <c r="CQ16" s="151"/>
      <c r="CR16" s="151"/>
      <c r="CS16" s="151"/>
      <c r="CT16" s="156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2"/>
      <c r="FB16" s="152"/>
      <c r="FC16" s="152"/>
    </row>
    <row r="17" spans="1:159" s="153" customFormat="1" x14ac:dyDescent="0.2">
      <c r="A17" s="140" t="s">
        <v>235</v>
      </c>
      <c r="B17" s="173"/>
      <c r="C17" s="141"/>
      <c r="D17" s="142" t="s">
        <v>13</v>
      </c>
      <c r="E17" s="143"/>
      <c r="F17" s="143"/>
      <c r="G17" s="143"/>
      <c r="H17" s="143"/>
      <c r="I17" s="142"/>
      <c r="J17" s="143"/>
      <c r="K17" s="143"/>
      <c r="L17" s="161"/>
      <c r="M17" s="144"/>
      <c r="N17" s="142"/>
      <c r="O17" s="142"/>
      <c r="P17" s="145"/>
      <c r="Q17" s="142" t="s">
        <v>58</v>
      </c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7"/>
      <c r="AM17" s="146"/>
      <c r="AN17" s="146"/>
      <c r="AO17" s="146"/>
      <c r="AP17" s="148"/>
      <c r="AQ17" s="146"/>
      <c r="AR17" s="148"/>
      <c r="AS17" s="148"/>
      <c r="AT17" s="148"/>
      <c r="AU17" s="148"/>
      <c r="AV17" s="147">
        <v>33.9</v>
      </c>
      <c r="AW17" s="147"/>
      <c r="AX17" s="147"/>
      <c r="AY17" s="148"/>
      <c r="AZ17" s="149"/>
      <c r="BA17" s="150">
        <v>28.2</v>
      </c>
      <c r="BB17" s="151"/>
      <c r="BC17" s="151"/>
      <c r="BD17" s="151"/>
      <c r="BE17" s="151"/>
      <c r="BF17" s="151"/>
      <c r="BG17" s="151"/>
      <c r="BH17" s="151">
        <v>26</v>
      </c>
      <c r="BI17" s="151"/>
      <c r="BJ17" s="151"/>
      <c r="BK17" s="151"/>
      <c r="BL17" s="151"/>
      <c r="BM17" s="151"/>
      <c r="BN17" s="151"/>
      <c r="BO17" s="151"/>
      <c r="BP17" s="151">
        <v>17</v>
      </c>
      <c r="BQ17" s="151"/>
      <c r="BR17" s="151"/>
      <c r="BT17" s="151"/>
      <c r="BU17" s="151"/>
      <c r="BV17" s="151"/>
      <c r="BW17" s="151"/>
      <c r="BX17" s="151" t="s">
        <v>259</v>
      </c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6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2"/>
      <c r="FB17" s="152"/>
      <c r="FC17" s="152"/>
    </row>
    <row r="18" spans="1:159" s="153" customFormat="1" x14ac:dyDescent="0.2">
      <c r="A18" s="158" t="s">
        <v>236</v>
      </c>
      <c r="B18" s="141">
        <v>409</v>
      </c>
      <c r="C18" s="141" t="s">
        <v>77</v>
      </c>
      <c r="D18" s="142" t="s">
        <v>12</v>
      </c>
      <c r="E18" s="143">
        <v>42668</v>
      </c>
      <c r="F18" s="159">
        <v>42654</v>
      </c>
      <c r="G18" s="143">
        <v>42654</v>
      </c>
      <c r="H18" s="143"/>
      <c r="I18" s="142" t="s">
        <v>59</v>
      </c>
      <c r="J18" s="143" t="s">
        <v>58</v>
      </c>
      <c r="K18" s="143" t="s">
        <v>244</v>
      </c>
      <c r="L18" s="161">
        <v>42633</v>
      </c>
      <c r="M18" s="144">
        <v>42641</v>
      </c>
      <c r="N18" s="142" t="s">
        <v>59</v>
      </c>
      <c r="O18" s="142" t="s">
        <v>59</v>
      </c>
      <c r="P18" s="145"/>
      <c r="Q18" s="142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7"/>
      <c r="AM18" s="146"/>
      <c r="AN18" s="146"/>
      <c r="AO18" s="146"/>
      <c r="AP18" s="148"/>
      <c r="AQ18" s="146"/>
      <c r="AR18" s="148"/>
      <c r="AS18" s="148"/>
      <c r="AT18" s="148"/>
      <c r="AU18" s="148"/>
      <c r="AV18" s="147"/>
      <c r="AW18" s="147"/>
      <c r="AX18" s="147"/>
      <c r="AY18" s="148"/>
      <c r="AZ18" s="149"/>
      <c r="BA18" s="157" t="s">
        <v>266</v>
      </c>
      <c r="BB18" s="151"/>
      <c r="BC18" s="151"/>
      <c r="BD18" s="151"/>
      <c r="BE18" s="151"/>
      <c r="BF18" s="151"/>
      <c r="BG18" s="151"/>
      <c r="BH18" s="151">
        <f>(35.8+37.1)/2</f>
        <v>36.450000000000003</v>
      </c>
      <c r="BI18" s="151"/>
      <c r="BJ18" s="151"/>
      <c r="BK18" s="151"/>
      <c r="BL18" s="151"/>
      <c r="BM18" s="151"/>
      <c r="BN18" s="151"/>
      <c r="BO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>
        <v>30.3</v>
      </c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 t="s">
        <v>259</v>
      </c>
      <c r="CS18" s="151"/>
      <c r="CT18" s="156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2"/>
      <c r="FB18" s="152"/>
      <c r="FC18" s="152"/>
    </row>
    <row r="19" spans="1:159" s="153" customFormat="1" x14ac:dyDescent="0.2">
      <c r="A19" s="140" t="s">
        <v>237</v>
      </c>
      <c r="B19" s="141"/>
      <c r="C19" s="141"/>
      <c r="D19" s="142" t="s">
        <v>13</v>
      </c>
      <c r="E19" s="143"/>
      <c r="F19" s="143"/>
      <c r="G19" s="143"/>
      <c r="H19" s="143"/>
      <c r="I19" s="142"/>
      <c r="J19" s="143"/>
      <c r="K19" s="143"/>
      <c r="L19" s="161"/>
      <c r="M19" s="144"/>
      <c r="N19" s="142"/>
      <c r="O19" s="142"/>
      <c r="P19" s="145"/>
      <c r="Q19" s="142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7"/>
      <c r="AM19" s="146"/>
      <c r="AN19" s="146"/>
      <c r="AO19" s="146"/>
      <c r="AP19" s="148"/>
      <c r="AQ19" s="146"/>
      <c r="AR19" s="148"/>
      <c r="AS19" s="148"/>
      <c r="AT19" s="148"/>
      <c r="AU19" s="148"/>
      <c r="AV19" s="147"/>
      <c r="AW19" s="147"/>
      <c r="AX19" s="147"/>
      <c r="AY19" s="148"/>
      <c r="AZ19" s="149"/>
      <c r="BA19" s="157" t="s">
        <v>266</v>
      </c>
      <c r="BB19" s="151"/>
      <c r="BC19" s="151"/>
      <c r="BD19" s="151"/>
      <c r="BE19" s="151"/>
      <c r="BF19" s="151"/>
      <c r="BG19" s="151"/>
      <c r="BH19" s="151">
        <v>37.6</v>
      </c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>
        <v>36.700000000000003</v>
      </c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6"/>
      <c r="CO19" s="151"/>
      <c r="CP19" s="151"/>
      <c r="CQ19" s="151" t="s">
        <v>259</v>
      </c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2"/>
      <c r="FB19" s="152"/>
      <c r="FC19" s="152"/>
    </row>
    <row r="20" spans="1:159" s="153" customFormat="1" x14ac:dyDescent="0.2">
      <c r="A20" s="158" t="s">
        <v>229</v>
      </c>
      <c r="B20" s="141">
        <v>410</v>
      </c>
      <c r="C20" s="141" t="s">
        <v>50</v>
      </c>
      <c r="D20" s="142" t="s">
        <v>12</v>
      </c>
      <c r="E20" s="143">
        <v>42664</v>
      </c>
      <c r="F20" s="159">
        <v>42653</v>
      </c>
      <c r="G20" s="143">
        <v>42653</v>
      </c>
      <c r="H20" s="143">
        <v>42739</v>
      </c>
      <c r="I20" s="142" t="s">
        <v>59</v>
      </c>
      <c r="J20" s="143" t="s">
        <v>58</v>
      </c>
      <c r="K20" s="143" t="s">
        <v>244</v>
      </c>
      <c r="L20" s="161">
        <v>42640</v>
      </c>
      <c r="M20" s="144">
        <v>42642</v>
      </c>
      <c r="N20" s="142" t="s">
        <v>59</v>
      </c>
      <c r="O20" s="142" t="s">
        <v>59</v>
      </c>
      <c r="P20" s="145"/>
      <c r="Q20" s="142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7"/>
      <c r="AM20" s="146"/>
      <c r="AN20" s="146"/>
      <c r="AO20" s="146"/>
      <c r="AP20" s="148"/>
      <c r="AQ20" s="146"/>
      <c r="AR20" s="148"/>
      <c r="AS20" s="148"/>
      <c r="AT20" s="148"/>
      <c r="AU20" s="148"/>
      <c r="AV20" s="147"/>
      <c r="AW20" s="147"/>
      <c r="AX20" s="147"/>
      <c r="AY20" s="148"/>
      <c r="AZ20" s="149"/>
      <c r="BA20" s="150"/>
      <c r="BB20" s="151" t="s">
        <v>266</v>
      </c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>
        <v>28.2</v>
      </c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6"/>
      <c r="CN20" s="151" t="s">
        <v>259</v>
      </c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2"/>
      <c r="FB20" s="152"/>
      <c r="FC20" s="152"/>
    </row>
    <row r="21" spans="1:159" s="153" customFormat="1" x14ac:dyDescent="0.2">
      <c r="A21" s="140" t="s">
        <v>238</v>
      </c>
      <c r="B21" s="173"/>
      <c r="C21" s="141"/>
      <c r="D21" s="142" t="s">
        <v>13</v>
      </c>
      <c r="E21" s="143"/>
      <c r="F21" s="143"/>
      <c r="G21" s="143"/>
      <c r="H21" s="143"/>
      <c r="I21" s="142"/>
      <c r="J21" s="143"/>
      <c r="K21" s="143"/>
      <c r="L21" s="161"/>
      <c r="M21" s="144"/>
      <c r="N21" s="142"/>
      <c r="O21" s="142"/>
      <c r="P21" s="145"/>
      <c r="Q21" s="142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7"/>
      <c r="AM21" s="146"/>
      <c r="AN21" s="146"/>
      <c r="AO21" s="146"/>
      <c r="AP21" s="148"/>
      <c r="AQ21" s="146"/>
      <c r="AR21" s="148"/>
      <c r="AS21" s="148"/>
      <c r="AT21" s="148"/>
      <c r="AU21" s="148"/>
      <c r="AV21" s="147"/>
      <c r="AW21" s="147"/>
      <c r="AX21" s="147"/>
      <c r="AY21" s="148"/>
      <c r="AZ21" s="149"/>
      <c r="BA21" s="150"/>
      <c r="BB21" s="151" t="s">
        <v>266</v>
      </c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>
        <v>29.4</v>
      </c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 t="s">
        <v>259</v>
      </c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2"/>
      <c r="FB21" s="152"/>
      <c r="FC21" s="152"/>
    </row>
    <row r="22" spans="1:159" s="153" customFormat="1" x14ac:dyDescent="0.2">
      <c r="A22" s="158" t="s">
        <v>236</v>
      </c>
      <c r="B22" s="141">
        <v>411</v>
      </c>
      <c r="C22" s="141" t="s">
        <v>50</v>
      </c>
      <c r="D22" s="142" t="s">
        <v>12</v>
      </c>
      <c r="E22" s="143">
        <v>42669</v>
      </c>
      <c r="F22" s="159">
        <v>42654</v>
      </c>
      <c r="G22" s="143">
        <v>42654</v>
      </c>
      <c r="H22" s="143"/>
      <c r="I22" s="142" t="s">
        <v>59</v>
      </c>
      <c r="J22" s="143" t="s">
        <v>58</v>
      </c>
      <c r="K22" s="143" t="s">
        <v>244</v>
      </c>
      <c r="L22" s="161">
        <v>42633</v>
      </c>
      <c r="M22" s="144">
        <v>42641</v>
      </c>
      <c r="N22" s="142" t="s">
        <v>59</v>
      </c>
      <c r="O22" s="142" t="s">
        <v>59</v>
      </c>
      <c r="P22" s="145"/>
      <c r="Q22" s="142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7"/>
      <c r="AM22" s="146"/>
      <c r="AN22" s="146"/>
      <c r="AO22" s="146"/>
      <c r="AP22" s="148"/>
      <c r="AQ22" s="146"/>
      <c r="AR22" s="148"/>
      <c r="AS22" s="148"/>
      <c r="AT22" s="148"/>
      <c r="AU22" s="148"/>
      <c r="AV22" s="147"/>
      <c r="AW22" s="147"/>
      <c r="AX22" s="147"/>
      <c r="AY22" s="148"/>
      <c r="AZ22" s="160"/>
      <c r="BA22" s="157" t="s">
        <v>266</v>
      </c>
      <c r="BB22" s="151"/>
      <c r="BC22" s="151"/>
      <c r="BD22" s="151"/>
      <c r="BE22" s="151"/>
      <c r="BF22" s="151"/>
      <c r="BG22" s="151"/>
      <c r="BH22" s="151">
        <f>(31.2+29)/2</f>
        <v>30.1</v>
      </c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6"/>
      <c r="BV22" s="151"/>
      <c r="BW22" s="151"/>
      <c r="BX22" s="151"/>
      <c r="BY22" s="151"/>
      <c r="BZ22" s="151"/>
      <c r="CA22" s="151"/>
      <c r="CB22" s="151"/>
      <c r="CC22" s="151">
        <v>30.3</v>
      </c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 t="s">
        <v>259</v>
      </c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2"/>
      <c r="FB22" s="152"/>
      <c r="FC22" s="152"/>
    </row>
    <row r="23" spans="1:159" s="153" customFormat="1" x14ac:dyDescent="0.2">
      <c r="A23" s="140" t="s">
        <v>237</v>
      </c>
      <c r="B23" s="141"/>
      <c r="C23" s="141"/>
      <c r="D23" s="142" t="s">
        <v>13</v>
      </c>
      <c r="E23" s="143"/>
      <c r="F23" s="143"/>
      <c r="G23" s="143"/>
      <c r="H23" s="143"/>
      <c r="I23" s="142"/>
      <c r="J23" s="143"/>
      <c r="K23" s="143"/>
      <c r="L23" s="161"/>
      <c r="M23" s="144"/>
      <c r="N23" s="142"/>
      <c r="O23" s="142"/>
      <c r="P23" s="145"/>
      <c r="Q23" s="142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7"/>
      <c r="AM23" s="146"/>
      <c r="AN23" s="146"/>
      <c r="AO23" s="146"/>
      <c r="AP23" s="148"/>
      <c r="AQ23" s="146"/>
      <c r="AR23" s="148"/>
      <c r="AS23" s="148"/>
      <c r="AT23" s="148"/>
      <c r="AU23" s="148"/>
      <c r="AV23" s="147"/>
      <c r="AW23" s="147"/>
      <c r="AX23" s="147"/>
      <c r="AY23" s="148"/>
      <c r="AZ23" s="160"/>
      <c r="BA23" s="157" t="s">
        <v>266</v>
      </c>
      <c r="BB23" s="151"/>
      <c r="BC23" s="151"/>
      <c r="BD23" s="151"/>
      <c r="BE23" s="151"/>
      <c r="BF23" s="151"/>
      <c r="BG23" s="151"/>
      <c r="BH23" s="151">
        <v>37.6</v>
      </c>
      <c r="BI23" s="151"/>
      <c r="BJ23" s="151"/>
      <c r="BK23" s="151"/>
      <c r="BL23" s="151"/>
      <c r="BM23" s="151"/>
      <c r="BN23" s="151"/>
      <c r="BO23" s="151"/>
      <c r="BP23" s="151"/>
      <c r="BQ23" s="156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>
        <v>36.700000000000003</v>
      </c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 t="s">
        <v>259</v>
      </c>
      <c r="CR23" s="151"/>
      <c r="CS23" s="151"/>
      <c r="CT23" s="151"/>
      <c r="CU23" s="151"/>
      <c r="CV23" s="151"/>
      <c r="CW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2"/>
      <c r="FB23" s="152"/>
      <c r="FC23" s="152"/>
    </row>
    <row r="24" spans="1:159" s="153" customFormat="1" x14ac:dyDescent="0.2">
      <c r="A24" s="158" t="s">
        <v>29</v>
      </c>
      <c r="B24" s="141">
        <v>412</v>
      </c>
      <c r="C24" s="141" t="s">
        <v>50</v>
      </c>
      <c r="D24" s="142" t="s">
        <v>12</v>
      </c>
      <c r="E24" s="143">
        <v>42641</v>
      </c>
      <c r="F24" s="159">
        <v>42629</v>
      </c>
      <c r="G24" s="159">
        <v>42629</v>
      </c>
      <c r="H24" s="143">
        <v>42653</v>
      </c>
      <c r="I24" s="142" t="s">
        <v>59</v>
      </c>
      <c r="J24" s="143" t="s">
        <v>58</v>
      </c>
      <c r="K24" s="143" t="s">
        <v>244</v>
      </c>
      <c r="L24" s="161">
        <v>42625</v>
      </c>
      <c r="M24" s="144">
        <v>42635</v>
      </c>
      <c r="N24" s="142" t="s">
        <v>59</v>
      </c>
      <c r="O24" s="142" t="s">
        <v>59</v>
      </c>
      <c r="P24" s="145"/>
      <c r="Q24" s="142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7"/>
      <c r="AM24" s="146"/>
      <c r="AN24" s="146"/>
      <c r="AO24" s="146"/>
      <c r="AP24" s="148"/>
      <c r="AQ24" s="146"/>
      <c r="AR24" s="148"/>
      <c r="AS24" s="148"/>
      <c r="AT24" s="167"/>
      <c r="AU24" s="148"/>
      <c r="AV24" s="147">
        <f>(31+26.5)/2</f>
        <v>28.75</v>
      </c>
      <c r="AW24" s="147"/>
      <c r="AX24" s="147"/>
      <c r="AY24" s="148"/>
      <c r="AZ24" s="149"/>
      <c r="BA24" s="150">
        <f>(20.2+22)/2</f>
        <v>21.1</v>
      </c>
      <c r="BB24" s="151"/>
      <c r="BC24" s="151"/>
      <c r="BD24" s="151"/>
      <c r="BE24" s="151"/>
      <c r="BF24" s="151"/>
      <c r="BG24" s="151"/>
      <c r="BH24" s="151">
        <f>(15.8+15.1)/2</f>
        <v>15.45</v>
      </c>
      <c r="BI24" s="151"/>
      <c r="BJ24" s="151"/>
      <c r="BK24" s="151"/>
      <c r="BL24" s="151"/>
      <c r="BM24" s="151"/>
      <c r="BN24" s="151"/>
      <c r="BO24" s="151">
        <v>13.9</v>
      </c>
      <c r="BP24" s="151"/>
      <c r="BQ24" s="151" t="s">
        <v>259</v>
      </c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6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2"/>
      <c r="FB24" s="152"/>
      <c r="FC24" s="152"/>
    </row>
    <row r="25" spans="1:159" s="153" customFormat="1" x14ac:dyDescent="0.2">
      <c r="A25" s="140" t="s">
        <v>74</v>
      </c>
      <c r="B25" s="141"/>
      <c r="C25" s="141"/>
      <c r="D25" s="142" t="s">
        <v>13</v>
      </c>
      <c r="E25" s="143"/>
      <c r="F25" s="143"/>
      <c r="G25" s="143"/>
      <c r="H25" s="143"/>
      <c r="I25" s="142"/>
      <c r="J25" s="143"/>
      <c r="K25" s="143"/>
      <c r="L25" s="161"/>
      <c r="M25" s="144"/>
      <c r="N25" s="142"/>
      <c r="O25" s="142"/>
      <c r="P25" s="145"/>
      <c r="Q25" s="142" t="s">
        <v>58</v>
      </c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7"/>
      <c r="AM25" s="146"/>
      <c r="AN25" s="146"/>
      <c r="AO25" s="146"/>
      <c r="AP25" s="148"/>
      <c r="AQ25" s="146"/>
      <c r="AR25" s="148"/>
      <c r="AS25" s="148"/>
      <c r="AT25" s="148"/>
      <c r="AU25" s="148"/>
      <c r="AV25" s="147">
        <v>31.8</v>
      </c>
      <c r="AW25" s="147"/>
      <c r="AX25" s="147"/>
      <c r="AY25" s="148"/>
      <c r="AZ25" s="149"/>
      <c r="BA25" s="150">
        <v>23.5</v>
      </c>
      <c r="BB25" s="151"/>
      <c r="BC25" s="151"/>
      <c r="BD25" s="151"/>
      <c r="BE25" s="151"/>
      <c r="BF25" s="151"/>
      <c r="BG25" s="151"/>
      <c r="BH25" s="151">
        <v>17.8</v>
      </c>
      <c r="BI25" s="151"/>
      <c r="BJ25" s="151"/>
      <c r="BK25" s="151"/>
      <c r="BL25" s="151"/>
      <c r="BM25" s="151"/>
      <c r="BN25" s="151" t="s">
        <v>259</v>
      </c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6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2"/>
      <c r="FB25" s="152"/>
      <c r="FC25" s="152"/>
    </row>
    <row r="26" spans="1:159" s="153" customFormat="1" x14ac:dyDescent="0.2">
      <c r="A26" s="158" t="s">
        <v>29</v>
      </c>
      <c r="B26" s="141">
        <v>413</v>
      </c>
      <c r="C26" s="141" t="s">
        <v>240</v>
      </c>
      <c r="D26" s="142" t="s">
        <v>12</v>
      </c>
      <c r="E26" s="143">
        <v>42643</v>
      </c>
      <c r="F26" s="143">
        <v>42629</v>
      </c>
      <c r="G26" s="143">
        <v>42629</v>
      </c>
      <c r="H26" s="143">
        <v>42653</v>
      </c>
      <c r="I26" s="142" t="s">
        <v>59</v>
      </c>
      <c r="J26" s="162" t="s">
        <v>58</v>
      </c>
      <c r="K26" s="162" t="s">
        <v>244</v>
      </c>
      <c r="L26" s="161">
        <v>42628</v>
      </c>
      <c r="M26" s="144">
        <v>42640</v>
      </c>
      <c r="N26" s="142" t="s">
        <v>59</v>
      </c>
      <c r="O26" s="142" t="s">
        <v>59</v>
      </c>
      <c r="P26" s="145"/>
      <c r="Q26" s="142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7"/>
      <c r="AM26" s="146"/>
      <c r="AN26" s="146"/>
      <c r="AO26" s="146"/>
      <c r="AP26" s="148"/>
      <c r="AQ26" s="146"/>
      <c r="AR26" s="167"/>
      <c r="AS26" s="148"/>
      <c r="AT26" s="148"/>
      <c r="AU26" s="148"/>
      <c r="AV26" s="147">
        <f>(32.8+30.3)/2</f>
        <v>31.549999999999997</v>
      </c>
      <c r="AW26" s="147"/>
      <c r="AX26" s="147"/>
      <c r="AY26" s="148"/>
      <c r="AZ26" s="149"/>
      <c r="BA26" s="150">
        <f>(28.7+27.6)/2</f>
        <v>28.15</v>
      </c>
      <c r="BB26" s="151"/>
      <c r="BC26" s="151"/>
      <c r="BD26" s="151"/>
      <c r="BE26" s="151"/>
      <c r="BF26" s="151"/>
      <c r="BG26" s="151"/>
      <c r="BH26" s="151">
        <f>(25.6+18.5)/2</f>
        <v>22.05</v>
      </c>
      <c r="BI26" s="151"/>
      <c r="BJ26" s="151"/>
      <c r="BK26" s="151">
        <v>15.25</v>
      </c>
      <c r="BL26" s="151"/>
      <c r="BM26" s="151"/>
      <c r="BN26" s="151"/>
      <c r="BO26" s="151"/>
      <c r="BP26" s="151"/>
      <c r="BQ26" s="151"/>
      <c r="BR26" s="151">
        <v>12.9</v>
      </c>
      <c r="BS26" s="151" t="s">
        <v>259</v>
      </c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6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2"/>
      <c r="FB26" s="152"/>
      <c r="FC26" s="152"/>
    </row>
    <row r="27" spans="1:159" s="153" customFormat="1" x14ac:dyDescent="0.2">
      <c r="A27" s="140" t="s">
        <v>245</v>
      </c>
      <c r="B27" s="141"/>
      <c r="C27" s="141"/>
      <c r="D27" s="142" t="s">
        <v>13</v>
      </c>
      <c r="E27" s="143"/>
      <c r="F27" s="143"/>
      <c r="G27" s="143"/>
      <c r="H27" s="143"/>
      <c r="I27" s="142"/>
      <c r="J27" s="143"/>
      <c r="K27" s="143"/>
      <c r="L27" s="161"/>
      <c r="M27" s="144"/>
      <c r="N27" s="142"/>
      <c r="O27" s="142"/>
      <c r="P27" s="145"/>
      <c r="Q27" s="142" t="s">
        <v>58</v>
      </c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7"/>
      <c r="AM27" s="146"/>
      <c r="AN27" s="146"/>
      <c r="AO27" s="146"/>
      <c r="AP27" s="148"/>
      <c r="AQ27" s="146"/>
      <c r="AR27" s="167"/>
      <c r="AS27" s="148"/>
      <c r="AT27" s="148"/>
      <c r="AU27" s="148"/>
      <c r="AV27" s="147">
        <v>30.7</v>
      </c>
      <c r="AW27" s="147"/>
      <c r="AX27" s="147"/>
      <c r="AY27" s="148"/>
      <c r="AZ27" s="149"/>
      <c r="BA27" s="150">
        <v>29.6</v>
      </c>
      <c r="BB27" s="151"/>
      <c r="BC27" s="151"/>
      <c r="BD27" s="151"/>
      <c r="BE27" s="151"/>
      <c r="BF27" s="151"/>
      <c r="BG27" s="151"/>
      <c r="BH27" s="151">
        <f>(17.1+17.5)/2</f>
        <v>17.3</v>
      </c>
      <c r="BI27" s="151"/>
      <c r="BJ27" s="151"/>
      <c r="BK27" s="151">
        <v>16.100000000000001</v>
      </c>
      <c r="BL27" s="151"/>
      <c r="BM27" s="151"/>
      <c r="BN27" s="151"/>
      <c r="BO27" s="151"/>
      <c r="BP27" s="151"/>
      <c r="BQ27" s="151"/>
      <c r="BR27" s="151" t="s">
        <v>259</v>
      </c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6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2"/>
      <c r="FB27" s="152"/>
      <c r="FC27" s="152"/>
    </row>
    <row r="28" spans="1:159" s="153" customFormat="1" x14ac:dyDescent="0.2">
      <c r="A28" s="158" t="s">
        <v>29</v>
      </c>
      <c r="B28" s="141">
        <v>414</v>
      </c>
      <c r="C28" s="141" t="s">
        <v>87</v>
      </c>
      <c r="D28" s="142" t="s">
        <v>12</v>
      </c>
      <c r="E28" s="143">
        <v>42648</v>
      </c>
      <c r="F28" s="143">
        <v>42629</v>
      </c>
      <c r="G28" s="143">
        <v>42629</v>
      </c>
      <c r="H28" s="143">
        <v>42653</v>
      </c>
      <c r="I28" s="142" t="s">
        <v>59</v>
      </c>
      <c r="J28" s="143" t="s">
        <v>58</v>
      </c>
      <c r="K28" s="143" t="s">
        <v>244</v>
      </c>
      <c r="L28" s="161">
        <v>42622</v>
      </c>
      <c r="M28" s="144">
        <v>42635</v>
      </c>
      <c r="N28" s="142" t="s">
        <v>59</v>
      </c>
      <c r="O28" s="142" t="s">
        <v>59</v>
      </c>
      <c r="P28" s="145"/>
      <c r="Q28" s="142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7"/>
      <c r="AM28" s="146"/>
      <c r="AN28" s="146"/>
      <c r="AO28" s="146"/>
      <c r="AP28" s="148"/>
      <c r="AQ28" s="146"/>
      <c r="AR28" s="148"/>
      <c r="AS28" s="148"/>
      <c r="AT28" s="148"/>
      <c r="AU28" s="148"/>
      <c r="AV28" s="147">
        <f>(34.2+29)/2</f>
        <v>31.6</v>
      </c>
      <c r="AW28" s="147"/>
      <c r="AX28" s="147"/>
      <c r="AY28" s="148"/>
      <c r="AZ28" s="149"/>
      <c r="BA28" s="150">
        <f>(26+19.3)/2</f>
        <v>22.65</v>
      </c>
      <c r="BB28" s="151"/>
      <c r="BC28" s="151"/>
      <c r="BD28" s="151"/>
      <c r="BE28" s="151"/>
      <c r="BF28" s="151"/>
      <c r="BG28" s="151"/>
      <c r="BH28" s="151">
        <f>(15.6+15.1)/2</f>
        <v>15.35</v>
      </c>
      <c r="BI28" s="151"/>
      <c r="BJ28" s="151"/>
      <c r="BK28" s="151"/>
      <c r="BL28" s="151"/>
      <c r="BM28" s="151"/>
      <c r="BN28" s="151"/>
      <c r="BO28" s="151">
        <v>13.6</v>
      </c>
      <c r="BP28" s="151"/>
      <c r="BQ28" s="151"/>
      <c r="BR28" s="151"/>
      <c r="BS28" s="151"/>
      <c r="BT28" s="151"/>
      <c r="BU28" s="151"/>
      <c r="BV28" s="151">
        <f>(12.7+12.8)/2</f>
        <v>12.75</v>
      </c>
      <c r="BW28" s="151"/>
      <c r="BX28" s="151" t="s">
        <v>259</v>
      </c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6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</row>
    <row r="29" spans="1:159" s="153" customFormat="1" x14ac:dyDescent="0.2">
      <c r="A29" s="140" t="s">
        <v>47</v>
      </c>
      <c r="B29" s="141"/>
      <c r="C29" s="141"/>
      <c r="D29" s="142" t="s">
        <v>13</v>
      </c>
      <c r="E29" s="143"/>
      <c r="F29" s="143"/>
      <c r="G29" s="143"/>
      <c r="H29" s="143"/>
      <c r="I29" s="142"/>
      <c r="J29" s="143"/>
      <c r="K29" s="143"/>
      <c r="L29" s="161"/>
      <c r="M29" s="144"/>
      <c r="N29" s="142"/>
      <c r="O29" s="142"/>
      <c r="P29" s="145"/>
      <c r="Q29" s="142" t="s">
        <v>58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7"/>
      <c r="AM29" s="146"/>
      <c r="AN29" s="146"/>
      <c r="AO29" s="146"/>
      <c r="AP29" s="148"/>
      <c r="AQ29" s="146"/>
      <c r="AR29" s="148"/>
      <c r="AS29" s="148"/>
      <c r="AT29" s="148"/>
      <c r="AU29" s="148"/>
      <c r="AV29" s="147">
        <v>30.7</v>
      </c>
      <c r="AW29" s="147"/>
      <c r="AX29" s="147"/>
      <c r="AY29" s="148"/>
      <c r="AZ29" s="149"/>
      <c r="BA29" s="150">
        <v>21.5</v>
      </c>
      <c r="BB29" s="151"/>
      <c r="BC29" s="151"/>
      <c r="BD29" s="151"/>
      <c r="BE29" s="151"/>
      <c r="BF29" s="151"/>
      <c r="BG29" s="151"/>
      <c r="BH29" s="151">
        <v>17.8</v>
      </c>
      <c r="BI29" s="151"/>
      <c r="BJ29" s="151"/>
      <c r="BK29" s="151"/>
      <c r="BL29" s="151"/>
      <c r="BM29" s="151"/>
      <c r="BN29" s="151"/>
      <c r="BO29" s="151">
        <v>15.8</v>
      </c>
      <c r="BP29" s="151"/>
      <c r="BQ29" s="151"/>
      <c r="BR29" s="151"/>
      <c r="BS29" s="151"/>
      <c r="BT29" s="151"/>
      <c r="BU29" s="151"/>
      <c r="BV29" s="151"/>
      <c r="BW29" s="151" t="s">
        <v>259</v>
      </c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6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2"/>
      <c r="FB29" s="152"/>
      <c r="FC29" s="152"/>
    </row>
    <row r="30" spans="1:159" s="153" customFormat="1" x14ac:dyDescent="0.2">
      <c r="A30" s="158" t="s">
        <v>29</v>
      </c>
      <c r="B30" s="141">
        <v>415</v>
      </c>
      <c r="C30" s="141" t="s">
        <v>241</v>
      </c>
      <c r="D30" s="142" t="s">
        <v>12</v>
      </c>
      <c r="E30" s="143">
        <v>42651</v>
      </c>
      <c r="F30" s="159">
        <v>42629</v>
      </c>
      <c r="G30" s="143">
        <v>42629</v>
      </c>
      <c r="H30" s="143">
        <v>42653</v>
      </c>
      <c r="I30" s="142" t="s">
        <v>59</v>
      </c>
      <c r="J30" s="143" t="s">
        <v>58</v>
      </c>
      <c r="K30" s="143" t="s">
        <v>244</v>
      </c>
      <c r="L30" s="161">
        <v>42628</v>
      </c>
      <c r="M30" s="144">
        <v>42640</v>
      </c>
      <c r="N30" s="142" t="s">
        <v>59</v>
      </c>
      <c r="O30" s="142" t="s">
        <v>59</v>
      </c>
      <c r="P30" s="145"/>
      <c r="Q30" s="142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7"/>
      <c r="AM30" s="146"/>
      <c r="AN30" s="146"/>
      <c r="AO30" s="146"/>
      <c r="AP30" s="148"/>
      <c r="AQ30" s="146"/>
      <c r="AR30" s="148"/>
      <c r="AS30" s="148"/>
      <c r="AT30" s="148"/>
      <c r="AU30" s="148"/>
      <c r="AV30" s="147">
        <f>(35+36)/2</f>
        <v>35.5</v>
      </c>
      <c r="AW30" s="147"/>
      <c r="AX30" s="147"/>
      <c r="AY30" s="148"/>
      <c r="AZ30" s="149"/>
      <c r="BA30" s="150">
        <f>(30.7+28.6)/2</f>
        <v>29.65</v>
      </c>
      <c r="BB30" s="151"/>
      <c r="BC30" s="151"/>
      <c r="BD30" s="151"/>
      <c r="BE30" s="151"/>
      <c r="BF30" s="151"/>
      <c r="BG30" s="151"/>
      <c r="BH30" s="151">
        <f>(21.1+22)/2</f>
        <v>21.55</v>
      </c>
      <c r="BI30" s="151"/>
      <c r="BJ30" s="151"/>
      <c r="BK30" s="151">
        <v>24.8</v>
      </c>
      <c r="BL30" s="151"/>
      <c r="BM30" s="151"/>
      <c r="BN30" s="151"/>
      <c r="BO30" s="151"/>
      <c r="BP30" s="151"/>
      <c r="BQ30" s="151"/>
      <c r="BR30" s="151">
        <v>17.2</v>
      </c>
      <c r="BS30" s="151"/>
      <c r="BT30" s="151"/>
      <c r="BU30" s="151"/>
      <c r="BV30" s="151"/>
      <c r="BW30" s="151"/>
      <c r="BX30" s="151">
        <v>13.9</v>
      </c>
      <c r="BY30" s="151"/>
      <c r="BZ30" s="151"/>
      <c r="CA30" s="151" t="s">
        <v>259</v>
      </c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2"/>
      <c r="FB30" s="152"/>
      <c r="FC30" s="152"/>
    </row>
    <row r="31" spans="1:159" s="153" customFormat="1" x14ac:dyDescent="0.2">
      <c r="A31" s="140" t="s">
        <v>245</v>
      </c>
      <c r="B31" s="141"/>
      <c r="C31" s="141"/>
      <c r="D31" s="142" t="s">
        <v>13</v>
      </c>
      <c r="E31" s="143"/>
      <c r="F31" s="143"/>
      <c r="G31" s="143"/>
      <c r="H31" s="143"/>
      <c r="I31" s="142"/>
      <c r="J31" s="143"/>
      <c r="K31" s="143"/>
      <c r="L31" s="161"/>
      <c r="M31" s="144"/>
      <c r="N31" s="142"/>
      <c r="O31" s="142"/>
      <c r="P31" s="145"/>
      <c r="Q31" s="142" t="s">
        <v>58</v>
      </c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7"/>
      <c r="AM31" s="146"/>
      <c r="AN31" s="146"/>
      <c r="AO31" s="146"/>
      <c r="AP31" s="148"/>
      <c r="AQ31" s="146"/>
      <c r="AR31" s="148"/>
      <c r="AS31" s="148"/>
      <c r="AT31" s="148"/>
      <c r="AU31" s="148"/>
      <c r="AV31" s="147">
        <v>30.7</v>
      </c>
      <c r="AW31" s="147"/>
      <c r="AX31" s="147"/>
      <c r="AY31" s="148"/>
      <c r="AZ31" s="149"/>
      <c r="BA31" s="150">
        <v>29.6</v>
      </c>
      <c r="BB31" s="151"/>
      <c r="BC31" s="151"/>
      <c r="BD31" s="151"/>
      <c r="BE31" s="151"/>
      <c r="BF31" s="151"/>
      <c r="BG31" s="151"/>
      <c r="BH31" s="151">
        <f>(17+17.2)/2</f>
        <v>17.100000000000001</v>
      </c>
      <c r="BI31" s="151"/>
      <c r="BJ31" s="151"/>
      <c r="BK31" s="151">
        <v>16</v>
      </c>
      <c r="BL31" s="151"/>
      <c r="BM31" s="151"/>
      <c r="BN31" s="151"/>
      <c r="BO31" s="151"/>
      <c r="BQ31" s="151"/>
      <c r="BR31" s="151">
        <v>13.4</v>
      </c>
      <c r="BS31" s="151"/>
      <c r="BT31" s="151"/>
      <c r="BU31" s="151"/>
      <c r="BV31" s="151"/>
      <c r="BW31" s="151"/>
      <c r="BX31" s="151">
        <v>13.7</v>
      </c>
      <c r="BY31" s="151" t="s">
        <v>259</v>
      </c>
      <c r="BZ31" s="151"/>
      <c r="CA31" s="151"/>
      <c r="CB31" s="151"/>
      <c r="CC31" s="151"/>
      <c r="CD31" s="151"/>
      <c r="CE31" s="151"/>
      <c r="CF31" s="151"/>
      <c r="CG31" s="151"/>
      <c r="CH31" s="151"/>
      <c r="CI31" s="156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2"/>
      <c r="FB31" s="152"/>
      <c r="FC31" s="152"/>
    </row>
    <row r="32" spans="1:159" s="153" customFormat="1" x14ac:dyDescent="0.2">
      <c r="A32" s="158" t="s">
        <v>29</v>
      </c>
      <c r="B32" s="141">
        <v>416</v>
      </c>
      <c r="C32" s="141" t="s">
        <v>242</v>
      </c>
      <c r="D32" s="142" t="s">
        <v>12</v>
      </c>
      <c r="E32" s="143">
        <v>42639</v>
      </c>
      <c r="F32" s="159">
        <v>42629</v>
      </c>
      <c r="G32" s="159">
        <v>42629</v>
      </c>
      <c r="H32" s="143">
        <v>42653</v>
      </c>
      <c r="I32" s="142" t="s">
        <v>59</v>
      </c>
      <c r="J32" s="162" t="s">
        <v>58</v>
      </c>
      <c r="K32" s="163" t="s">
        <v>244</v>
      </c>
      <c r="L32" s="161">
        <v>42620</v>
      </c>
      <c r="M32" s="144">
        <v>42633</v>
      </c>
      <c r="N32" s="142" t="s">
        <v>59</v>
      </c>
      <c r="O32" s="142" t="s">
        <v>59</v>
      </c>
      <c r="P32" s="145"/>
      <c r="Q32" s="142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7"/>
      <c r="AM32" s="146"/>
      <c r="AN32" s="146"/>
      <c r="AO32" s="146"/>
      <c r="AP32" s="148"/>
      <c r="AQ32" s="146"/>
      <c r="AR32" s="148"/>
      <c r="AS32" s="148"/>
      <c r="AT32" s="148"/>
      <c r="AU32" s="148">
        <f>(29.6+26.3)/2</f>
        <v>27.950000000000003</v>
      </c>
      <c r="AV32" s="148"/>
      <c r="AW32" s="147"/>
      <c r="AX32" s="148"/>
      <c r="AZ32" s="160"/>
      <c r="BA32" s="150">
        <f>(24.3+25.6)/2</f>
        <v>24.950000000000003</v>
      </c>
      <c r="BB32" s="151"/>
      <c r="BC32" s="151"/>
      <c r="BD32" s="151"/>
      <c r="BE32" s="151"/>
      <c r="BF32" s="151"/>
      <c r="BG32" s="151"/>
      <c r="BH32" s="151">
        <v>14.1</v>
      </c>
      <c r="BI32" s="151"/>
      <c r="BJ32" s="151"/>
      <c r="BK32" s="151">
        <f>(12.6+12.1)/2</f>
        <v>12.35</v>
      </c>
      <c r="BL32" s="151"/>
      <c r="BM32" s="151"/>
      <c r="BN32" s="151"/>
      <c r="BO32" s="151" t="s">
        <v>259</v>
      </c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6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2"/>
      <c r="EU32" s="152"/>
      <c r="EV32" s="152"/>
      <c r="EW32" s="152"/>
      <c r="EX32" s="152"/>
      <c r="EY32" s="152"/>
      <c r="EZ32" s="152"/>
      <c r="FA32" s="152"/>
      <c r="FB32" s="152"/>
      <c r="FC32" s="152"/>
    </row>
    <row r="33" spans="1:159" s="153" customFormat="1" x14ac:dyDescent="0.2">
      <c r="A33" s="140" t="s">
        <v>246</v>
      </c>
      <c r="B33" s="141"/>
      <c r="C33" s="141"/>
      <c r="D33" s="142" t="s">
        <v>13</v>
      </c>
      <c r="E33" s="143"/>
      <c r="F33" s="143"/>
      <c r="G33" s="143"/>
      <c r="H33" s="143"/>
      <c r="I33" s="142"/>
      <c r="J33" s="143"/>
      <c r="K33" s="143"/>
      <c r="L33" s="161"/>
      <c r="M33" s="144"/>
      <c r="N33" s="142"/>
      <c r="O33" s="142"/>
      <c r="P33" s="145"/>
      <c r="Q33" s="142" t="s">
        <v>58</v>
      </c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7"/>
      <c r="AM33" s="146"/>
      <c r="AN33" s="146"/>
      <c r="AO33" s="146"/>
      <c r="AP33" s="148"/>
      <c r="AQ33" s="146"/>
      <c r="AR33" s="148"/>
      <c r="AS33" s="148"/>
      <c r="AT33" s="148"/>
      <c r="AU33" s="148">
        <f>(25.5+23)/2</f>
        <v>24.25</v>
      </c>
      <c r="AV33" s="148"/>
      <c r="AW33" s="147"/>
      <c r="AX33" s="147"/>
      <c r="AY33" s="148"/>
      <c r="AZ33" s="160"/>
      <c r="BA33" s="150">
        <v>21.6</v>
      </c>
      <c r="BB33" s="151"/>
      <c r="BC33" s="151"/>
      <c r="BD33" s="151"/>
      <c r="BE33" s="151"/>
      <c r="BF33" s="151"/>
      <c r="BG33" s="151"/>
      <c r="BH33" s="151">
        <v>11.9</v>
      </c>
      <c r="BI33" s="151"/>
      <c r="BJ33" s="151"/>
      <c r="BK33" s="151">
        <v>12.1</v>
      </c>
      <c r="BL33" s="151"/>
      <c r="BM33" s="151" t="s">
        <v>259</v>
      </c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6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2"/>
      <c r="EU33" s="152"/>
      <c r="EV33" s="152"/>
      <c r="EW33" s="152"/>
      <c r="EX33" s="152"/>
      <c r="EY33" s="152"/>
      <c r="EZ33" s="152"/>
      <c r="FA33" s="152"/>
      <c r="FB33" s="152"/>
      <c r="FC33" s="152"/>
    </row>
    <row r="34" spans="1:159" s="153" customFormat="1" x14ac:dyDescent="0.2">
      <c r="A34" s="158" t="s">
        <v>29</v>
      </c>
      <c r="B34" s="141">
        <v>417</v>
      </c>
      <c r="C34" s="141" t="s">
        <v>52</v>
      </c>
      <c r="D34" s="142" t="s">
        <v>12</v>
      </c>
      <c r="E34" s="143">
        <v>42640</v>
      </c>
      <c r="F34" s="159">
        <v>42629</v>
      </c>
      <c r="G34" s="143">
        <v>42629</v>
      </c>
      <c r="H34" s="143">
        <v>42639</v>
      </c>
      <c r="I34" s="142" t="s">
        <v>59</v>
      </c>
      <c r="J34" s="143" t="s">
        <v>58</v>
      </c>
      <c r="K34" s="143" t="s">
        <v>244</v>
      </c>
      <c r="L34" s="161">
        <v>42621</v>
      </c>
      <c r="M34" s="144">
        <v>42633</v>
      </c>
      <c r="N34" s="142" t="s">
        <v>59</v>
      </c>
      <c r="O34" s="142" t="s">
        <v>59</v>
      </c>
      <c r="P34" s="145"/>
      <c r="Q34" s="142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>
        <v>40</v>
      </c>
      <c r="AH34" s="146"/>
      <c r="AI34" s="146"/>
      <c r="AJ34" s="146"/>
      <c r="AK34" s="146"/>
      <c r="AL34" s="147"/>
      <c r="AM34" s="146"/>
      <c r="AN34" s="146"/>
      <c r="AO34" s="146"/>
      <c r="AP34" s="148"/>
      <c r="AQ34" s="146"/>
      <c r="AR34" s="148"/>
      <c r="AS34" s="148"/>
      <c r="AT34" s="148"/>
      <c r="AU34" s="148">
        <f>(27.7+32.9+34.4)/3</f>
        <v>31.666666666666668</v>
      </c>
      <c r="AV34" s="148"/>
      <c r="AW34" s="147"/>
      <c r="AX34" s="148"/>
      <c r="AZ34" s="160"/>
      <c r="BA34" s="150">
        <f>(25.1+15)/2</f>
        <v>20.05</v>
      </c>
      <c r="BB34" s="151"/>
      <c r="BC34" s="151"/>
      <c r="BD34" s="151"/>
      <c r="BE34" s="151"/>
      <c r="BF34" s="151"/>
      <c r="BG34" s="151"/>
      <c r="BH34" s="151">
        <f>(12.4+13.2)/2</f>
        <v>12.8</v>
      </c>
      <c r="BI34" s="151"/>
      <c r="BJ34" s="151"/>
      <c r="BK34" s="151">
        <v>14.45</v>
      </c>
      <c r="BL34" s="151"/>
      <c r="BM34" s="151"/>
      <c r="BN34" s="151"/>
      <c r="BO34" s="151"/>
      <c r="BP34" s="153" t="s">
        <v>259</v>
      </c>
      <c r="BQ34" s="151"/>
      <c r="BR34" s="151"/>
      <c r="BS34" s="151"/>
      <c r="BT34" s="151"/>
      <c r="BU34" s="156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2"/>
      <c r="EU34" s="152"/>
      <c r="EV34" s="152"/>
      <c r="EW34" s="152"/>
      <c r="EX34" s="152"/>
      <c r="EY34" s="152"/>
      <c r="EZ34" s="152"/>
      <c r="FA34" s="152"/>
      <c r="FB34" s="152"/>
      <c r="FC34" s="152"/>
    </row>
    <row r="35" spans="1:159" s="153" customFormat="1" x14ac:dyDescent="0.2">
      <c r="A35" s="140" t="s">
        <v>247</v>
      </c>
      <c r="B35" s="141"/>
      <c r="C35" s="141"/>
      <c r="D35" s="142" t="s">
        <v>13</v>
      </c>
      <c r="E35" s="143"/>
      <c r="F35" s="143"/>
      <c r="G35" s="143"/>
      <c r="H35" s="143"/>
      <c r="I35" s="142"/>
      <c r="J35" s="143"/>
      <c r="K35" s="143"/>
      <c r="L35" s="161"/>
      <c r="M35" s="144"/>
      <c r="N35" s="142"/>
      <c r="O35" s="142"/>
      <c r="P35" s="145"/>
      <c r="Q35" s="142" t="s">
        <v>58</v>
      </c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>
        <v>40</v>
      </c>
      <c r="AH35" s="146"/>
      <c r="AI35" s="146"/>
      <c r="AJ35" s="146"/>
      <c r="AK35" s="146"/>
      <c r="AL35" s="147"/>
      <c r="AM35" s="146"/>
      <c r="AN35" s="146"/>
      <c r="AO35" s="146"/>
      <c r="AP35" s="148"/>
      <c r="AQ35" s="146"/>
      <c r="AR35" s="148"/>
      <c r="AS35" s="148"/>
      <c r="AT35" s="148"/>
      <c r="AU35" s="148">
        <f>(32+33.6+27.9)/3</f>
        <v>31.166666666666668</v>
      </c>
      <c r="AV35" s="148"/>
      <c r="AW35" s="147"/>
      <c r="AX35" s="147"/>
      <c r="AY35" s="148"/>
      <c r="AZ35" s="160"/>
      <c r="BA35" s="150">
        <v>28.7</v>
      </c>
      <c r="BB35" s="151"/>
      <c r="BC35" s="151"/>
      <c r="BD35" s="151"/>
      <c r="BE35" s="151"/>
      <c r="BF35" s="151"/>
      <c r="BG35" s="151"/>
      <c r="BH35" s="151">
        <v>14.6</v>
      </c>
      <c r="BI35" s="151"/>
      <c r="BJ35" s="151"/>
      <c r="BK35" s="151">
        <v>13.6</v>
      </c>
      <c r="BL35" s="151"/>
      <c r="BM35" s="151"/>
      <c r="BN35" s="151" t="s">
        <v>259</v>
      </c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</row>
    <row r="36" spans="1:159" s="153" customFormat="1" x14ac:dyDescent="0.2">
      <c r="A36" s="158" t="s">
        <v>236</v>
      </c>
      <c r="B36" s="141">
        <v>418</v>
      </c>
      <c r="C36" s="141" t="s">
        <v>78</v>
      </c>
      <c r="D36" s="142" t="s">
        <v>12</v>
      </c>
      <c r="E36" s="143">
        <v>42641</v>
      </c>
      <c r="F36" s="159">
        <v>42625</v>
      </c>
      <c r="G36" s="159">
        <v>42625</v>
      </c>
      <c r="H36" s="143">
        <v>42653</v>
      </c>
      <c r="I36" s="142" t="s">
        <v>58</v>
      </c>
      <c r="J36" s="143" t="s">
        <v>58</v>
      </c>
      <c r="K36" s="143" t="s">
        <v>244</v>
      </c>
      <c r="L36" s="161">
        <v>42626</v>
      </c>
      <c r="M36" s="144">
        <v>42633</v>
      </c>
      <c r="N36" s="142" t="s">
        <v>59</v>
      </c>
      <c r="O36" s="142" t="s">
        <v>59</v>
      </c>
      <c r="P36" s="145"/>
      <c r="Q36" s="142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>
        <v>38</v>
      </c>
      <c r="AH36" s="146"/>
      <c r="AI36" s="146"/>
      <c r="AJ36" s="146"/>
      <c r="AK36" s="146"/>
      <c r="AL36" s="147"/>
      <c r="AM36" s="146"/>
      <c r="AN36" s="146"/>
      <c r="AO36" s="146"/>
      <c r="AP36" s="148"/>
      <c r="AQ36" s="146"/>
      <c r="AR36" s="148"/>
      <c r="AS36" s="148"/>
      <c r="AT36" s="148"/>
      <c r="AU36" s="148">
        <f>(26.1+29.1+26.8)/3</f>
        <v>27.333333333333332</v>
      </c>
      <c r="AV36" s="148"/>
      <c r="AW36" s="147">
        <f>(25.1+21.5)/2</f>
        <v>23.3</v>
      </c>
      <c r="AX36" s="148"/>
      <c r="AZ36" s="160"/>
      <c r="BA36" s="150"/>
      <c r="BB36" s="151"/>
      <c r="BC36" s="151"/>
      <c r="BD36" s="151"/>
      <c r="BE36" s="151"/>
      <c r="BF36" s="151"/>
      <c r="BG36" s="151"/>
      <c r="BH36" s="151">
        <f>(13.6+15.9)/2</f>
        <v>14.75</v>
      </c>
      <c r="BI36" s="151"/>
      <c r="BJ36" s="151"/>
      <c r="BK36" s="151"/>
      <c r="BL36" s="151"/>
      <c r="BM36" s="151"/>
      <c r="BN36" s="151"/>
      <c r="BO36" s="151"/>
      <c r="BP36" s="151"/>
      <c r="BQ36" s="151" t="s">
        <v>259</v>
      </c>
      <c r="BR36" s="151"/>
      <c r="BS36" s="156"/>
      <c r="BT36" s="151"/>
      <c r="BU36" s="156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X36" s="151"/>
      <c r="CY36" s="151"/>
      <c r="CZ36" s="151"/>
      <c r="DA36" s="151"/>
      <c r="DB36" s="151"/>
      <c r="DC36" s="151"/>
      <c r="DD36" s="151"/>
      <c r="DE36" s="151"/>
      <c r="DF36" s="151"/>
      <c r="DG36" s="151"/>
      <c r="DH36" s="151"/>
      <c r="DI36" s="151"/>
      <c r="DJ36" s="151"/>
      <c r="DK36" s="151"/>
      <c r="DL36" s="151"/>
      <c r="DM36" s="151"/>
      <c r="DN36" s="151"/>
      <c r="DO36" s="151"/>
      <c r="DP36" s="151"/>
      <c r="DQ36" s="151"/>
      <c r="DR36" s="151"/>
      <c r="DS36" s="151"/>
      <c r="DT36" s="151"/>
      <c r="DU36" s="151"/>
      <c r="DV36" s="151"/>
      <c r="DW36" s="151"/>
      <c r="DX36" s="151"/>
      <c r="DY36" s="151"/>
      <c r="DZ36" s="151"/>
      <c r="EA36" s="151"/>
      <c r="EB36" s="152"/>
      <c r="EC36" s="152"/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</row>
    <row r="37" spans="1:159" s="153" customFormat="1" x14ac:dyDescent="0.2">
      <c r="A37" s="140" t="s">
        <v>248</v>
      </c>
      <c r="B37" s="141"/>
      <c r="C37" s="141"/>
      <c r="D37" s="142" t="s">
        <v>13</v>
      </c>
      <c r="E37" s="143"/>
      <c r="F37" s="143"/>
      <c r="G37" s="143"/>
      <c r="H37" s="143"/>
      <c r="I37" s="142"/>
      <c r="J37" s="143"/>
      <c r="K37" s="143"/>
      <c r="L37" s="161"/>
      <c r="M37" s="144"/>
      <c r="N37" s="142"/>
      <c r="O37" s="142"/>
      <c r="P37" s="145"/>
      <c r="Q37" s="142" t="s">
        <v>58</v>
      </c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>
        <v>40</v>
      </c>
      <c r="AH37" s="146"/>
      <c r="AI37" s="146"/>
      <c r="AJ37" s="146"/>
      <c r="AK37" s="146"/>
      <c r="AL37" s="147"/>
      <c r="AM37" s="146"/>
      <c r="AN37" s="146"/>
      <c r="AO37" s="146"/>
      <c r="AP37" s="148"/>
      <c r="AQ37" s="146"/>
      <c r="AR37" s="148"/>
      <c r="AS37" s="148"/>
      <c r="AT37" s="148"/>
      <c r="AU37" s="148">
        <f>(38.6+29.7+31.9)/3</f>
        <v>33.4</v>
      </c>
      <c r="AV37" s="148"/>
      <c r="AW37" s="147">
        <v>23.6</v>
      </c>
      <c r="AX37" s="147"/>
      <c r="AY37" s="148"/>
      <c r="AZ37" s="160"/>
      <c r="BA37" s="150"/>
      <c r="BB37" s="151"/>
      <c r="BC37" s="151"/>
      <c r="BD37" s="151"/>
      <c r="BE37" s="151"/>
      <c r="BF37" s="151"/>
      <c r="BG37" s="151"/>
      <c r="BH37" s="151">
        <v>19.3</v>
      </c>
      <c r="BI37" s="151"/>
      <c r="BJ37" s="151"/>
      <c r="BK37" s="151"/>
      <c r="BL37" s="151"/>
      <c r="BM37" s="151"/>
      <c r="BN37" s="151"/>
      <c r="BO37" s="151" t="s">
        <v>259</v>
      </c>
      <c r="BP37" s="156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</row>
    <row r="38" spans="1:159" s="153" customFormat="1" x14ac:dyDescent="0.2">
      <c r="A38" s="158" t="s">
        <v>236</v>
      </c>
      <c r="B38" s="141">
        <v>419</v>
      </c>
      <c r="C38" s="141" t="s">
        <v>243</v>
      </c>
      <c r="D38" s="142" t="s">
        <v>12</v>
      </c>
      <c r="E38" s="143">
        <v>42640</v>
      </c>
      <c r="F38" s="159">
        <v>42625</v>
      </c>
      <c r="G38" s="143">
        <v>42625</v>
      </c>
      <c r="H38" s="143">
        <v>42653</v>
      </c>
      <c r="I38" s="142" t="s">
        <v>58</v>
      </c>
      <c r="J38" s="143" t="s">
        <v>58</v>
      </c>
      <c r="K38" s="143" t="s">
        <v>58</v>
      </c>
      <c r="L38" s="161">
        <v>42626</v>
      </c>
      <c r="M38" s="144">
        <v>42633</v>
      </c>
      <c r="N38" s="142" t="s">
        <v>59</v>
      </c>
      <c r="O38" s="142" t="s">
        <v>59</v>
      </c>
      <c r="P38" s="145"/>
      <c r="Q38" s="142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>
        <v>38.9</v>
      </c>
      <c r="AH38" s="146"/>
      <c r="AI38" s="146"/>
      <c r="AJ38" s="146"/>
      <c r="AK38" s="146"/>
      <c r="AL38" s="147"/>
      <c r="AM38" s="146"/>
      <c r="AN38" s="146"/>
      <c r="AO38" s="146"/>
      <c r="AP38" s="148"/>
      <c r="AQ38" s="146"/>
      <c r="AR38" s="148"/>
      <c r="AS38" s="148"/>
      <c r="AT38" s="148"/>
      <c r="AU38" s="148">
        <f>(22.2+24.2+17.7)/3</f>
        <v>21.366666666666664</v>
      </c>
      <c r="AV38" s="148"/>
      <c r="AW38" s="147">
        <f>(22.8+20.6)/2</f>
        <v>21.700000000000003</v>
      </c>
      <c r="AX38" s="147"/>
      <c r="AY38" s="148"/>
      <c r="AZ38" s="160"/>
      <c r="BA38" s="150"/>
      <c r="BB38" s="151"/>
      <c r="BC38" s="151"/>
      <c r="BD38" s="151"/>
      <c r="BE38" s="151"/>
      <c r="BF38" s="151"/>
      <c r="BG38" s="151"/>
      <c r="BH38" s="151">
        <f>(18.3+14.9)/2</f>
        <v>16.600000000000001</v>
      </c>
      <c r="BI38" s="151"/>
      <c r="BJ38" s="151"/>
      <c r="BK38" s="151"/>
      <c r="BL38" s="151"/>
      <c r="BM38" s="151"/>
      <c r="BN38" s="151"/>
      <c r="BO38" s="151"/>
      <c r="BP38" s="151" t="s">
        <v>259</v>
      </c>
      <c r="BQ38" s="151"/>
      <c r="BR38" s="151"/>
      <c r="BS38" s="151"/>
      <c r="BT38" s="151"/>
      <c r="BU38" s="156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6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</row>
    <row r="39" spans="1:159" s="153" customFormat="1" x14ac:dyDescent="0.2">
      <c r="A39" s="140" t="s">
        <v>248</v>
      </c>
      <c r="B39" s="141"/>
      <c r="C39" s="141"/>
      <c r="D39" s="142" t="s">
        <v>13</v>
      </c>
      <c r="E39" s="143"/>
      <c r="F39" s="143"/>
      <c r="G39" s="143"/>
      <c r="H39" s="143"/>
      <c r="I39" s="142"/>
      <c r="J39" s="143"/>
      <c r="K39" s="143"/>
      <c r="L39" s="161"/>
      <c r="M39" s="144"/>
      <c r="N39" s="142"/>
      <c r="O39" s="142"/>
      <c r="P39" s="145"/>
      <c r="Q39" s="142" t="s">
        <v>58</v>
      </c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>
        <v>40</v>
      </c>
      <c r="AH39" s="146"/>
      <c r="AI39" s="146"/>
      <c r="AJ39" s="146"/>
      <c r="AK39" s="146"/>
      <c r="AL39" s="147"/>
      <c r="AM39" s="146"/>
      <c r="AN39" s="146"/>
      <c r="AO39" s="146"/>
      <c r="AP39" s="148"/>
      <c r="AQ39" s="146"/>
      <c r="AR39" s="148"/>
      <c r="AS39" s="148"/>
      <c r="AT39" s="148"/>
      <c r="AU39" s="148">
        <f>(38.6+29.7+31.9)/3</f>
        <v>33.4</v>
      </c>
      <c r="AV39" s="148"/>
      <c r="AW39" s="147">
        <v>23.6</v>
      </c>
      <c r="AX39" s="147"/>
      <c r="AY39" s="148"/>
      <c r="AZ39" s="160"/>
      <c r="BA39" s="150"/>
      <c r="BB39" s="151"/>
      <c r="BC39" s="151"/>
      <c r="BD39" s="151"/>
      <c r="BE39" s="151"/>
      <c r="BF39" s="151"/>
      <c r="BG39" s="151"/>
      <c r="BH39" s="151">
        <v>19.3</v>
      </c>
      <c r="BI39" s="151"/>
      <c r="BJ39" s="151"/>
      <c r="BK39" s="151"/>
      <c r="BL39" s="151"/>
      <c r="BM39" s="151"/>
      <c r="BN39" s="151"/>
      <c r="BO39" s="151" t="s">
        <v>259</v>
      </c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6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1"/>
      <c r="CW39" s="151"/>
      <c r="CX39" s="151"/>
      <c r="CY39" s="151"/>
      <c r="CZ39" s="151"/>
      <c r="DA39" s="151"/>
      <c r="DB39" s="151"/>
      <c r="DC39" s="151"/>
      <c r="DD39" s="151"/>
      <c r="DE39" s="151"/>
      <c r="DF39" s="151"/>
      <c r="DG39" s="151"/>
      <c r="DH39" s="151"/>
      <c r="DI39" s="151"/>
      <c r="DJ39" s="151"/>
      <c r="DK39" s="151"/>
      <c r="DL39" s="151"/>
      <c r="DM39" s="151"/>
      <c r="DN39" s="151"/>
      <c r="DO39" s="151"/>
      <c r="DP39" s="151"/>
      <c r="DQ39" s="151"/>
      <c r="DR39" s="151"/>
      <c r="DS39" s="151"/>
      <c r="DT39" s="151"/>
      <c r="DU39" s="151"/>
      <c r="DV39" s="151"/>
      <c r="DW39" s="151"/>
      <c r="DX39" s="151"/>
      <c r="DY39" s="151"/>
      <c r="DZ39" s="151"/>
      <c r="EA39" s="151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</row>
    <row r="40" spans="1:159" s="153" customFormat="1" x14ac:dyDescent="0.2">
      <c r="A40" s="158" t="s">
        <v>163</v>
      </c>
      <c r="B40" s="141">
        <v>420</v>
      </c>
      <c r="C40" s="141">
        <v>8925</v>
      </c>
      <c r="D40" s="142" t="s">
        <v>12</v>
      </c>
      <c r="E40" s="143">
        <v>42647</v>
      </c>
      <c r="F40" s="159">
        <v>42633</v>
      </c>
      <c r="G40" s="143">
        <v>42633</v>
      </c>
      <c r="H40" s="143"/>
      <c r="I40" s="142" t="s">
        <v>59</v>
      </c>
      <c r="J40" s="143" t="s">
        <v>58</v>
      </c>
      <c r="K40" s="143" t="s">
        <v>244</v>
      </c>
      <c r="L40" s="161">
        <v>42620</v>
      </c>
      <c r="M40" s="144">
        <v>42639</v>
      </c>
      <c r="N40" s="142" t="s">
        <v>59</v>
      </c>
      <c r="O40" s="142" t="s">
        <v>59</v>
      </c>
      <c r="P40" s="145"/>
      <c r="Q40" s="142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7"/>
      <c r="AM40" s="146"/>
      <c r="AN40" s="146"/>
      <c r="AO40" s="146"/>
      <c r="AP40" s="148"/>
      <c r="AQ40" s="146"/>
      <c r="AR40" s="148"/>
      <c r="AS40" s="148"/>
      <c r="AT40" s="148"/>
      <c r="AU40" s="148">
        <v>27.5</v>
      </c>
      <c r="AV40" s="148"/>
      <c r="AW40" s="147"/>
      <c r="AX40" s="148"/>
      <c r="AZ40" s="160"/>
      <c r="BA40" s="150">
        <f>(23.2+25.6)/2</f>
        <v>24.4</v>
      </c>
      <c r="BB40" s="151"/>
      <c r="BC40" s="151"/>
      <c r="BD40" s="151"/>
      <c r="BE40" s="151"/>
      <c r="BF40" s="151"/>
      <c r="BG40" s="151"/>
      <c r="BH40" s="151">
        <v>17.3</v>
      </c>
      <c r="BI40" s="151"/>
      <c r="BJ40" s="151"/>
      <c r="BK40" s="151"/>
      <c r="BL40" s="151"/>
      <c r="BM40" s="151"/>
      <c r="BN40" s="151"/>
      <c r="BO40" s="151">
        <v>12.6</v>
      </c>
      <c r="BP40" s="172"/>
      <c r="BQ40" s="151"/>
      <c r="BR40" s="151">
        <v>13.2</v>
      </c>
      <c r="BS40" s="151"/>
      <c r="BT40" s="151"/>
      <c r="BU40" s="156"/>
      <c r="BV40" s="151" t="s">
        <v>259</v>
      </c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  <c r="DC40" s="151"/>
      <c r="DD40" s="151"/>
      <c r="DE40" s="151"/>
      <c r="DF40" s="151"/>
      <c r="DG40" s="151"/>
      <c r="DH40" s="151"/>
      <c r="DI40" s="151"/>
      <c r="DJ40" s="151"/>
      <c r="DK40" s="151"/>
      <c r="DL40" s="151"/>
      <c r="DM40" s="151"/>
      <c r="DN40" s="151"/>
      <c r="DO40" s="151"/>
      <c r="DP40" s="151"/>
      <c r="DQ40" s="151"/>
      <c r="DR40" s="151"/>
      <c r="DS40" s="151"/>
      <c r="DT40" s="151"/>
      <c r="DU40" s="151"/>
      <c r="DV40" s="151"/>
      <c r="DW40" s="151"/>
      <c r="DX40" s="151"/>
      <c r="DY40" s="151"/>
      <c r="DZ40" s="151"/>
      <c r="EA40" s="151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</row>
    <row r="41" spans="1:159" s="153" customFormat="1" x14ac:dyDescent="0.2">
      <c r="A41" s="140" t="s">
        <v>249</v>
      </c>
      <c r="B41" s="141"/>
      <c r="C41" s="141"/>
      <c r="D41" s="142" t="s">
        <v>13</v>
      </c>
      <c r="E41" s="143"/>
      <c r="F41" s="143"/>
      <c r="G41" s="143"/>
      <c r="H41" s="143"/>
      <c r="I41" s="142"/>
      <c r="J41" s="143"/>
      <c r="K41" s="143"/>
      <c r="L41" s="161"/>
      <c r="M41" s="144"/>
      <c r="N41" s="142"/>
      <c r="O41" s="142"/>
      <c r="P41" s="145"/>
      <c r="Q41" s="142" t="s">
        <v>58</v>
      </c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7"/>
      <c r="AM41" s="146"/>
      <c r="AN41" s="146"/>
      <c r="AO41" s="146"/>
      <c r="AP41" s="148"/>
      <c r="AQ41" s="146"/>
      <c r="AR41" s="148"/>
      <c r="AS41" s="148"/>
      <c r="AT41" s="148"/>
      <c r="AU41" s="148">
        <v>40</v>
      </c>
      <c r="AV41" s="148"/>
      <c r="AW41" s="147"/>
      <c r="AX41" s="147"/>
      <c r="AY41" s="148"/>
      <c r="AZ41" s="160"/>
      <c r="BA41" s="150">
        <v>29.7</v>
      </c>
      <c r="BB41" s="151"/>
      <c r="BC41" s="151"/>
      <c r="BD41" s="151"/>
      <c r="BE41" s="151"/>
      <c r="BF41" s="151"/>
      <c r="BG41" s="151"/>
      <c r="BH41" s="151">
        <v>23.4</v>
      </c>
      <c r="BI41" s="151"/>
      <c r="BJ41" s="151"/>
      <c r="BK41" s="151"/>
      <c r="BL41" s="151"/>
      <c r="BM41" s="151"/>
      <c r="BN41" s="151"/>
      <c r="BO41" s="168">
        <v>19.600000000000001</v>
      </c>
      <c r="BP41" s="169"/>
      <c r="BQ41" s="170"/>
      <c r="BR41" s="151">
        <v>14.5</v>
      </c>
      <c r="BS41" s="151"/>
      <c r="BT41" s="151"/>
      <c r="BU41" s="151" t="s">
        <v>259</v>
      </c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X41" s="151"/>
      <c r="CY41" s="151"/>
      <c r="CZ41" s="151"/>
      <c r="DA41" s="151"/>
      <c r="DB41" s="151"/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151"/>
      <c r="DP41" s="151"/>
      <c r="DQ41" s="151"/>
      <c r="DR41" s="151"/>
      <c r="DS41" s="151"/>
      <c r="DT41" s="151"/>
      <c r="DU41" s="151"/>
      <c r="DV41" s="151"/>
      <c r="DW41" s="151"/>
      <c r="DX41" s="151"/>
      <c r="DY41" s="151"/>
      <c r="DZ41" s="151"/>
      <c r="EA41" s="151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</row>
    <row r="42" spans="1:159" s="121" customFormat="1" x14ac:dyDescent="0.2">
      <c r="A42" s="69"/>
      <c r="B42" s="22"/>
      <c r="C42" s="22"/>
      <c r="D42" s="1"/>
      <c r="E42" s="3"/>
      <c r="F42" s="3"/>
      <c r="G42" s="3"/>
      <c r="H42" s="3"/>
      <c r="I42" s="1"/>
      <c r="J42" s="3"/>
      <c r="K42" s="3"/>
      <c r="L42" s="95"/>
      <c r="M42" s="21"/>
      <c r="N42" s="1"/>
      <c r="O42" s="1"/>
      <c r="P42" s="4"/>
      <c r="Q42" s="1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4"/>
      <c r="AM42" s="23"/>
      <c r="AN42" s="23"/>
      <c r="AO42" s="23"/>
      <c r="AP42" s="47"/>
      <c r="AQ42" s="23"/>
      <c r="AR42" s="47"/>
      <c r="AS42" s="47"/>
      <c r="AT42" s="47"/>
      <c r="AU42" s="47"/>
      <c r="AV42" s="47"/>
      <c r="AW42" s="24"/>
      <c r="AX42" s="24"/>
      <c r="AY42" s="47"/>
      <c r="AZ42" s="96"/>
      <c r="BA42" s="88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36"/>
      <c r="BP42" s="137"/>
      <c r="BQ42" s="138"/>
      <c r="BR42" s="127"/>
      <c r="BS42" s="127"/>
      <c r="BT42" s="127"/>
      <c r="BU42" s="78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</row>
    <row r="43" spans="1:159" s="121" customFormat="1" x14ac:dyDescent="0.2">
      <c r="A43" s="32"/>
      <c r="B43" s="22"/>
      <c r="C43" s="22"/>
      <c r="D43" s="1"/>
      <c r="E43" s="3"/>
      <c r="G43" s="3"/>
      <c r="H43" s="3"/>
      <c r="I43" s="1"/>
      <c r="J43" s="3"/>
      <c r="K43" s="3"/>
      <c r="L43" s="95"/>
      <c r="M43" s="21"/>
      <c r="N43" s="1"/>
      <c r="O43" s="1"/>
      <c r="P43" s="4"/>
      <c r="Q43" s="1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4"/>
      <c r="AM43" s="23"/>
      <c r="AN43" s="23"/>
      <c r="AO43" s="23"/>
      <c r="AP43" s="47"/>
      <c r="AQ43" s="23"/>
      <c r="AR43" s="47"/>
      <c r="AS43" s="47"/>
      <c r="AT43" s="47"/>
      <c r="AU43" s="47"/>
      <c r="AV43" s="47"/>
      <c r="AX43" s="24"/>
      <c r="AY43" s="47"/>
      <c r="AZ43" s="96"/>
      <c r="BA43" s="88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39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</row>
    <row r="44" spans="1:159" s="121" customFormat="1" x14ac:dyDescent="0.2">
      <c r="A44" s="100"/>
      <c r="B44" s="22"/>
      <c r="C44" s="22"/>
      <c r="D44" s="1"/>
      <c r="E44" s="3"/>
      <c r="F44" s="3"/>
      <c r="G44" s="3"/>
      <c r="H44" s="3"/>
      <c r="I44" s="1"/>
      <c r="J44" s="135"/>
      <c r="K44" s="135"/>
      <c r="L44" s="21"/>
      <c r="M44" s="21"/>
      <c r="N44" s="1"/>
      <c r="O44" s="1"/>
      <c r="P44" s="4"/>
      <c r="Q44" s="1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4"/>
      <c r="AM44" s="23"/>
      <c r="AN44" s="23"/>
      <c r="AO44" s="23"/>
      <c r="AP44" s="47"/>
      <c r="AQ44" s="23"/>
      <c r="AR44" s="47"/>
      <c r="AS44" s="47"/>
      <c r="AT44" s="47"/>
      <c r="AU44" s="47"/>
      <c r="AV44" s="47"/>
      <c r="AW44" s="24"/>
      <c r="AX44" s="24"/>
      <c r="AY44" s="24"/>
      <c r="AZ44" s="83"/>
      <c r="BA44" s="88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78"/>
      <c r="CV44" s="127"/>
      <c r="CW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  <c r="DO44" s="127"/>
      <c r="DP44" s="127"/>
      <c r="DQ44" s="127"/>
      <c r="DR44" s="127"/>
      <c r="DS44" s="127"/>
      <c r="DT44" s="127"/>
      <c r="DU44" s="127"/>
      <c r="DV44" s="127"/>
      <c r="DW44" s="127"/>
      <c r="DX44" s="127"/>
      <c r="DY44" s="127"/>
      <c r="DZ44" s="127"/>
      <c r="EA44" s="127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</row>
    <row r="45" spans="1:159" s="121" customFormat="1" x14ac:dyDescent="0.2">
      <c r="A45" s="32"/>
      <c r="B45" s="22"/>
      <c r="C45" s="22"/>
      <c r="D45" s="1"/>
      <c r="E45" s="3"/>
      <c r="F45" s="3"/>
      <c r="G45" s="3"/>
      <c r="H45" s="3"/>
      <c r="I45" s="1"/>
      <c r="J45" s="3"/>
      <c r="K45" s="3"/>
      <c r="L45" s="21"/>
      <c r="M45" s="21"/>
      <c r="N45" s="1"/>
      <c r="O45" s="1"/>
      <c r="P45" s="4"/>
      <c r="Q45" s="1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4"/>
      <c r="AM45" s="23"/>
      <c r="AN45" s="23"/>
      <c r="AO45" s="23"/>
      <c r="AP45" s="47"/>
      <c r="AQ45" s="23"/>
      <c r="AR45" s="47"/>
      <c r="AS45" s="47"/>
      <c r="AT45" s="47"/>
      <c r="AU45" s="47"/>
      <c r="AV45" s="47"/>
      <c r="AW45" s="24"/>
      <c r="AX45" s="24"/>
      <c r="AY45" s="24"/>
      <c r="AZ45" s="83"/>
      <c r="BA45" s="8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127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E45" s="127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</row>
    <row r="46" spans="1:159" s="121" customFormat="1" x14ac:dyDescent="0.2">
      <c r="A46" s="32"/>
      <c r="B46" s="22"/>
      <c r="C46" s="22"/>
      <c r="D46" s="1"/>
      <c r="E46" s="3"/>
      <c r="F46" s="3"/>
      <c r="G46" s="3"/>
      <c r="H46" s="3"/>
      <c r="I46" s="1"/>
      <c r="J46" s="3"/>
      <c r="K46" s="3"/>
      <c r="L46" s="21"/>
      <c r="M46" s="21"/>
      <c r="N46" s="1"/>
      <c r="O46" s="1"/>
      <c r="P46" s="4"/>
      <c r="Q46" s="1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4"/>
      <c r="AM46" s="23"/>
      <c r="AN46" s="23"/>
      <c r="AO46" s="23"/>
      <c r="AP46" s="47"/>
      <c r="AQ46" s="23"/>
      <c r="AR46" s="47"/>
      <c r="AS46" s="47"/>
      <c r="AT46" s="47"/>
      <c r="AU46" s="47"/>
      <c r="AV46" s="47"/>
      <c r="AW46" s="24"/>
      <c r="AX46" s="24"/>
      <c r="AY46" s="24"/>
      <c r="AZ46" s="83"/>
      <c r="BA46" s="8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127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</row>
    <row r="47" spans="1:159" s="115" customFormat="1" ht="5.25" customHeight="1" x14ac:dyDescent="0.2">
      <c r="A47" s="126"/>
      <c r="B47" s="102"/>
      <c r="C47" s="102"/>
      <c r="D47" s="105"/>
      <c r="E47" s="103"/>
      <c r="F47" s="103"/>
      <c r="G47" s="103"/>
      <c r="H47" s="103"/>
      <c r="I47" s="105"/>
      <c r="J47" s="103"/>
      <c r="K47" s="103"/>
      <c r="L47" s="106"/>
      <c r="M47" s="106"/>
      <c r="N47" s="105"/>
      <c r="O47" s="105"/>
      <c r="P47" s="107"/>
      <c r="Q47" s="105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9"/>
      <c r="AM47" s="108"/>
      <c r="AN47" s="108"/>
      <c r="AO47" s="108"/>
      <c r="AP47" s="110"/>
      <c r="AQ47" s="108"/>
      <c r="AR47" s="110"/>
      <c r="AS47" s="110"/>
      <c r="AT47" s="110"/>
      <c r="AU47" s="110"/>
      <c r="AV47" s="110"/>
      <c r="AW47" s="109"/>
      <c r="AX47" s="109"/>
      <c r="AY47" s="109"/>
      <c r="AZ47" s="111"/>
      <c r="BA47" s="112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4"/>
      <c r="EC47" s="114"/>
      <c r="ED47" s="114"/>
      <c r="EE47" s="114"/>
      <c r="EF47" s="114"/>
      <c r="EG47" s="114"/>
      <c r="EH47" s="114"/>
      <c r="EI47" s="114"/>
      <c r="EJ47" s="114"/>
      <c r="EK47" s="114"/>
      <c r="EL47" s="114"/>
      <c r="EM47" s="114"/>
      <c r="EN47" s="114"/>
      <c r="EO47" s="114"/>
      <c r="EP47" s="114"/>
      <c r="EQ47" s="114"/>
      <c r="ER47" s="114"/>
      <c r="ES47" s="114"/>
      <c r="ET47" s="114"/>
      <c r="EU47" s="114"/>
      <c r="EV47" s="114"/>
      <c r="EW47" s="114"/>
      <c r="EX47" s="114"/>
      <c r="EY47" s="114"/>
      <c r="EZ47" s="114"/>
      <c r="FA47" s="114"/>
      <c r="FB47" s="114"/>
      <c r="FC47" s="114"/>
    </row>
    <row r="48" spans="1:159" s="121" customFormat="1" x14ac:dyDescent="0.2">
      <c r="A48" s="69"/>
      <c r="B48" s="22"/>
      <c r="C48" s="22"/>
      <c r="D48" s="1"/>
      <c r="E48" s="3"/>
      <c r="F48" s="3"/>
      <c r="G48" s="3"/>
      <c r="H48" s="3"/>
      <c r="I48" s="1"/>
      <c r="J48" s="3"/>
      <c r="K48" s="3"/>
      <c r="L48" s="95"/>
      <c r="M48" s="21"/>
      <c r="N48" s="1"/>
      <c r="O48" s="1"/>
      <c r="P48" s="4"/>
      <c r="Q48" s="1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4"/>
      <c r="AM48" s="23"/>
      <c r="AN48" s="23"/>
      <c r="AO48" s="23"/>
      <c r="AP48" s="47"/>
      <c r="AQ48" s="23"/>
      <c r="AR48" s="47"/>
      <c r="AS48" s="47"/>
      <c r="AT48" s="47"/>
      <c r="AU48" s="47"/>
      <c r="AV48" s="47"/>
      <c r="AW48" s="24"/>
      <c r="AX48" s="24"/>
      <c r="AY48" s="47"/>
      <c r="AZ48" s="96"/>
      <c r="BA48" s="8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127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</row>
    <row r="49" spans="1:159" s="153" customFormat="1" x14ac:dyDescent="0.2">
      <c r="A49" s="165" t="s">
        <v>60</v>
      </c>
      <c r="B49" s="141">
        <v>501</v>
      </c>
      <c r="C49" s="141" t="s">
        <v>239</v>
      </c>
      <c r="D49" s="142" t="s">
        <v>12</v>
      </c>
      <c r="E49" s="143">
        <v>42668</v>
      </c>
      <c r="F49" s="143">
        <v>42650</v>
      </c>
      <c r="G49" s="143">
        <v>42650</v>
      </c>
      <c r="H49" s="143">
        <v>42681</v>
      </c>
      <c r="I49" s="142" t="s">
        <v>58</v>
      </c>
      <c r="J49" s="143" t="s">
        <v>58</v>
      </c>
      <c r="K49" s="143" t="s">
        <v>58</v>
      </c>
      <c r="L49" s="161">
        <v>42636</v>
      </c>
      <c r="M49" s="144">
        <v>42642</v>
      </c>
      <c r="N49" s="142" t="s">
        <v>59</v>
      </c>
      <c r="O49" s="142" t="s">
        <v>59</v>
      </c>
      <c r="P49" s="145"/>
      <c r="Q49" s="142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7"/>
      <c r="AM49" s="146"/>
      <c r="AN49" s="146"/>
      <c r="AO49" s="146"/>
      <c r="AP49" s="148"/>
      <c r="AQ49" s="146"/>
      <c r="AR49" s="148"/>
      <c r="AS49" s="148"/>
      <c r="AT49" s="148"/>
      <c r="AU49" s="148"/>
      <c r="AV49" s="148"/>
      <c r="AW49" s="147"/>
      <c r="AX49" s="147"/>
      <c r="AY49" s="148"/>
      <c r="AZ49" s="160"/>
      <c r="BA49" s="150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>
        <v>26.2</v>
      </c>
      <c r="BY49" s="151"/>
      <c r="BZ49" s="151"/>
      <c r="CA49" s="151"/>
      <c r="CB49" s="151"/>
      <c r="CC49" s="151"/>
      <c r="CD49" s="151">
        <v>23.3</v>
      </c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 t="s">
        <v>259</v>
      </c>
      <c r="CS49" s="151"/>
      <c r="CT49" s="151"/>
      <c r="CU49" s="151"/>
      <c r="CV49" s="151"/>
      <c r="CW49" s="151"/>
      <c r="CX49" s="151"/>
      <c r="CY49" s="151"/>
      <c r="CZ49" s="151"/>
      <c r="DA49" s="151"/>
      <c r="DB49" s="151"/>
      <c r="DC49" s="151"/>
      <c r="DD49" s="151"/>
      <c r="DE49" s="151"/>
      <c r="DF49" s="151"/>
      <c r="DG49" s="151"/>
      <c r="DH49" s="151"/>
      <c r="DI49" s="151"/>
      <c r="DJ49" s="151"/>
      <c r="DK49" s="151"/>
      <c r="DL49" s="151"/>
      <c r="DM49" s="151"/>
      <c r="DN49" s="151"/>
      <c r="DO49" s="151"/>
      <c r="DP49" s="151"/>
      <c r="DQ49" s="151"/>
      <c r="DR49" s="151"/>
      <c r="DS49" s="151"/>
      <c r="DT49" s="151"/>
      <c r="DU49" s="151"/>
      <c r="DV49" s="151"/>
      <c r="DW49" s="151"/>
      <c r="DX49" s="151"/>
      <c r="DY49" s="151"/>
      <c r="DZ49" s="151"/>
      <c r="EA49" s="151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152"/>
      <c r="ES49" s="152"/>
      <c r="ET49" s="152"/>
      <c r="EU49" s="152"/>
      <c r="EV49" s="152"/>
      <c r="EW49" s="152"/>
      <c r="EX49" s="152"/>
      <c r="EY49" s="152"/>
      <c r="EZ49" s="152"/>
      <c r="FA49" s="152"/>
      <c r="FB49" s="152"/>
      <c r="FC49" s="152"/>
    </row>
    <row r="50" spans="1:159" s="153" customFormat="1" x14ac:dyDescent="0.2">
      <c r="A50" s="140" t="s">
        <v>260</v>
      </c>
      <c r="B50" s="141"/>
      <c r="C50" s="141"/>
      <c r="D50" s="142" t="s">
        <v>13</v>
      </c>
      <c r="E50" s="143"/>
      <c r="F50" s="143"/>
      <c r="G50" s="143"/>
      <c r="H50" s="143"/>
      <c r="I50" s="142"/>
      <c r="J50" s="143"/>
      <c r="K50" s="143"/>
      <c r="L50" s="161"/>
      <c r="M50" s="144"/>
      <c r="N50" s="142"/>
      <c r="O50" s="142"/>
      <c r="P50" s="145"/>
      <c r="Q50" s="142" t="s">
        <v>58</v>
      </c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7"/>
      <c r="AM50" s="146"/>
      <c r="AN50" s="146"/>
      <c r="AO50" s="146"/>
      <c r="AP50" s="148"/>
      <c r="AQ50" s="146"/>
      <c r="AR50" s="148"/>
      <c r="AS50" s="148"/>
      <c r="AT50" s="148"/>
      <c r="AU50" s="148"/>
      <c r="AV50" s="148"/>
      <c r="AW50" s="147"/>
      <c r="AX50" s="147"/>
      <c r="AY50" s="148"/>
      <c r="AZ50" s="149"/>
      <c r="BA50" s="150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>
        <v>29.1</v>
      </c>
      <c r="BY50" s="151"/>
      <c r="BZ50" s="151"/>
      <c r="CA50" s="151"/>
      <c r="CB50" s="151"/>
      <c r="CC50" s="151"/>
      <c r="CD50" s="151">
        <v>24.2</v>
      </c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 t="s">
        <v>259</v>
      </c>
      <c r="CR50" s="151"/>
      <c r="CS50" s="151"/>
      <c r="CT50" s="151"/>
      <c r="CU50" s="151"/>
      <c r="CV50" s="151"/>
      <c r="CW50" s="151"/>
      <c r="CX50" s="151"/>
      <c r="CY50" s="151"/>
      <c r="CZ50" s="151"/>
      <c r="DA50" s="151"/>
      <c r="DB50" s="151"/>
      <c r="DC50" s="151"/>
      <c r="DD50" s="151"/>
      <c r="DE50" s="151"/>
      <c r="DF50" s="151"/>
      <c r="DG50" s="151"/>
      <c r="DH50" s="151"/>
      <c r="DI50" s="151"/>
      <c r="DJ50" s="151"/>
      <c r="DK50" s="151"/>
      <c r="DL50" s="151"/>
      <c r="DM50" s="151"/>
      <c r="DN50" s="151"/>
      <c r="DO50" s="151"/>
      <c r="DP50" s="151"/>
      <c r="DQ50" s="151"/>
      <c r="DR50" s="151"/>
      <c r="DS50" s="151"/>
      <c r="DT50" s="151"/>
      <c r="DU50" s="151"/>
      <c r="DV50" s="151"/>
      <c r="DW50" s="151"/>
      <c r="DX50" s="151"/>
      <c r="DY50" s="151"/>
      <c r="DZ50" s="151"/>
      <c r="EA50" s="151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2"/>
      <c r="EU50" s="152"/>
      <c r="EV50" s="152"/>
      <c r="EW50" s="152"/>
      <c r="EX50" s="152"/>
      <c r="EY50" s="152"/>
      <c r="EZ50" s="152"/>
      <c r="FA50" s="152"/>
      <c r="FB50" s="152"/>
      <c r="FC50" s="152"/>
    </row>
    <row r="51" spans="1:159" s="153" customFormat="1" x14ac:dyDescent="0.2">
      <c r="A51" s="165" t="s">
        <v>60</v>
      </c>
      <c r="B51" s="141">
        <v>502</v>
      </c>
      <c r="C51" s="141" t="s">
        <v>75</v>
      </c>
      <c r="D51" s="142" t="s">
        <v>12</v>
      </c>
      <c r="E51" s="143">
        <v>42667</v>
      </c>
      <c r="F51" s="143">
        <v>42650</v>
      </c>
      <c r="G51" s="143">
        <v>42650</v>
      </c>
      <c r="H51" s="143">
        <v>42681</v>
      </c>
      <c r="I51" s="142" t="s">
        <v>58</v>
      </c>
      <c r="J51" s="143" t="s">
        <v>58</v>
      </c>
      <c r="K51" s="143" t="s">
        <v>58</v>
      </c>
      <c r="L51" s="161">
        <v>42636</v>
      </c>
      <c r="M51" s="144">
        <v>42642</v>
      </c>
      <c r="N51" s="142" t="s">
        <v>59</v>
      </c>
      <c r="O51" s="142" t="s">
        <v>59</v>
      </c>
      <c r="P51" s="145"/>
      <c r="Q51" s="142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7"/>
      <c r="AM51" s="146"/>
      <c r="AN51" s="146"/>
      <c r="AO51" s="146"/>
      <c r="AP51" s="148"/>
      <c r="AQ51" s="146"/>
      <c r="AR51" s="148"/>
      <c r="AS51" s="148"/>
      <c r="AT51" s="148"/>
      <c r="AU51" s="148"/>
      <c r="AV51" s="148"/>
      <c r="AW51" s="147"/>
      <c r="AX51" s="147"/>
      <c r="AY51" s="148"/>
      <c r="AZ51" s="149"/>
      <c r="BA51" s="150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>
        <v>26.8</v>
      </c>
      <c r="BY51" s="151"/>
      <c r="BZ51" s="151"/>
      <c r="CA51" s="151"/>
      <c r="CB51" s="151"/>
      <c r="CC51" s="151"/>
      <c r="CD51" s="151">
        <v>24.5</v>
      </c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 t="s">
        <v>259</v>
      </c>
      <c r="CR51" s="151"/>
      <c r="CS51" s="151"/>
      <c r="CT51" s="151"/>
      <c r="CU51" s="151"/>
      <c r="CV51" s="151"/>
      <c r="CW51" s="151"/>
      <c r="CX51" s="151"/>
      <c r="CY51" s="151"/>
      <c r="CZ51" s="151"/>
      <c r="DA51" s="151"/>
      <c r="DB51" s="151"/>
      <c r="DC51" s="151"/>
      <c r="DD51" s="151"/>
      <c r="DE51" s="151"/>
      <c r="DF51" s="151"/>
      <c r="DG51" s="151"/>
      <c r="DH51" s="151"/>
      <c r="DI51" s="151"/>
      <c r="DJ51" s="151"/>
      <c r="DK51" s="151"/>
      <c r="DL51" s="151"/>
      <c r="DM51" s="151"/>
      <c r="DN51" s="151"/>
      <c r="DO51" s="151"/>
      <c r="DP51" s="151"/>
      <c r="DQ51" s="151"/>
      <c r="DR51" s="151"/>
      <c r="DS51" s="151"/>
      <c r="DT51" s="151"/>
      <c r="DU51" s="151"/>
      <c r="DV51" s="151"/>
      <c r="DW51" s="151"/>
      <c r="DX51" s="151"/>
      <c r="DY51" s="151"/>
      <c r="DZ51" s="151"/>
      <c r="EA51" s="151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2"/>
      <c r="EU51" s="152"/>
      <c r="EV51" s="152"/>
      <c r="EW51" s="152"/>
      <c r="EX51" s="152"/>
      <c r="EY51" s="152"/>
      <c r="EZ51" s="152"/>
      <c r="FA51" s="152"/>
      <c r="FB51" s="152"/>
      <c r="FC51" s="152"/>
    </row>
    <row r="52" spans="1:159" s="153" customFormat="1" x14ac:dyDescent="0.2">
      <c r="A52" s="140" t="s">
        <v>72</v>
      </c>
      <c r="B52" s="173"/>
      <c r="C52" s="141"/>
      <c r="D52" s="142" t="s">
        <v>13</v>
      </c>
      <c r="E52" s="143"/>
      <c r="F52" s="143"/>
      <c r="G52" s="143"/>
      <c r="H52" s="143"/>
      <c r="I52" s="142"/>
      <c r="J52" s="143"/>
      <c r="K52" s="143"/>
      <c r="L52" s="161"/>
      <c r="M52" s="144"/>
      <c r="N52" s="142"/>
      <c r="O52" s="142"/>
      <c r="P52" s="145"/>
      <c r="Q52" s="142" t="s">
        <v>58</v>
      </c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7"/>
      <c r="AM52" s="146"/>
      <c r="AN52" s="146"/>
      <c r="AO52" s="146"/>
      <c r="AP52" s="148"/>
      <c r="AQ52" s="146"/>
      <c r="AR52" s="148"/>
      <c r="AS52" s="148"/>
      <c r="AT52" s="148"/>
      <c r="AU52" s="148"/>
      <c r="AV52" s="148"/>
      <c r="AW52" s="147"/>
      <c r="AX52" s="147"/>
      <c r="AY52" s="148"/>
      <c r="AZ52" s="149"/>
      <c r="BA52" s="150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>
        <v>29.1</v>
      </c>
      <c r="BY52" s="151"/>
      <c r="BZ52" s="151"/>
      <c r="CA52" s="151"/>
      <c r="CB52" s="151"/>
      <c r="CC52" s="151"/>
      <c r="CD52" s="151">
        <v>18.3</v>
      </c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 t="s">
        <v>259</v>
      </c>
      <c r="CQ52" s="151"/>
      <c r="CR52" s="151"/>
      <c r="CS52" s="151"/>
      <c r="CT52" s="151"/>
      <c r="CU52" s="151"/>
      <c r="CV52" s="151"/>
      <c r="CW52" s="151"/>
      <c r="CX52" s="151"/>
      <c r="CY52" s="151"/>
      <c r="CZ52" s="151"/>
      <c r="DA52" s="151"/>
      <c r="DB52" s="151"/>
      <c r="DC52" s="151"/>
      <c r="DD52" s="151"/>
      <c r="DE52" s="151"/>
      <c r="DF52" s="151"/>
      <c r="DG52" s="151"/>
      <c r="DH52" s="151"/>
      <c r="DI52" s="151"/>
      <c r="DJ52" s="151"/>
      <c r="DK52" s="151"/>
      <c r="DL52" s="151"/>
      <c r="DM52" s="151"/>
      <c r="DN52" s="151"/>
      <c r="DO52" s="151"/>
      <c r="DP52" s="151"/>
      <c r="DQ52" s="151"/>
      <c r="DR52" s="151"/>
      <c r="DS52" s="151"/>
      <c r="DT52" s="151"/>
      <c r="DU52" s="151"/>
      <c r="DV52" s="151"/>
      <c r="DW52" s="151"/>
      <c r="DX52" s="151"/>
      <c r="DY52" s="151"/>
      <c r="DZ52" s="151"/>
      <c r="EA52" s="151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2"/>
      <c r="EU52" s="152"/>
      <c r="EV52" s="152"/>
      <c r="EW52" s="152"/>
      <c r="EX52" s="152"/>
      <c r="EY52" s="152"/>
      <c r="EZ52" s="152"/>
      <c r="FA52" s="152"/>
      <c r="FB52" s="152"/>
      <c r="FC52" s="152"/>
    </row>
    <row r="53" spans="1:159" s="153" customFormat="1" x14ac:dyDescent="0.2">
      <c r="A53" s="165" t="s">
        <v>255</v>
      </c>
      <c r="B53" s="141">
        <v>503</v>
      </c>
      <c r="C53" s="141" t="s">
        <v>76</v>
      </c>
      <c r="D53" s="142" t="s">
        <v>12</v>
      </c>
      <c r="E53" s="143">
        <v>42662</v>
      </c>
      <c r="F53" s="159">
        <v>42642</v>
      </c>
      <c r="G53" s="143">
        <v>42642</v>
      </c>
      <c r="H53" s="143">
        <v>42670</v>
      </c>
      <c r="I53" s="142" t="s">
        <v>58</v>
      </c>
      <c r="J53" s="143" t="s">
        <v>58</v>
      </c>
      <c r="K53" s="143" t="s">
        <v>58</v>
      </c>
      <c r="L53" s="161">
        <v>42640</v>
      </c>
      <c r="M53" s="144">
        <v>42642</v>
      </c>
      <c r="N53" s="142" t="s">
        <v>59</v>
      </c>
      <c r="O53" s="142" t="s">
        <v>59</v>
      </c>
      <c r="P53" s="145"/>
      <c r="Q53" s="142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7"/>
      <c r="AM53" s="146"/>
      <c r="AN53" s="146"/>
      <c r="AO53" s="146"/>
      <c r="AP53" s="148"/>
      <c r="AQ53" s="146"/>
      <c r="AR53" s="148"/>
      <c r="AS53" s="148"/>
      <c r="AT53" s="148"/>
      <c r="AU53" s="148"/>
      <c r="AV53" s="148"/>
      <c r="AW53" s="147"/>
      <c r="AX53" s="147"/>
      <c r="AY53" s="148"/>
      <c r="AZ53" s="149"/>
      <c r="BA53" s="157"/>
      <c r="BB53" s="151" t="s">
        <v>266</v>
      </c>
      <c r="BC53" s="151"/>
      <c r="BD53" s="151"/>
      <c r="BE53" s="151"/>
      <c r="BF53" s="151"/>
      <c r="BG53" s="151"/>
      <c r="BH53" s="151">
        <v>33.299999999999997</v>
      </c>
      <c r="BI53" s="151"/>
      <c r="BJ53" s="151"/>
      <c r="BK53" s="151"/>
      <c r="BL53" s="151"/>
      <c r="BM53" s="151"/>
      <c r="BN53" s="151"/>
      <c r="BO53" s="151"/>
      <c r="BP53" s="151"/>
      <c r="BQ53" s="151">
        <v>25.5</v>
      </c>
      <c r="BR53" s="151"/>
      <c r="BS53" s="151"/>
      <c r="BT53" s="151"/>
      <c r="BU53" s="151"/>
      <c r="BV53" s="151"/>
      <c r="BW53" s="151">
        <v>19.600000000000001</v>
      </c>
      <c r="BX53" s="151"/>
      <c r="BY53" s="151"/>
      <c r="BZ53" s="151"/>
      <c r="CA53" s="151"/>
      <c r="CB53" s="151"/>
      <c r="CC53" s="151"/>
      <c r="CD53" s="151">
        <v>18.899999999999999</v>
      </c>
      <c r="CE53" s="151"/>
      <c r="CF53" s="151"/>
      <c r="CG53" s="151"/>
      <c r="CH53" s="151"/>
      <c r="CI53" s="151"/>
      <c r="CJ53" s="151"/>
      <c r="CK53" s="151"/>
      <c r="CL53" s="151"/>
      <c r="CM53" s="151" t="s">
        <v>259</v>
      </c>
      <c r="CN53" s="151"/>
      <c r="CO53" s="151"/>
      <c r="CP53" s="151"/>
      <c r="CQ53" s="151"/>
      <c r="CR53" s="151"/>
      <c r="CS53" s="151"/>
      <c r="CT53" s="151"/>
      <c r="CU53" s="151"/>
      <c r="CV53" s="151"/>
      <c r="CW53" s="151"/>
      <c r="CX53" s="151"/>
      <c r="CY53" s="151"/>
      <c r="CZ53" s="151"/>
      <c r="DA53" s="151"/>
      <c r="DB53" s="151"/>
      <c r="DC53" s="151"/>
      <c r="DD53" s="151"/>
      <c r="DE53" s="151"/>
      <c r="DF53" s="151"/>
      <c r="DG53" s="151"/>
      <c r="DH53" s="151"/>
      <c r="DI53" s="151"/>
      <c r="DJ53" s="151"/>
      <c r="DK53" s="151"/>
      <c r="DL53" s="151"/>
      <c r="DM53" s="151"/>
      <c r="DN53" s="151"/>
      <c r="DO53" s="151"/>
      <c r="DP53" s="151"/>
      <c r="DQ53" s="151"/>
      <c r="DR53" s="151"/>
      <c r="DS53" s="151"/>
      <c r="DT53" s="151"/>
      <c r="DU53" s="151"/>
      <c r="DV53" s="151"/>
      <c r="DW53" s="151"/>
      <c r="DX53" s="151"/>
      <c r="DY53" s="151"/>
      <c r="DZ53" s="151"/>
      <c r="EA53" s="151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  <c r="ES53" s="152"/>
      <c r="ET53" s="152"/>
      <c r="EU53" s="152"/>
      <c r="EV53" s="152"/>
      <c r="EW53" s="152"/>
      <c r="EX53" s="152"/>
      <c r="EY53" s="152"/>
      <c r="EZ53" s="152"/>
      <c r="FA53" s="152"/>
      <c r="FB53" s="152"/>
      <c r="FC53" s="152"/>
    </row>
    <row r="54" spans="1:159" s="153" customFormat="1" x14ac:dyDescent="0.2">
      <c r="A54" s="140" t="s">
        <v>257</v>
      </c>
      <c r="B54" s="173"/>
      <c r="C54" s="141"/>
      <c r="D54" s="142" t="s">
        <v>13</v>
      </c>
      <c r="E54" s="143"/>
      <c r="F54" s="143"/>
      <c r="G54" s="143"/>
      <c r="H54" s="143"/>
      <c r="I54" s="142"/>
      <c r="J54" s="143"/>
      <c r="K54" s="143"/>
      <c r="L54" s="161"/>
      <c r="M54" s="144"/>
      <c r="N54" s="142"/>
      <c r="O54" s="142"/>
      <c r="P54" s="145"/>
      <c r="Q54" s="142" t="s">
        <v>58</v>
      </c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7"/>
      <c r="AM54" s="146"/>
      <c r="AN54" s="146"/>
      <c r="AO54" s="146"/>
      <c r="AP54" s="148"/>
      <c r="AQ54" s="146"/>
      <c r="AR54" s="148"/>
      <c r="AS54" s="148"/>
      <c r="AT54" s="148"/>
      <c r="AU54" s="148"/>
      <c r="AV54" s="148"/>
      <c r="AW54" s="147"/>
      <c r="AX54" s="147"/>
      <c r="AY54" s="148"/>
      <c r="AZ54" s="149"/>
      <c r="BA54" s="150"/>
      <c r="BB54" s="151" t="s">
        <v>266</v>
      </c>
      <c r="BC54" s="151"/>
      <c r="BD54" s="151"/>
      <c r="BE54" s="151"/>
      <c r="BF54" s="151"/>
      <c r="BG54" s="151"/>
      <c r="BH54" s="151">
        <v>38.700000000000003</v>
      </c>
      <c r="BI54" s="151"/>
      <c r="BJ54" s="151"/>
      <c r="BK54" s="151"/>
      <c r="BL54" s="151"/>
      <c r="BM54" s="151"/>
      <c r="BN54" s="151"/>
      <c r="BO54" s="151"/>
      <c r="BP54" s="151"/>
      <c r="BQ54" s="151">
        <v>29</v>
      </c>
      <c r="BR54" s="151"/>
      <c r="BS54" s="151"/>
      <c r="BT54" s="151"/>
      <c r="BU54" s="151"/>
      <c r="BV54" s="151"/>
      <c r="BW54" s="151">
        <v>22.1</v>
      </c>
      <c r="BX54" s="151"/>
      <c r="BY54" s="151"/>
      <c r="BZ54" s="151"/>
      <c r="CA54" s="151"/>
      <c r="CB54" s="151"/>
      <c r="CC54" s="151"/>
      <c r="CD54" s="151">
        <v>16.8</v>
      </c>
      <c r="CE54" s="151"/>
      <c r="CF54" s="151"/>
      <c r="CG54" s="151"/>
      <c r="CH54" s="151"/>
      <c r="CI54" s="151"/>
      <c r="CJ54" s="151"/>
      <c r="CK54" s="151" t="s">
        <v>259</v>
      </c>
      <c r="CL54" s="151"/>
      <c r="CM54" s="151"/>
      <c r="CN54" s="151"/>
      <c r="CO54" s="151"/>
      <c r="CP54" s="151"/>
      <c r="CQ54" s="151"/>
      <c r="CR54" s="151"/>
      <c r="CS54" s="151"/>
      <c r="CT54" s="151"/>
      <c r="CU54" s="151"/>
      <c r="CV54" s="151"/>
      <c r="CW54" s="151"/>
      <c r="CX54" s="151"/>
      <c r="CY54" s="151"/>
      <c r="CZ54" s="151"/>
      <c r="DA54" s="151"/>
      <c r="DB54" s="151"/>
      <c r="DC54" s="151"/>
      <c r="DD54" s="151"/>
      <c r="DE54" s="151"/>
      <c r="DF54" s="151"/>
      <c r="DG54" s="151"/>
      <c r="DH54" s="151"/>
      <c r="DI54" s="151"/>
      <c r="DJ54" s="151"/>
      <c r="DK54" s="151"/>
      <c r="DL54" s="151"/>
      <c r="DM54" s="151"/>
      <c r="DN54" s="151"/>
      <c r="DO54" s="151"/>
      <c r="DP54" s="151"/>
      <c r="DQ54" s="151"/>
      <c r="DR54" s="151"/>
      <c r="DS54" s="151"/>
      <c r="DT54" s="151"/>
      <c r="DU54" s="151"/>
      <c r="DV54" s="151"/>
      <c r="DW54" s="151"/>
      <c r="DX54" s="151"/>
      <c r="DY54" s="151"/>
      <c r="DZ54" s="151"/>
      <c r="EA54" s="151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2"/>
      <c r="EU54" s="152"/>
      <c r="EV54" s="152"/>
      <c r="EW54" s="152"/>
      <c r="EX54" s="152"/>
      <c r="EY54" s="152"/>
      <c r="EZ54" s="152"/>
      <c r="FA54" s="152"/>
      <c r="FB54" s="152"/>
      <c r="FC54" s="152"/>
    </row>
    <row r="55" spans="1:159" s="153" customFormat="1" x14ac:dyDescent="0.2">
      <c r="A55" s="165" t="s">
        <v>61</v>
      </c>
      <c r="B55" s="141">
        <v>504</v>
      </c>
      <c r="C55" s="141" t="s">
        <v>67</v>
      </c>
      <c r="D55" s="142" t="s">
        <v>12</v>
      </c>
      <c r="E55" s="143">
        <v>42661</v>
      </c>
      <c r="F55" s="143">
        <v>42641</v>
      </c>
      <c r="G55" s="162">
        <v>42641</v>
      </c>
      <c r="H55" s="143">
        <v>42653</v>
      </c>
      <c r="I55" s="142" t="s">
        <v>58</v>
      </c>
      <c r="J55" s="143" t="s">
        <v>58</v>
      </c>
      <c r="K55" s="143" t="s">
        <v>58</v>
      </c>
      <c r="L55" s="161">
        <v>42639</v>
      </c>
      <c r="M55" s="144">
        <v>42642</v>
      </c>
      <c r="N55" s="142" t="s">
        <v>59</v>
      </c>
      <c r="O55" s="142" t="s">
        <v>59</v>
      </c>
      <c r="P55" s="145"/>
      <c r="Q55" s="142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7"/>
      <c r="AM55" s="146"/>
      <c r="AN55" s="146"/>
      <c r="AO55" s="146"/>
      <c r="AP55" s="148"/>
      <c r="AQ55" s="146"/>
      <c r="AR55" s="148"/>
      <c r="AS55" s="148"/>
      <c r="AT55" s="148"/>
      <c r="AU55" s="148"/>
      <c r="AV55" s="148"/>
      <c r="AW55" s="147"/>
      <c r="AX55" s="147"/>
      <c r="AY55" s="148"/>
      <c r="AZ55" s="149"/>
      <c r="BA55" s="150"/>
      <c r="BB55" s="151">
        <v>36.200000000000003</v>
      </c>
      <c r="BC55" s="151"/>
      <c r="BD55" s="151"/>
      <c r="BE55" s="151"/>
      <c r="BF55" s="151"/>
      <c r="BG55" s="151"/>
      <c r="BH55" s="151">
        <v>28.5</v>
      </c>
      <c r="BI55" s="151"/>
      <c r="BJ55" s="151"/>
      <c r="BK55" s="151"/>
      <c r="BL55" s="151"/>
      <c r="BM55" s="151"/>
      <c r="BN55" s="151"/>
      <c r="BO55" s="151">
        <v>28</v>
      </c>
      <c r="BP55" s="151"/>
      <c r="BQ55" s="151"/>
      <c r="BR55" s="151"/>
      <c r="BS55" s="151"/>
      <c r="BT55" s="151"/>
      <c r="BU55" s="151"/>
      <c r="BV55" s="151"/>
      <c r="BW55" s="151"/>
      <c r="BX55" s="151">
        <v>19</v>
      </c>
      <c r="BY55" s="151"/>
      <c r="BZ55" s="151"/>
      <c r="CA55" s="151"/>
      <c r="CB55" s="151"/>
      <c r="CC55" s="151">
        <v>15.9</v>
      </c>
      <c r="CD55" s="151"/>
      <c r="CE55" s="151"/>
      <c r="CF55" s="151"/>
      <c r="CG55" s="151"/>
      <c r="CH55" s="151"/>
      <c r="CI55" s="151"/>
      <c r="CJ55" s="151"/>
      <c r="CK55" s="151" t="s">
        <v>259</v>
      </c>
      <c r="CL55" s="151"/>
      <c r="CM55" s="151"/>
      <c r="CN55" s="151"/>
      <c r="CO55" s="151"/>
      <c r="CP55" s="151"/>
      <c r="CQ55" s="151"/>
      <c r="CR55" s="151"/>
      <c r="CS55" s="151"/>
      <c r="CT55" s="151"/>
      <c r="CU55" s="151"/>
      <c r="CV55" s="151"/>
      <c r="CW55" s="151"/>
      <c r="CX55" s="151"/>
      <c r="CY55" s="151"/>
      <c r="CZ55" s="151"/>
      <c r="DA55" s="151"/>
      <c r="DB55" s="151"/>
      <c r="DC55" s="151"/>
      <c r="DD55" s="151"/>
      <c r="DE55" s="151"/>
      <c r="DF55" s="151"/>
      <c r="DG55" s="151"/>
      <c r="DH55" s="151"/>
      <c r="DI55" s="151"/>
      <c r="DJ55" s="151"/>
      <c r="DK55" s="151"/>
      <c r="DL55" s="151"/>
      <c r="DM55" s="151"/>
      <c r="DN55" s="151"/>
      <c r="DO55" s="151"/>
      <c r="DP55" s="151"/>
      <c r="DQ55" s="151"/>
      <c r="DR55" s="151"/>
      <c r="DS55" s="151"/>
      <c r="DT55" s="151"/>
      <c r="DU55" s="151"/>
      <c r="DV55" s="151"/>
      <c r="DW55" s="151"/>
      <c r="DX55" s="151"/>
      <c r="DY55" s="151"/>
      <c r="DZ55" s="151"/>
      <c r="EA55" s="151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2"/>
      <c r="EU55" s="152"/>
      <c r="EV55" s="152"/>
      <c r="EW55" s="152"/>
      <c r="EX55" s="152"/>
      <c r="EY55" s="152"/>
      <c r="EZ55" s="152"/>
      <c r="FA55" s="152"/>
      <c r="FB55" s="152"/>
      <c r="FC55" s="152"/>
    </row>
    <row r="56" spans="1:159" s="153" customFormat="1" x14ac:dyDescent="0.2">
      <c r="A56" s="140" t="s">
        <v>261</v>
      </c>
      <c r="B56" s="141"/>
      <c r="C56" s="141"/>
      <c r="D56" s="142" t="s">
        <v>13</v>
      </c>
      <c r="E56" s="143"/>
      <c r="F56" s="143"/>
      <c r="G56" s="143"/>
      <c r="H56" s="143"/>
      <c r="I56" s="142"/>
      <c r="J56" s="143"/>
      <c r="K56" s="143"/>
      <c r="L56" s="161"/>
      <c r="M56" s="144"/>
      <c r="N56" s="142"/>
      <c r="O56" s="142"/>
      <c r="P56" s="145"/>
      <c r="Q56" s="142" t="s">
        <v>58</v>
      </c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7"/>
      <c r="AM56" s="146"/>
      <c r="AN56" s="146"/>
      <c r="AO56" s="146"/>
      <c r="AP56" s="148"/>
      <c r="AQ56" s="146"/>
      <c r="AR56" s="148"/>
      <c r="AS56" s="148"/>
      <c r="AT56" s="148"/>
      <c r="AU56" s="148"/>
      <c r="AV56" s="148"/>
      <c r="AW56" s="147"/>
      <c r="AX56" s="147"/>
      <c r="AY56" s="148"/>
      <c r="AZ56" s="149"/>
      <c r="BA56" s="150"/>
      <c r="BB56" s="151">
        <v>35.1</v>
      </c>
      <c r="BC56" s="151"/>
      <c r="BD56" s="151"/>
      <c r="BE56" s="151"/>
      <c r="BF56" s="151"/>
      <c r="BG56" s="151"/>
      <c r="BH56" s="151">
        <v>37.1</v>
      </c>
      <c r="BI56" s="151"/>
      <c r="BJ56" s="151"/>
      <c r="BK56" s="151"/>
      <c r="BL56" s="151"/>
      <c r="BM56" s="151"/>
      <c r="BN56" s="151"/>
      <c r="BO56" s="151">
        <v>31.8</v>
      </c>
      <c r="BP56" s="151"/>
      <c r="BQ56" s="151"/>
      <c r="BR56" s="151"/>
      <c r="BS56" s="151"/>
      <c r="BT56" s="151"/>
      <c r="BU56" s="151"/>
      <c r="BV56" s="151"/>
      <c r="BW56" s="151"/>
      <c r="BX56" s="151">
        <v>20</v>
      </c>
      <c r="BY56" s="151"/>
      <c r="BZ56" s="151"/>
      <c r="CA56" s="151"/>
      <c r="CB56" s="151"/>
      <c r="CC56" s="151">
        <v>18.5</v>
      </c>
      <c r="CD56" s="151"/>
      <c r="CE56" s="151"/>
      <c r="CF56" s="151"/>
      <c r="CG56" s="151"/>
      <c r="CH56" s="151"/>
      <c r="CI56" s="151"/>
      <c r="CJ56" s="151" t="s">
        <v>259</v>
      </c>
      <c r="CK56" s="151"/>
      <c r="CL56" s="151"/>
      <c r="CM56" s="151"/>
      <c r="CN56" s="151"/>
      <c r="CO56" s="151"/>
      <c r="CP56" s="151"/>
      <c r="CQ56" s="151"/>
      <c r="CR56" s="151"/>
      <c r="CS56" s="151"/>
      <c r="CT56" s="151"/>
      <c r="CU56" s="151"/>
      <c r="CV56" s="151"/>
      <c r="CW56" s="151"/>
      <c r="CX56" s="151"/>
      <c r="CY56" s="151"/>
      <c r="CZ56" s="151"/>
      <c r="DA56" s="151"/>
      <c r="DB56" s="151"/>
      <c r="DC56" s="151"/>
      <c r="DD56" s="151"/>
      <c r="DE56" s="151"/>
      <c r="DF56" s="151"/>
      <c r="DG56" s="151"/>
      <c r="DH56" s="151"/>
      <c r="DI56" s="151"/>
      <c r="DJ56" s="151"/>
      <c r="DK56" s="151"/>
      <c r="DL56" s="151"/>
      <c r="DM56" s="151"/>
      <c r="DN56" s="151"/>
      <c r="DO56" s="151"/>
      <c r="DP56" s="151"/>
      <c r="DQ56" s="151"/>
      <c r="DR56" s="151"/>
      <c r="DS56" s="151"/>
      <c r="DT56" s="151"/>
      <c r="DU56" s="151"/>
      <c r="DV56" s="151"/>
      <c r="DW56" s="151"/>
      <c r="DX56" s="151"/>
      <c r="DY56" s="151"/>
      <c r="DZ56" s="151"/>
      <c r="EA56" s="151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2"/>
      <c r="EU56" s="152"/>
      <c r="EV56" s="152"/>
      <c r="EW56" s="152"/>
      <c r="EX56" s="152"/>
      <c r="EY56" s="152"/>
      <c r="EZ56" s="152"/>
      <c r="FA56" s="152"/>
      <c r="FB56" s="152"/>
      <c r="FC56" s="152"/>
    </row>
    <row r="57" spans="1:159" s="153" customFormat="1" x14ac:dyDescent="0.2">
      <c r="A57" s="165" t="s">
        <v>60</v>
      </c>
      <c r="B57" s="141">
        <v>505</v>
      </c>
      <c r="C57" s="141" t="s">
        <v>50</v>
      </c>
      <c r="D57" s="142" t="s">
        <v>12</v>
      </c>
      <c r="E57" s="143">
        <v>42666</v>
      </c>
      <c r="F57" s="143">
        <v>42650</v>
      </c>
      <c r="G57" s="143">
        <v>42650</v>
      </c>
      <c r="H57" s="143">
        <v>42681</v>
      </c>
      <c r="I57" s="142" t="s">
        <v>59</v>
      </c>
      <c r="J57" s="143" t="s">
        <v>58</v>
      </c>
      <c r="K57" s="143" t="s">
        <v>244</v>
      </c>
      <c r="L57" s="161">
        <v>42636</v>
      </c>
      <c r="M57" s="144">
        <v>42642</v>
      </c>
      <c r="N57" s="142" t="s">
        <v>59</v>
      </c>
      <c r="O57" s="142" t="s">
        <v>59</v>
      </c>
      <c r="P57" s="145"/>
      <c r="Q57" s="142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7"/>
      <c r="AM57" s="146"/>
      <c r="AN57" s="146"/>
      <c r="AO57" s="146"/>
      <c r="AP57" s="148"/>
      <c r="AQ57" s="146"/>
      <c r="AR57" s="148"/>
      <c r="AS57" s="148"/>
      <c r="AT57" s="148"/>
      <c r="AU57" s="148"/>
      <c r="AV57" s="148"/>
      <c r="AW57" s="147"/>
      <c r="AX57" s="147"/>
      <c r="AY57" s="148"/>
      <c r="AZ57" s="149"/>
      <c r="BA57" s="150"/>
      <c r="BB57" s="151">
        <v>34.799999999999997</v>
      </c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>
        <v>22.4</v>
      </c>
      <c r="BY57" s="151"/>
      <c r="CA57" s="151"/>
      <c r="CB57" s="151"/>
      <c r="CC57" s="151"/>
      <c r="CD57" s="151">
        <v>17.100000000000001</v>
      </c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 t="s">
        <v>259</v>
      </c>
      <c r="CQ57" s="151"/>
      <c r="CR57" s="151"/>
      <c r="CS57" s="151"/>
      <c r="CT57" s="151"/>
      <c r="CU57" s="151"/>
      <c r="CV57" s="151"/>
      <c r="CW57" s="151"/>
      <c r="CY57" s="151"/>
      <c r="CZ57" s="151"/>
      <c r="DA57" s="151"/>
      <c r="DB57" s="151"/>
      <c r="DC57" s="151"/>
      <c r="DD57" s="151"/>
      <c r="DE57" s="151"/>
      <c r="DF57" s="151"/>
      <c r="DG57" s="151"/>
      <c r="DH57" s="151"/>
      <c r="DI57" s="151"/>
      <c r="DJ57" s="151"/>
      <c r="DK57" s="151"/>
      <c r="DL57" s="151"/>
      <c r="DM57" s="151"/>
      <c r="DN57" s="151"/>
      <c r="DO57" s="151"/>
      <c r="DP57" s="151"/>
      <c r="DQ57" s="151"/>
      <c r="DR57" s="151"/>
      <c r="DS57" s="151"/>
      <c r="DT57" s="151"/>
      <c r="DU57" s="151"/>
      <c r="DV57" s="151"/>
      <c r="DW57" s="151"/>
      <c r="DX57" s="151"/>
      <c r="DY57" s="151"/>
      <c r="DZ57" s="151"/>
      <c r="EA57" s="151"/>
      <c r="EB57" s="152"/>
      <c r="EC57" s="152"/>
      <c r="ED57" s="152"/>
      <c r="EE57" s="152"/>
      <c r="EF57" s="152"/>
      <c r="EG57" s="152"/>
      <c r="EH57" s="152"/>
      <c r="EI57" s="152"/>
      <c r="EJ57" s="152"/>
      <c r="EK57" s="152"/>
      <c r="EL57" s="152"/>
      <c r="EM57" s="152"/>
      <c r="EN57" s="152"/>
      <c r="EO57" s="152"/>
      <c r="EP57" s="152"/>
      <c r="EQ57" s="152"/>
      <c r="ER57" s="152"/>
      <c r="ES57" s="152"/>
      <c r="ET57" s="152"/>
      <c r="EU57" s="152"/>
      <c r="EV57" s="152"/>
      <c r="EW57" s="152"/>
      <c r="EX57" s="152"/>
      <c r="EY57" s="152"/>
      <c r="EZ57" s="152"/>
      <c r="FA57" s="152"/>
      <c r="FB57" s="152"/>
      <c r="FC57" s="152"/>
    </row>
    <row r="58" spans="1:159" s="153" customFormat="1" x14ac:dyDescent="0.2">
      <c r="A58" s="140" t="s">
        <v>258</v>
      </c>
      <c r="B58" s="141"/>
      <c r="C58" s="141"/>
      <c r="D58" s="142" t="s">
        <v>13</v>
      </c>
      <c r="E58" s="143"/>
      <c r="F58" s="143"/>
      <c r="G58" s="143"/>
      <c r="H58" s="143"/>
      <c r="I58" s="142"/>
      <c r="J58" s="143"/>
      <c r="K58" s="143"/>
      <c r="L58" s="161"/>
      <c r="M58" s="144"/>
      <c r="N58" s="142"/>
      <c r="O58" s="142"/>
      <c r="P58" s="145"/>
      <c r="Q58" s="142" t="s">
        <v>58</v>
      </c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7"/>
      <c r="AM58" s="146"/>
      <c r="AN58" s="146"/>
      <c r="AO58" s="146"/>
      <c r="AP58" s="148"/>
      <c r="AQ58" s="146"/>
      <c r="AR58" s="148"/>
      <c r="AS58" s="148"/>
      <c r="AT58" s="148"/>
      <c r="AU58" s="148"/>
      <c r="AV58" s="148"/>
      <c r="AW58" s="147"/>
      <c r="AX58" s="147"/>
      <c r="AY58" s="148"/>
      <c r="AZ58" s="149"/>
      <c r="BA58" s="150"/>
      <c r="BB58" s="151">
        <v>40</v>
      </c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>
        <v>27.1</v>
      </c>
      <c r="BY58" s="151"/>
      <c r="CA58" s="151"/>
      <c r="CB58" s="151"/>
      <c r="CC58" s="151"/>
      <c r="CD58" s="151">
        <v>20.399999999999999</v>
      </c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 t="s">
        <v>259</v>
      </c>
      <c r="CP58" s="151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1"/>
      <c r="DU58" s="151"/>
      <c r="DV58" s="151"/>
      <c r="DW58" s="151"/>
      <c r="DX58" s="151"/>
      <c r="DY58" s="151"/>
      <c r="DZ58" s="151"/>
      <c r="EA58" s="151"/>
      <c r="EB58" s="152"/>
      <c r="EC58" s="152"/>
      <c r="ED58" s="152"/>
      <c r="EE58" s="152"/>
      <c r="EF58" s="152"/>
      <c r="EG58" s="152"/>
      <c r="EH58" s="152"/>
      <c r="EI58" s="152"/>
      <c r="EJ58" s="152"/>
      <c r="EK58" s="152"/>
      <c r="EL58" s="152"/>
      <c r="EM58" s="152"/>
      <c r="EN58" s="152"/>
      <c r="EO58" s="152"/>
      <c r="EP58" s="152"/>
      <c r="EQ58" s="152"/>
      <c r="ER58" s="152"/>
      <c r="ES58" s="152"/>
      <c r="ET58" s="152"/>
      <c r="EU58" s="152"/>
      <c r="EV58" s="152"/>
      <c r="EW58" s="152"/>
      <c r="EX58" s="152"/>
      <c r="EY58" s="152"/>
      <c r="EZ58" s="152"/>
      <c r="FA58" s="152"/>
      <c r="FB58" s="152"/>
      <c r="FC58" s="152"/>
    </row>
    <row r="59" spans="1:159" s="153" customFormat="1" ht="12" customHeight="1" x14ac:dyDescent="0.2">
      <c r="A59" s="165" t="s">
        <v>255</v>
      </c>
      <c r="B59" s="141">
        <v>506</v>
      </c>
      <c r="C59" s="141" t="s">
        <v>50</v>
      </c>
      <c r="D59" s="142" t="s">
        <v>12</v>
      </c>
      <c r="E59" s="143">
        <v>42655</v>
      </c>
      <c r="F59" s="143">
        <v>42627</v>
      </c>
      <c r="G59" s="143">
        <v>42627</v>
      </c>
      <c r="H59" s="143">
        <v>42670</v>
      </c>
      <c r="I59" s="142" t="s">
        <v>59</v>
      </c>
      <c r="J59" s="143" t="s">
        <v>58</v>
      </c>
      <c r="K59" s="143" t="s">
        <v>244</v>
      </c>
      <c r="L59" s="161">
        <v>42621</v>
      </c>
      <c r="M59" s="144">
        <v>42634</v>
      </c>
      <c r="N59" s="142" t="s">
        <v>59</v>
      </c>
      <c r="O59" s="142" t="s">
        <v>59</v>
      </c>
      <c r="P59" s="145"/>
      <c r="Q59" s="142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7"/>
      <c r="AM59" s="146"/>
      <c r="AN59" s="146"/>
      <c r="AO59" s="146"/>
      <c r="AP59" s="148"/>
      <c r="AQ59" s="146"/>
      <c r="AR59" s="148"/>
      <c r="AS59" s="148"/>
      <c r="AT59" s="148"/>
      <c r="AU59" s="148"/>
      <c r="AV59" s="148"/>
      <c r="AW59" s="147">
        <v>31</v>
      </c>
      <c r="AX59" s="147"/>
      <c r="AY59" s="148"/>
      <c r="AZ59" s="149"/>
      <c r="BA59" s="150">
        <v>26.7</v>
      </c>
      <c r="BB59" s="151"/>
      <c r="BC59" s="151"/>
      <c r="BD59" s="151"/>
      <c r="BE59" s="151"/>
      <c r="BF59" s="151"/>
      <c r="BG59" s="151"/>
      <c r="BH59" s="151">
        <v>18.399999999999999</v>
      </c>
      <c r="BI59" s="151"/>
      <c r="BJ59" s="151"/>
      <c r="BK59" s="151"/>
      <c r="BL59" s="151"/>
      <c r="BM59" s="151"/>
      <c r="BN59" s="151"/>
      <c r="BO59" s="151"/>
      <c r="BP59" s="151"/>
      <c r="BQ59" s="151">
        <v>13.1</v>
      </c>
      <c r="BR59" s="151"/>
      <c r="BS59" s="151"/>
      <c r="BT59" s="151"/>
      <c r="BU59" s="151"/>
      <c r="BV59" s="151"/>
      <c r="BX59" s="151"/>
      <c r="BY59" s="151"/>
      <c r="BZ59" s="151"/>
      <c r="CA59" s="151" t="s">
        <v>259</v>
      </c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  <c r="CT59" s="151"/>
      <c r="CU59" s="151"/>
      <c r="CV59" s="151"/>
      <c r="CW59" s="151"/>
      <c r="CX59" s="151"/>
      <c r="CY59" s="151"/>
      <c r="CZ59" s="151"/>
      <c r="DA59" s="151"/>
      <c r="DB59" s="151"/>
      <c r="DC59" s="151"/>
      <c r="DD59" s="151"/>
      <c r="DE59" s="151"/>
      <c r="DF59" s="151"/>
      <c r="DG59" s="151"/>
      <c r="DH59" s="151"/>
      <c r="DI59" s="151"/>
      <c r="DJ59" s="151"/>
      <c r="DK59" s="151"/>
      <c r="DL59" s="151"/>
      <c r="DM59" s="151"/>
      <c r="DN59" s="151"/>
      <c r="DO59" s="151"/>
      <c r="DP59" s="151"/>
      <c r="DQ59" s="151"/>
      <c r="DR59" s="151"/>
      <c r="DS59" s="151"/>
      <c r="DT59" s="151"/>
      <c r="DU59" s="151"/>
      <c r="DV59" s="151"/>
      <c r="DW59" s="151"/>
      <c r="DX59" s="151"/>
      <c r="DY59" s="151"/>
      <c r="DZ59" s="151"/>
      <c r="EA59" s="151"/>
      <c r="EB59" s="152"/>
      <c r="EC59" s="152"/>
      <c r="ED59" s="152"/>
      <c r="EE59" s="152"/>
      <c r="EF59" s="152"/>
      <c r="EG59" s="152"/>
      <c r="EH59" s="152"/>
      <c r="EI59" s="152"/>
      <c r="EJ59" s="152"/>
      <c r="EK59" s="152"/>
      <c r="EL59" s="152"/>
      <c r="EM59" s="152"/>
      <c r="EN59" s="152"/>
      <c r="EO59" s="152"/>
      <c r="EP59" s="152"/>
      <c r="EQ59" s="152"/>
      <c r="ER59" s="152"/>
      <c r="ES59" s="152"/>
      <c r="ET59" s="152"/>
      <c r="EU59" s="152"/>
      <c r="EV59" s="152"/>
      <c r="EW59" s="152"/>
      <c r="EX59" s="152"/>
      <c r="EY59" s="152"/>
      <c r="EZ59" s="152"/>
      <c r="FA59" s="152"/>
      <c r="FB59" s="152"/>
      <c r="FC59" s="152"/>
    </row>
    <row r="60" spans="1:159" s="153" customFormat="1" x14ac:dyDescent="0.2">
      <c r="A60" s="140" t="s">
        <v>256</v>
      </c>
      <c r="B60" s="141"/>
      <c r="C60" s="141"/>
      <c r="D60" s="142" t="s">
        <v>13</v>
      </c>
      <c r="E60" s="143"/>
      <c r="F60" s="143"/>
      <c r="G60" s="143"/>
      <c r="H60" s="143"/>
      <c r="I60" s="142"/>
      <c r="J60" s="143"/>
      <c r="K60" s="143"/>
      <c r="L60" s="161"/>
      <c r="M60" s="144"/>
      <c r="N60" s="142"/>
      <c r="O60" s="142"/>
      <c r="P60" s="145"/>
      <c r="Q60" s="142" t="s">
        <v>58</v>
      </c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7"/>
      <c r="AM60" s="146"/>
      <c r="AN60" s="146"/>
      <c r="AO60" s="146"/>
      <c r="AP60" s="148"/>
      <c r="AQ60" s="146"/>
      <c r="AR60" s="148"/>
      <c r="AS60" s="148"/>
      <c r="AT60" s="148"/>
      <c r="AU60" s="148"/>
      <c r="AV60" s="148"/>
      <c r="AW60" s="147">
        <v>36</v>
      </c>
      <c r="AX60" s="147"/>
      <c r="AY60" s="148"/>
      <c r="AZ60" s="149"/>
      <c r="BA60" s="150">
        <v>29.6</v>
      </c>
      <c r="BB60" s="151"/>
      <c r="BC60" s="151"/>
      <c r="BD60" s="151"/>
      <c r="BE60" s="151"/>
      <c r="BF60" s="151"/>
      <c r="BG60" s="151"/>
      <c r="BH60" s="151">
        <v>15.2</v>
      </c>
      <c r="BI60" s="151"/>
      <c r="BJ60" s="151"/>
      <c r="BK60" s="151"/>
      <c r="BL60" s="151"/>
      <c r="BM60" s="151"/>
      <c r="BN60" s="151"/>
      <c r="BO60" s="151"/>
      <c r="BP60" s="151"/>
      <c r="BQ60" s="151">
        <v>12.2</v>
      </c>
      <c r="BR60" s="151"/>
      <c r="BS60" s="151"/>
      <c r="BT60" s="151"/>
      <c r="BU60" s="151"/>
      <c r="BV60" s="151"/>
      <c r="BX60" s="151"/>
      <c r="BY60" s="151" t="s">
        <v>259</v>
      </c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  <c r="CT60" s="151"/>
      <c r="CU60" s="151"/>
      <c r="CV60" s="151"/>
      <c r="CW60" s="151"/>
      <c r="CX60" s="151"/>
      <c r="CY60" s="151"/>
      <c r="CZ60" s="151"/>
      <c r="DA60" s="151"/>
      <c r="DB60" s="151"/>
      <c r="DC60" s="151"/>
      <c r="DD60" s="151"/>
      <c r="DE60" s="151"/>
      <c r="DF60" s="151"/>
      <c r="DG60" s="151"/>
      <c r="DH60" s="151"/>
      <c r="DI60" s="151"/>
      <c r="DJ60" s="151"/>
      <c r="DK60" s="151"/>
      <c r="DL60" s="151"/>
      <c r="DM60" s="151"/>
      <c r="DN60" s="151"/>
      <c r="DO60" s="151"/>
      <c r="DP60" s="151"/>
      <c r="DQ60" s="151"/>
      <c r="DR60" s="151"/>
      <c r="DS60" s="151"/>
      <c r="DT60" s="151"/>
      <c r="DU60" s="151"/>
      <c r="DV60" s="151"/>
      <c r="DW60" s="151"/>
      <c r="DX60" s="151"/>
      <c r="DY60" s="151"/>
      <c r="DZ60" s="151"/>
      <c r="EA60" s="151"/>
      <c r="EB60" s="152"/>
      <c r="EC60" s="152"/>
      <c r="ED60" s="152"/>
      <c r="EE60" s="152"/>
      <c r="EF60" s="152"/>
      <c r="EG60" s="152"/>
      <c r="EH60" s="152"/>
      <c r="EI60" s="152"/>
      <c r="EJ60" s="152"/>
      <c r="EK60" s="152"/>
      <c r="EL60" s="152"/>
      <c r="EM60" s="152"/>
      <c r="EN60" s="152"/>
      <c r="EO60" s="152"/>
      <c r="EP60" s="152"/>
      <c r="EQ60" s="152"/>
      <c r="ER60" s="152"/>
      <c r="ES60" s="152"/>
      <c r="ET60" s="152"/>
      <c r="EU60" s="152"/>
      <c r="EV60" s="152"/>
      <c r="EW60" s="152"/>
      <c r="EX60" s="152"/>
      <c r="EY60" s="152"/>
      <c r="EZ60" s="152"/>
      <c r="FA60" s="152"/>
      <c r="FB60" s="152"/>
      <c r="FC60" s="152"/>
    </row>
    <row r="61" spans="1:159" s="153" customFormat="1" x14ac:dyDescent="0.2">
      <c r="A61" s="165" t="s">
        <v>111</v>
      </c>
      <c r="B61" s="141">
        <v>507</v>
      </c>
      <c r="C61" s="141" t="s">
        <v>87</v>
      </c>
      <c r="D61" s="142" t="s">
        <v>12</v>
      </c>
      <c r="E61" s="143">
        <v>42663</v>
      </c>
      <c r="F61" s="159">
        <v>42655</v>
      </c>
      <c r="G61" s="143">
        <v>42655</v>
      </c>
      <c r="H61" s="143"/>
      <c r="I61" s="142" t="s">
        <v>59</v>
      </c>
      <c r="J61" s="143" t="s">
        <v>58</v>
      </c>
      <c r="K61" s="143" t="s">
        <v>244</v>
      </c>
      <c r="L61" s="144">
        <v>42639</v>
      </c>
      <c r="M61" s="144">
        <v>42641</v>
      </c>
      <c r="N61" s="142" t="s">
        <v>59</v>
      </c>
      <c r="O61" s="142" t="s">
        <v>59</v>
      </c>
      <c r="P61" s="145"/>
      <c r="Q61" s="142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7"/>
      <c r="AM61" s="146"/>
      <c r="AN61" s="146"/>
      <c r="AO61" s="146"/>
      <c r="AP61" s="148"/>
      <c r="AQ61" s="146"/>
      <c r="AR61" s="148"/>
      <c r="AS61" s="148"/>
      <c r="AT61" s="148"/>
      <c r="AU61" s="148"/>
      <c r="AV61" s="148"/>
      <c r="AW61" s="147"/>
      <c r="AX61" s="147"/>
      <c r="AY61" s="147"/>
      <c r="AZ61" s="149"/>
      <c r="BA61" s="150"/>
      <c r="BB61" s="151">
        <v>35.200000000000003</v>
      </c>
      <c r="BC61" s="151"/>
      <c r="BD61" s="151"/>
      <c r="BE61" s="151"/>
      <c r="BF61" s="151"/>
      <c r="BG61" s="151"/>
      <c r="BH61" s="151">
        <v>35.9</v>
      </c>
      <c r="BI61" s="151"/>
      <c r="BJ61" s="151"/>
      <c r="BK61" s="151"/>
      <c r="BL61" s="151"/>
      <c r="BM61" s="151"/>
      <c r="BN61" s="151"/>
      <c r="BO61" s="151">
        <v>31</v>
      </c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>
        <v>20.5</v>
      </c>
      <c r="CD61" s="151"/>
      <c r="CE61" s="151"/>
      <c r="CF61" s="151"/>
      <c r="CG61" s="151"/>
      <c r="CH61" s="151"/>
      <c r="CI61" s="151"/>
      <c r="CJ61" s="151"/>
      <c r="CK61" s="151"/>
      <c r="CL61" s="151"/>
      <c r="CM61" s="151" t="s">
        <v>259</v>
      </c>
      <c r="CN61" s="151"/>
      <c r="CO61" s="151"/>
      <c r="CP61" s="151"/>
      <c r="CQ61" s="151"/>
      <c r="CR61" s="151"/>
      <c r="CS61" s="151"/>
      <c r="CT61" s="151"/>
      <c r="CU61" s="151"/>
      <c r="CV61" s="151"/>
      <c r="CW61" s="151"/>
      <c r="CX61" s="151"/>
      <c r="CY61" s="151"/>
      <c r="CZ61" s="151"/>
      <c r="DA61" s="151"/>
      <c r="DB61" s="151"/>
      <c r="DC61" s="151"/>
      <c r="DD61" s="151"/>
      <c r="DE61" s="151"/>
      <c r="DF61" s="151"/>
      <c r="DG61" s="151"/>
      <c r="DH61" s="151"/>
      <c r="DI61" s="151"/>
      <c r="DJ61" s="151"/>
      <c r="DK61" s="151"/>
      <c r="DL61" s="151"/>
      <c r="DM61" s="151"/>
      <c r="DN61" s="151"/>
      <c r="DO61" s="151"/>
      <c r="DP61" s="151"/>
      <c r="DQ61" s="151"/>
      <c r="DR61" s="151"/>
      <c r="DS61" s="151"/>
      <c r="DT61" s="151"/>
      <c r="DU61" s="151"/>
      <c r="DV61" s="151"/>
      <c r="DW61" s="151"/>
      <c r="DX61" s="151"/>
      <c r="DY61" s="151"/>
      <c r="DZ61" s="151"/>
      <c r="EA61" s="151"/>
      <c r="EB61" s="152"/>
      <c r="EC61" s="152"/>
      <c r="ED61" s="152"/>
      <c r="EE61" s="152"/>
      <c r="EF61" s="152"/>
      <c r="EG61" s="152"/>
      <c r="EH61" s="152"/>
      <c r="EI61" s="152"/>
      <c r="EJ61" s="152"/>
      <c r="EK61" s="152"/>
      <c r="EL61" s="152"/>
      <c r="EM61" s="152"/>
      <c r="EN61" s="152"/>
      <c r="EO61" s="152"/>
      <c r="EP61" s="152"/>
      <c r="EQ61" s="152"/>
      <c r="ER61" s="152"/>
      <c r="ES61" s="152"/>
      <c r="ET61" s="152"/>
      <c r="EU61" s="152"/>
      <c r="EV61" s="152"/>
      <c r="EW61" s="152"/>
      <c r="EX61" s="152"/>
      <c r="EY61" s="152"/>
      <c r="EZ61" s="152"/>
      <c r="FA61" s="152"/>
      <c r="FB61" s="152"/>
      <c r="FC61" s="152"/>
    </row>
    <row r="62" spans="1:159" s="153" customFormat="1" x14ac:dyDescent="0.2">
      <c r="A62" s="140" t="s">
        <v>262</v>
      </c>
      <c r="B62" s="141"/>
      <c r="C62" s="141"/>
      <c r="D62" s="142" t="s">
        <v>13</v>
      </c>
      <c r="E62" s="143"/>
      <c r="F62" s="143"/>
      <c r="G62" s="143"/>
      <c r="H62" s="143"/>
      <c r="I62" s="142"/>
      <c r="J62" s="143"/>
      <c r="K62" s="143"/>
      <c r="L62" s="144"/>
      <c r="M62" s="144"/>
      <c r="N62" s="142"/>
      <c r="O62" s="142"/>
      <c r="P62" s="145"/>
      <c r="Q62" s="142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7"/>
      <c r="AM62" s="146"/>
      <c r="AN62" s="146"/>
      <c r="AO62" s="146"/>
      <c r="AP62" s="148"/>
      <c r="AQ62" s="146"/>
      <c r="AR62" s="148"/>
      <c r="AS62" s="148"/>
      <c r="AT62" s="148"/>
      <c r="AU62" s="148"/>
      <c r="AV62" s="148"/>
      <c r="AW62" s="147"/>
      <c r="AX62" s="147"/>
      <c r="AY62" s="147"/>
      <c r="AZ62" s="149"/>
      <c r="BA62" s="150"/>
      <c r="BB62" s="151">
        <v>33.799999999999997</v>
      </c>
      <c r="BC62" s="151"/>
      <c r="BD62" s="151"/>
      <c r="BE62" s="151"/>
      <c r="BF62" s="151"/>
      <c r="BG62" s="151"/>
      <c r="BH62" s="151">
        <v>32.4</v>
      </c>
      <c r="BI62" s="151"/>
      <c r="BJ62" s="151"/>
      <c r="BK62" s="151"/>
      <c r="BL62" s="151"/>
      <c r="BM62" s="151"/>
      <c r="BN62" s="151"/>
      <c r="BO62" s="151">
        <v>29.5</v>
      </c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>
        <v>21.6</v>
      </c>
      <c r="CD62" s="151"/>
      <c r="CE62" s="151"/>
      <c r="CF62" s="151"/>
      <c r="CG62" s="151"/>
      <c r="CH62" s="151"/>
      <c r="CI62" s="151"/>
      <c r="CJ62" s="151"/>
      <c r="CK62" s="151" t="s">
        <v>259</v>
      </c>
      <c r="CL62" s="151"/>
      <c r="CM62" s="151"/>
      <c r="CN62" s="151"/>
      <c r="CO62" s="151"/>
      <c r="CP62" s="151"/>
      <c r="CQ62" s="151"/>
      <c r="CR62" s="151"/>
      <c r="CS62" s="151"/>
      <c r="CT62" s="151"/>
      <c r="CU62" s="151"/>
      <c r="CV62" s="151"/>
      <c r="CW62" s="151"/>
      <c r="CX62" s="151"/>
      <c r="CY62" s="151"/>
      <c r="CZ62" s="151"/>
      <c r="DA62" s="151"/>
      <c r="DB62" s="151"/>
      <c r="DC62" s="151"/>
      <c r="DD62" s="151"/>
      <c r="DE62" s="151"/>
      <c r="DF62" s="151"/>
      <c r="DG62" s="151"/>
      <c r="DH62" s="151"/>
      <c r="DI62" s="151"/>
      <c r="DJ62" s="151"/>
      <c r="DK62" s="151"/>
      <c r="DL62" s="151"/>
      <c r="DM62" s="151"/>
      <c r="DN62" s="151"/>
      <c r="DO62" s="151"/>
      <c r="DP62" s="151"/>
      <c r="DQ62" s="151"/>
      <c r="DR62" s="151"/>
      <c r="DS62" s="151"/>
      <c r="DT62" s="151"/>
      <c r="DU62" s="151"/>
      <c r="DV62" s="151"/>
      <c r="DW62" s="151"/>
      <c r="DX62" s="151"/>
      <c r="DY62" s="151"/>
      <c r="DZ62" s="151"/>
      <c r="EA62" s="151"/>
      <c r="EB62" s="152"/>
      <c r="EC62" s="152"/>
      <c r="ED62" s="152"/>
      <c r="EE62" s="152"/>
      <c r="EF62" s="152"/>
      <c r="EG62" s="152"/>
      <c r="EH62" s="152"/>
      <c r="EI62" s="152"/>
      <c r="EJ62" s="152"/>
      <c r="EK62" s="152"/>
      <c r="EL62" s="152"/>
      <c r="EM62" s="152"/>
      <c r="EN62" s="152"/>
      <c r="EO62" s="152"/>
      <c r="EP62" s="152"/>
      <c r="EQ62" s="152"/>
      <c r="ER62" s="152"/>
      <c r="ES62" s="152"/>
      <c r="ET62" s="152"/>
      <c r="EU62" s="152"/>
      <c r="EV62" s="152"/>
      <c r="EW62" s="152"/>
      <c r="EX62" s="152"/>
      <c r="EY62" s="152"/>
      <c r="EZ62" s="152"/>
      <c r="FA62" s="152"/>
      <c r="FB62" s="152"/>
      <c r="FC62" s="152"/>
    </row>
    <row r="63" spans="1:159" s="153" customFormat="1" x14ac:dyDescent="0.2">
      <c r="A63" s="165" t="s">
        <v>255</v>
      </c>
      <c r="B63" s="141">
        <v>508</v>
      </c>
      <c r="C63" s="141" t="s">
        <v>242</v>
      </c>
      <c r="D63" s="142" t="s">
        <v>12</v>
      </c>
      <c r="E63" s="143">
        <v>42648</v>
      </c>
      <c r="F63" s="159">
        <v>42627</v>
      </c>
      <c r="G63" s="143">
        <v>42627</v>
      </c>
      <c r="H63" s="143">
        <v>42670</v>
      </c>
      <c r="I63" s="142" t="s">
        <v>59</v>
      </c>
      <c r="J63" s="143" t="s">
        <v>58</v>
      </c>
      <c r="K63" s="143" t="s">
        <v>244</v>
      </c>
      <c r="L63" s="144">
        <v>42621</v>
      </c>
      <c r="M63" s="144">
        <v>42639</v>
      </c>
      <c r="N63" s="142" t="s">
        <v>59</v>
      </c>
      <c r="O63" s="142" t="s">
        <v>59</v>
      </c>
      <c r="P63" s="145"/>
      <c r="Q63" s="142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>
        <v>40</v>
      </c>
      <c r="AI63" s="146"/>
      <c r="AJ63" s="146"/>
      <c r="AK63" s="146"/>
      <c r="AL63" s="147"/>
      <c r="AM63" s="146"/>
      <c r="AN63" s="146"/>
      <c r="AO63" s="146"/>
      <c r="AP63" s="148"/>
      <c r="AQ63" s="146"/>
      <c r="AR63" s="148"/>
      <c r="AS63" s="148"/>
      <c r="AT63" s="148"/>
      <c r="AU63" s="148"/>
      <c r="AV63" s="148"/>
      <c r="AW63" s="147">
        <v>28</v>
      </c>
      <c r="AX63" s="147"/>
      <c r="AY63" s="174"/>
      <c r="AZ63" s="149"/>
      <c r="BA63" s="150">
        <v>20.5</v>
      </c>
      <c r="BB63" s="151"/>
      <c r="BC63" s="151"/>
      <c r="BD63" s="151"/>
      <c r="BE63" s="151"/>
      <c r="BF63" s="151"/>
      <c r="BG63" s="151"/>
      <c r="BH63" s="151">
        <v>17</v>
      </c>
      <c r="BI63" s="151"/>
      <c r="BJ63" s="151"/>
      <c r="BK63" s="151"/>
      <c r="BL63" s="151"/>
      <c r="BM63" s="151"/>
      <c r="BN63" s="151"/>
      <c r="BO63" s="151"/>
      <c r="BP63" s="151"/>
      <c r="BQ63" s="151">
        <v>12.6</v>
      </c>
      <c r="BR63" s="151"/>
      <c r="BS63" s="151"/>
      <c r="BT63" s="151"/>
      <c r="BU63" s="151"/>
      <c r="BV63" s="151"/>
      <c r="BW63" s="151"/>
      <c r="BX63" s="151" t="s">
        <v>259</v>
      </c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  <c r="CT63" s="151"/>
      <c r="CU63" s="151"/>
      <c r="CV63" s="151"/>
      <c r="CW63" s="151"/>
      <c r="CX63" s="151"/>
      <c r="CY63" s="151"/>
      <c r="CZ63" s="151"/>
      <c r="DA63" s="151"/>
      <c r="DB63" s="151"/>
      <c r="DC63" s="151"/>
      <c r="DD63" s="151"/>
      <c r="DE63" s="151"/>
      <c r="DF63" s="151"/>
      <c r="DG63" s="151"/>
      <c r="DH63" s="151"/>
      <c r="DI63" s="151"/>
      <c r="DJ63" s="151"/>
      <c r="DK63" s="151"/>
      <c r="DL63" s="151"/>
      <c r="DM63" s="151"/>
      <c r="DN63" s="151"/>
      <c r="DO63" s="151"/>
      <c r="DP63" s="151"/>
      <c r="DQ63" s="151"/>
      <c r="DR63" s="151"/>
      <c r="DS63" s="151"/>
      <c r="DT63" s="151"/>
      <c r="DU63" s="151"/>
      <c r="DV63" s="151"/>
      <c r="DW63" s="151"/>
      <c r="DX63" s="151"/>
      <c r="DY63" s="151"/>
      <c r="DZ63" s="151"/>
      <c r="EA63" s="151"/>
      <c r="EB63" s="152"/>
      <c r="EC63" s="152"/>
      <c r="ED63" s="152"/>
      <c r="EE63" s="152"/>
      <c r="EF63" s="152"/>
      <c r="EG63" s="152"/>
      <c r="EH63" s="152"/>
      <c r="EI63" s="152"/>
      <c r="EJ63" s="152"/>
      <c r="EK63" s="152"/>
      <c r="EL63" s="152"/>
      <c r="EM63" s="152"/>
      <c r="EN63" s="152"/>
      <c r="EO63" s="152"/>
      <c r="EP63" s="152"/>
      <c r="EQ63" s="152"/>
      <c r="ER63" s="152"/>
      <c r="ES63" s="152"/>
      <c r="ET63" s="152"/>
      <c r="EU63" s="152"/>
      <c r="EV63" s="152"/>
      <c r="EW63" s="152"/>
      <c r="EX63" s="152"/>
      <c r="EY63" s="152"/>
      <c r="EZ63" s="152"/>
      <c r="FA63" s="152"/>
      <c r="FB63" s="152"/>
      <c r="FC63" s="152"/>
    </row>
    <row r="64" spans="1:159" s="153" customFormat="1" x14ac:dyDescent="0.2">
      <c r="A64" s="140" t="s">
        <v>250</v>
      </c>
      <c r="B64" s="141"/>
      <c r="C64" s="141"/>
      <c r="D64" s="142" t="s">
        <v>13</v>
      </c>
      <c r="E64" s="143"/>
      <c r="F64" s="143"/>
      <c r="G64" s="143"/>
      <c r="H64" s="143"/>
      <c r="I64" s="142"/>
      <c r="J64" s="143"/>
      <c r="K64" s="143"/>
      <c r="L64" s="144"/>
      <c r="M64" s="144"/>
      <c r="N64" s="142"/>
      <c r="O64" s="142"/>
      <c r="P64" s="145"/>
      <c r="Q64" s="142" t="s">
        <v>58</v>
      </c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>
        <v>40</v>
      </c>
      <c r="AI64" s="146"/>
      <c r="AJ64" s="146"/>
      <c r="AK64" s="146"/>
      <c r="AL64" s="147"/>
      <c r="AM64" s="146"/>
      <c r="AN64" s="146"/>
      <c r="AO64" s="146"/>
      <c r="AP64" s="148"/>
      <c r="AQ64" s="146"/>
      <c r="AR64" s="148"/>
      <c r="AS64" s="148"/>
      <c r="AT64" s="148"/>
      <c r="AU64" s="148"/>
      <c r="AV64" s="148"/>
      <c r="AW64" s="147">
        <v>38</v>
      </c>
      <c r="AX64" s="147"/>
      <c r="AY64" s="148"/>
      <c r="AZ64" s="149"/>
      <c r="BA64" s="150">
        <v>25.2</v>
      </c>
      <c r="BB64" s="151"/>
      <c r="BC64" s="151"/>
      <c r="BD64" s="151"/>
      <c r="BE64" s="151"/>
      <c r="BF64" s="151"/>
      <c r="BG64" s="151"/>
      <c r="BH64" s="151">
        <v>18.5</v>
      </c>
      <c r="BI64" s="151"/>
      <c r="BJ64" s="151"/>
      <c r="BK64" s="151"/>
      <c r="BL64" s="151"/>
      <c r="BM64" s="151"/>
      <c r="BN64" s="151"/>
      <c r="BO64" s="151"/>
      <c r="BP64" s="151"/>
      <c r="BQ64" s="151">
        <v>12.1</v>
      </c>
      <c r="BR64" s="151"/>
      <c r="BS64" s="151"/>
      <c r="BT64" s="151"/>
      <c r="BU64" s="151"/>
      <c r="BV64" s="151" t="s">
        <v>259</v>
      </c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  <c r="CT64" s="151"/>
      <c r="CU64" s="151"/>
      <c r="CV64" s="151"/>
      <c r="CW64" s="151"/>
      <c r="CX64" s="151"/>
      <c r="CY64" s="151"/>
      <c r="CZ64" s="151"/>
      <c r="DA64" s="151"/>
      <c r="DB64" s="151"/>
      <c r="DC64" s="151"/>
      <c r="DD64" s="151"/>
      <c r="DE64" s="151"/>
      <c r="DF64" s="151"/>
      <c r="DG64" s="151"/>
      <c r="DH64" s="151"/>
      <c r="DI64" s="151"/>
      <c r="DJ64" s="151"/>
      <c r="DK64" s="151"/>
      <c r="DL64" s="151"/>
      <c r="DM64" s="151"/>
      <c r="DN64" s="151"/>
      <c r="DO64" s="151"/>
      <c r="DP64" s="151"/>
      <c r="DQ64" s="151"/>
      <c r="DR64" s="151"/>
      <c r="DS64" s="151"/>
      <c r="DT64" s="151"/>
      <c r="DU64" s="151"/>
      <c r="DV64" s="151"/>
      <c r="DW64" s="151"/>
      <c r="DX64" s="151"/>
      <c r="DY64" s="151"/>
      <c r="DZ64" s="151"/>
      <c r="EA64" s="151"/>
      <c r="EB64" s="152"/>
      <c r="EC64" s="152"/>
      <c r="ED64" s="152"/>
      <c r="EE64" s="152"/>
      <c r="EF64" s="152"/>
      <c r="EG64" s="152"/>
      <c r="EH64" s="152"/>
      <c r="EI64" s="152"/>
      <c r="EJ64" s="152"/>
      <c r="EK64" s="152"/>
      <c r="EL64" s="152"/>
      <c r="EM64" s="152"/>
      <c r="EN64" s="152"/>
      <c r="EO64" s="152"/>
      <c r="EP64" s="152"/>
      <c r="EQ64" s="152"/>
      <c r="ER64" s="152"/>
      <c r="ES64" s="152"/>
      <c r="ET64" s="152"/>
      <c r="EU64" s="152"/>
      <c r="EV64" s="152"/>
      <c r="EW64" s="152"/>
      <c r="EX64" s="152"/>
      <c r="EY64" s="152"/>
      <c r="EZ64" s="152"/>
      <c r="FA64" s="152"/>
      <c r="FB64" s="152"/>
      <c r="FC64" s="152"/>
    </row>
    <row r="65" spans="1:159" s="153" customFormat="1" x14ac:dyDescent="0.2">
      <c r="A65" s="165" t="s">
        <v>82</v>
      </c>
      <c r="B65" s="141">
        <v>509</v>
      </c>
      <c r="C65" s="141" t="s">
        <v>86</v>
      </c>
      <c r="D65" s="142" t="s">
        <v>12</v>
      </c>
      <c r="E65" s="143">
        <v>42666</v>
      </c>
      <c r="F65" s="143">
        <v>42650</v>
      </c>
      <c r="G65" s="143">
        <v>42650</v>
      </c>
      <c r="H65" s="143">
        <v>42682</v>
      </c>
      <c r="I65" s="142" t="s">
        <v>59</v>
      </c>
      <c r="J65" s="143" t="s">
        <v>58</v>
      </c>
      <c r="K65" s="143" t="s">
        <v>244</v>
      </c>
      <c r="L65" s="144">
        <v>42623</v>
      </c>
      <c r="M65" s="144">
        <v>42662</v>
      </c>
      <c r="N65" s="142" t="s">
        <v>59</v>
      </c>
      <c r="O65" s="142" t="s">
        <v>59</v>
      </c>
      <c r="P65" s="145"/>
      <c r="Q65" s="142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7"/>
      <c r="AM65" s="146"/>
      <c r="AN65" s="146"/>
      <c r="AO65" s="146"/>
      <c r="AP65" s="148"/>
      <c r="AQ65" s="146"/>
      <c r="AR65" s="148"/>
      <c r="AS65" s="148"/>
      <c r="AT65" s="148"/>
      <c r="AU65" s="148"/>
      <c r="AV65" s="148"/>
      <c r="AW65" s="147"/>
      <c r="AX65" s="147"/>
      <c r="AY65" s="148"/>
      <c r="AZ65" s="149"/>
      <c r="BA65" s="150"/>
      <c r="BB65" s="151" t="s">
        <v>266</v>
      </c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>
        <v>24.1</v>
      </c>
      <c r="BX65" s="151"/>
      <c r="BY65" s="151"/>
      <c r="BZ65" s="151"/>
      <c r="CA65" s="151"/>
      <c r="CB65" s="151"/>
      <c r="CC65" s="151">
        <v>19.5</v>
      </c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 t="s">
        <v>259</v>
      </c>
      <c r="CQ65" s="151"/>
      <c r="CR65" s="151"/>
      <c r="CS65" s="151"/>
      <c r="CT65" s="151"/>
      <c r="CU65" s="151"/>
      <c r="CV65" s="151"/>
      <c r="CW65" s="151"/>
      <c r="CX65" s="151"/>
      <c r="CY65" s="151"/>
      <c r="CZ65" s="151"/>
      <c r="DA65" s="151"/>
      <c r="DB65" s="151"/>
      <c r="DC65" s="151"/>
      <c r="DD65" s="151"/>
      <c r="DE65" s="151"/>
      <c r="DF65" s="151"/>
      <c r="DG65" s="151"/>
      <c r="DH65" s="151"/>
      <c r="DI65" s="151"/>
      <c r="DJ65" s="151"/>
      <c r="DK65" s="151"/>
      <c r="DL65" s="151"/>
      <c r="DM65" s="151"/>
      <c r="DN65" s="151"/>
      <c r="DO65" s="151"/>
      <c r="DP65" s="151"/>
      <c r="DQ65" s="151"/>
      <c r="DR65" s="151"/>
      <c r="DS65" s="151"/>
      <c r="DT65" s="151"/>
      <c r="DU65" s="151"/>
      <c r="DV65" s="151"/>
      <c r="DW65" s="151"/>
      <c r="DX65" s="151"/>
      <c r="DY65" s="151"/>
      <c r="DZ65" s="151"/>
      <c r="EA65" s="151"/>
      <c r="EB65" s="152"/>
      <c r="EC65" s="152"/>
      <c r="ED65" s="152"/>
      <c r="EE65" s="152"/>
      <c r="EF65" s="152"/>
      <c r="EG65" s="152"/>
      <c r="EH65" s="152"/>
      <c r="EI65" s="152"/>
      <c r="EJ65" s="152"/>
      <c r="EK65" s="152"/>
      <c r="EL65" s="152"/>
      <c r="EM65" s="152"/>
      <c r="EN65" s="152"/>
      <c r="EO65" s="152"/>
      <c r="EP65" s="152"/>
      <c r="EQ65" s="152"/>
      <c r="ER65" s="152"/>
      <c r="ES65" s="152"/>
      <c r="ET65" s="152"/>
      <c r="EU65" s="152"/>
      <c r="EV65" s="152"/>
      <c r="EW65" s="152"/>
      <c r="EX65" s="152"/>
      <c r="EY65" s="152"/>
      <c r="EZ65" s="152"/>
      <c r="FA65" s="152"/>
      <c r="FB65" s="152"/>
      <c r="FC65" s="152"/>
    </row>
    <row r="66" spans="1:159" s="153" customFormat="1" x14ac:dyDescent="0.2">
      <c r="A66" s="140" t="s">
        <v>251</v>
      </c>
      <c r="B66" s="141"/>
      <c r="C66" s="141"/>
      <c r="D66" s="142" t="s">
        <v>13</v>
      </c>
      <c r="E66" s="143"/>
      <c r="F66" s="143"/>
      <c r="G66" s="143"/>
      <c r="H66" s="143"/>
      <c r="I66" s="142"/>
      <c r="J66" s="143"/>
      <c r="K66" s="143"/>
      <c r="L66" s="144"/>
      <c r="M66" s="144"/>
      <c r="N66" s="142"/>
      <c r="O66" s="142"/>
      <c r="P66" s="145"/>
      <c r="Q66" s="142" t="s">
        <v>58</v>
      </c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7"/>
      <c r="AM66" s="146"/>
      <c r="AN66" s="146"/>
      <c r="AO66" s="146"/>
      <c r="AP66" s="148"/>
      <c r="AQ66" s="146"/>
      <c r="AR66" s="148"/>
      <c r="AS66" s="148"/>
      <c r="AT66" s="148"/>
      <c r="AU66" s="148"/>
      <c r="AV66" s="148"/>
      <c r="AW66" s="147"/>
      <c r="AX66" s="147"/>
      <c r="AY66" s="148"/>
      <c r="AZ66" s="149"/>
      <c r="BA66" s="150"/>
      <c r="BB66" s="151" t="s">
        <v>266</v>
      </c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>
        <v>28.6</v>
      </c>
      <c r="BY66" s="151"/>
      <c r="BZ66" s="151"/>
      <c r="CA66" s="151"/>
      <c r="CB66" s="151"/>
      <c r="CC66" s="151">
        <v>25.5</v>
      </c>
      <c r="CD66" s="151"/>
      <c r="CE66" s="151"/>
      <c r="CF66" s="151"/>
      <c r="CG66" s="151"/>
      <c r="CH66" s="151"/>
      <c r="CI66" s="151"/>
      <c r="CJ66" s="151"/>
      <c r="CK66" s="151"/>
      <c r="CL66" s="151"/>
      <c r="CM66" s="151" t="s">
        <v>259</v>
      </c>
      <c r="CN66" s="151"/>
      <c r="CO66" s="151"/>
      <c r="CP66" s="151"/>
      <c r="CQ66" s="151"/>
      <c r="CR66" s="151"/>
      <c r="CS66" s="151"/>
      <c r="CT66" s="151"/>
      <c r="CU66" s="151"/>
      <c r="CV66" s="151"/>
      <c r="CW66" s="151"/>
      <c r="CX66" s="151"/>
      <c r="CY66" s="151"/>
      <c r="CZ66" s="151"/>
      <c r="DA66" s="151"/>
      <c r="DB66" s="151"/>
      <c r="DC66" s="151"/>
      <c r="DD66" s="151"/>
      <c r="DE66" s="151"/>
      <c r="DF66" s="151"/>
      <c r="DG66" s="151"/>
      <c r="DH66" s="151"/>
      <c r="DI66" s="151"/>
      <c r="DJ66" s="151"/>
      <c r="DK66" s="151"/>
      <c r="DL66" s="151"/>
      <c r="DM66" s="151"/>
      <c r="DN66" s="151"/>
      <c r="DO66" s="151"/>
      <c r="DP66" s="151"/>
      <c r="DQ66" s="151"/>
      <c r="DR66" s="151"/>
      <c r="DS66" s="151"/>
      <c r="DT66" s="151"/>
      <c r="DU66" s="151"/>
      <c r="DV66" s="151"/>
      <c r="DW66" s="151"/>
      <c r="DX66" s="151"/>
      <c r="DY66" s="151"/>
      <c r="DZ66" s="151"/>
      <c r="EA66" s="151"/>
      <c r="EB66" s="152"/>
      <c r="EC66" s="152"/>
      <c r="ED66" s="152"/>
      <c r="EE66" s="152"/>
      <c r="EF66" s="152"/>
      <c r="EG66" s="152"/>
      <c r="EH66" s="152"/>
      <c r="EI66" s="152"/>
      <c r="EJ66" s="152"/>
      <c r="EK66" s="152"/>
      <c r="EL66" s="152"/>
      <c r="EM66" s="152"/>
      <c r="EN66" s="152"/>
      <c r="EO66" s="152"/>
      <c r="EP66" s="152"/>
      <c r="EQ66" s="152"/>
      <c r="ER66" s="152"/>
      <c r="ES66" s="152"/>
      <c r="ET66" s="152"/>
      <c r="EU66" s="152"/>
      <c r="EV66" s="152"/>
      <c r="EW66" s="152"/>
      <c r="EX66" s="152"/>
      <c r="EY66" s="152"/>
      <c r="EZ66" s="152"/>
      <c r="FA66" s="152"/>
      <c r="FB66" s="152"/>
      <c r="FC66" s="152"/>
    </row>
    <row r="67" spans="1:159" s="153" customFormat="1" x14ac:dyDescent="0.2">
      <c r="A67" s="165" t="s">
        <v>255</v>
      </c>
      <c r="B67" s="141">
        <v>510</v>
      </c>
      <c r="C67" s="141" t="s">
        <v>52</v>
      </c>
      <c r="D67" s="142" t="s">
        <v>12</v>
      </c>
      <c r="E67" s="143">
        <v>42649</v>
      </c>
      <c r="F67" s="143">
        <v>42627</v>
      </c>
      <c r="G67" s="143">
        <v>42627</v>
      </c>
      <c r="H67" s="143">
        <v>42670</v>
      </c>
      <c r="I67" s="142" t="s">
        <v>59</v>
      </c>
      <c r="J67" s="143" t="s">
        <v>58</v>
      </c>
      <c r="K67" s="143" t="s">
        <v>244</v>
      </c>
      <c r="L67" s="144">
        <v>42621</v>
      </c>
      <c r="M67" s="144">
        <v>42639</v>
      </c>
      <c r="N67" s="142" t="s">
        <v>59</v>
      </c>
      <c r="O67" s="142" t="s">
        <v>59</v>
      </c>
      <c r="P67" s="145"/>
      <c r="Q67" s="142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>
        <v>39</v>
      </c>
      <c r="AI67" s="146"/>
      <c r="AJ67" s="146"/>
      <c r="AK67" s="146"/>
      <c r="AL67" s="147"/>
      <c r="AM67" s="146"/>
      <c r="AN67" s="146"/>
      <c r="AO67" s="146"/>
      <c r="AP67" s="148"/>
      <c r="AQ67" s="146"/>
      <c r="AR67" s="148"/>
      <c r="AS67" s="148"/>
      <c r="AT67" s="148"/>
      <c r="AU67" s="148"/>
      <c r="AV67" s="148"/>
      <c r="AW67" s="147">
        <v>30</v>
      </c>
      <c r="AX67" s="147"/>
      <c r="AY67" s="147"/>
      <c r="AZ67" s="149"/>
      <c r="BA67" s="150">
        <v>29.5</v>
      </c>
      <c r="BB67" s="151"/>
      <c r="BC67" s="151"/>
      <c r="BD67" s="151"/>
      <c r="BE67" s="151"/>
      <c r="BF67" s="151"/>
      <c r="BG67" s="151"/>
      <c r="BH67" s="151">
        <v>25.9</v>
      </c>
      <c r="BI67" s="151"/>
      <c r="BJ67" s="151"/>
      <c r="BK67" s="151"/>
      <c r="BL67" s="151"/>
      <c r="BM67" s="151"/>
      <c r="BN67" s="151"/>
      <c r="BO67" s="151"/>
      <c r="BP67" s="151"/>
      <c r="BQ67" s="151">
        <v>12.9</v>
      </c>
      <c r="BR67" s="151"/>
      <c r="BS67" s="151"/>
      <c r="BT67" s="151"/>
      <c r="BU67" s="151"/>
      <c r="BV67" s="151"/>
      <c r="BW67" s="151"/>
      <c r="BX67" s="151"/>
      <c r="BY67" s="151" t="s">
        <v>259</v>
      </c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  <c r="CT67" s="151"/>
      <c r="CU67" s="151"/>
      <c r="CV67" s="151"/>
      <c r="CW67" s="151"/>
      <c r="CX67" s="151"/>
      <c r="CY67" s="151"/>
      <c r="CZ67" s="151"/>
      <c r="DA67" s="151"/>
      <c r="DB67" s="151"/>
      <c r="DC67" s="151"/>
      <c r="DD67" s="151"/>
      <c r="DE67" s="151"/>
      <c r="DF67" s="151"/>
      <c r="DG67" s="151"/>
      <c r="DH67" s="151"/>
      <c r="DI67" s="151"/>
      <c r="DJ67" s="151"/>
      <c r="DK67" s="151"/>
      <c r="DL67" s="151"/>
      <c r="DM67" s="151"/>
      <c r="DN67" s="151"/>
      <c r="DO67" s="151"/>
      <c r="DP67" s="151"/>
      <c r="DQ67" s="151"/>
      <c r="DR67" s="151"/>
      <c r="DS67" s="151"/>
      <c r="DT67" s="151"/>
      <c r="DU67" s="151"/>
      <c r="DV67" s="151"/>
      <c r="DW67" s="151"/>
      <c r="DX67" s="151"/>
      <c r="DY67" s="151"/>
      <c r="DZ67" s="151"/>
      <c r="EA67" s="151"/>
      <c r="EB67" s="152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2"/>
      <c r="EU67" s="152"/>
      <c r="EV67" s="152"/>
      <c r="EW67" s="152"/>
      <c r="EX67" s="152"/>
      <c r="EY67" s="152"/>
      <c r="EZ67" s="152"/>
      <c r="FA67" s="152"/>
      <c r="FB67" s="152"/>
      <c r="FC67" s="152"/>
    </row>
    <row r="68" spans="1:159" s="153" customFormat="1" x14ac:dyDescent="0.2">
      <c r="A68" s="140" t="s">
        <v>252</v>
      </c>
      <c r="B68" s="141"/>
      <c r="C68" s="141"/>
      <c r="D68" s="142" t="s">
        <v>13</v>
      </c>
      <c r="E68" s="143"/>
      <c r="F68" s="143"/>
      <c r="G68" s="143"/>
      <c r="H68" s="143"/>
      <c r="I68" s="142"/>
      <c r="J68" s="143"/>
      <c r="K68" s="143"/>
      <c r="L68" s="144"/>
      <c r="M68" s="144"/>
      <c r="N68" s="142"/>
      <c r="O68" s="142"/>
      <c r="P68" s="145"/>
      <c r="Q68" s="142" t="s">
        <v>58</v>
      </c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>
        <v>40</v>
      </c>
      <c r="AI68" s="146"/>
      <c r="AJ68" s="146"/>
      <c r="AK68" s="146"/>
      <c r="AL68" s="147"/>
      <c r="AM68" s="146"/>
      <c r="AN68" s="146"/>
      <c r="AO68" s="146"/>
      <c r="AP68" s="148"/>
      <c r="AQ68" s="146"/>
      <c r="AR68" s="148"/>
      <c r="AS68" s="148"/>
      <c r="AT68" s="148"/>
      <c r="AU68" s="148"/>
      <c r="AV68" s="148"/>
      <c r="AW68" s="147">
        <v>34</v>
      </c>
      <c r="AX68" s="147"/>
      <c r="AY68" s="147"/>
      <c r="AZ68" s="149"/>
      <c r="BA68" s="150">
        <v>31.7</v>
      </c>
      <c r="BB68" s="151"/>
      <c r="BC68" s="151"/>
      <c r="BD68" s="151"/>
      <c r="BE68" s="151"/>
      <c r="BF68" s="151"/>
      <c r="BG68" s="151"/>
      <c r="BH68" s="151">
        <v>17.2</v>
      </c>
      <c r="BI68" s="151"/>
      <c r="BJ68" s="151"/>
      <c r="BK68" s="151"/>
      <c r="BL68" s="151"/>
      <c r="BM68" s="151"/>
      <c r="BN68" s="151"/>
      <c r="BO68" s="151"/>
      <c r="BP68" s="151"/>
      <c r="BQ68" s="151">
        <v>11.5</v>
      </c>
      <c r="BR68" s="151"/>
      <c r="BS68" s="151"/>
      <c r="BT68" s="151"/>
      <c r="BU68" s="151"/>
      <c r="BV68" s="151"/>
      <c r="BW68" s="151" t="s">
        <v>259</v>
      </c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  <c r="CT68" s="151"/>
      <c r="CU68" s="151"/>
      <c r="CV68" s="151"/>
      <c r="CW68" s="151"/>
      <c r="CX68" s="151"/>
      <c r="CY68" s="151"/>
      <c r="CZ68" s="151"/>
      <c r="DA68" s="151"/>
      <c r="DB68" s="151"/>
      <c r="DC68" s="151"/>
      <c r="DD68" s="151"/>
      <c r="DE68" s="151"/>
      <c r="DF68" s="151"/>
      <c r="DG68" s="151"/>
      <c r="DH68" s="151"/>
      <c r="DI68" s="151"/>
      <c r="DJ68" s="151"/>
      <c r="DK68" s="151"/>
      <c r="DL68" s="151"/>
      <c r="DM68" s="151"/>
      <c r="DN68" s="151"/>
      <c r="DO68" s="151"/>
      <c r="DP68" s="151"/>
      <c r="DQ68" s="151"/>
      <c r="DR68" s="151"/>
      <c r="DS68" s="151"/>
      <c r="DT68" s="151"/>
      <c r="DU68" s="151"/>
      <c r="DV68" s="151"/>
      <c r="DW68" s="151"/>
      <c r="DX68" s="151"/>
      <c r="DY68" s="151"/>
      <c r="DZ68" s="151"/>
      <c r="EA68" s="151"/>
      <c r="EB68" s="152"/>
      <c r="EC68" s="152"/>
      <c r="ED68" s="152"/>
      <c r="EE68" s="152"/>
      <c r="EF68" s="152"/>
      <c r="EG68" s="152"/>
      <c r="EH68" s="152"/>
      <c r="EI68" s="152"/>
      <c r="EJ68" s="152"/>
      <c r="EK68" s="152"/>
      <c r="EL68" s="152"/>
      <c r="EM68" s="152"/>
      <c r="EN68" s="152"/>
      <c r="EO68" s="152"/>
      <c r="EP68" s="152"/>
      <c r="EQ68" s="152"/>
      <c r="ER68" s="152"/>
      <c r="ES68" s="152"/>
      <c r="ET68" s="152"/>
      <c r="EU68" s="152"/>
      <c r="EV68" s="152"/>
      <c r="EW68" s="152"/>
      <c r="EX68" s="152"/>
      <c r="EY68" s="152"/>
      <c r="EZ68" s="152"/>
      <c r="FA68" s="152"/>
      <c r="FB68" s="152"/>
      <c r="FC68" s="152"/>
    </row>
    <row r="69" spans="1:159" s="153" customFormat="1" x14ac:dyDescent="0.2">
      <c r="A69" s="165" t="s">
        <v>68</v>
      </c>
      <c r="B69" s="141">
        <v>511</v>
      </c>
      <c r="C69" s="141" t="s">
        <v>52</v>
      </c>
      <c r="D69" s="142" t="s">
        <v>12</v>
      </c>
      <c r="E69" s="143">
        <v>42646</v>
      </c>
      <c r="F69" s="159">
        <v>42632</v>
      </c>
      <c r="G69" s="143">
        <v>42632</v>
      </c>
      <c r="H69" s="143">
        <v>42653</v>
      </c>
      <c r="I69" s="142" t="s">
        <v>59</v>
      </c>
      <c r="J69" s="143" t="s">
        <v>58</v>
      </c>
      <c r="K69" s="143" t="s">
        <v>244</v>
      </c>
      <c r="L69" s="144">
        <v>42635</v>
      </c>
      <c r="M69" s="144">
        <v>42639</v>
      </c>
      <c r="N69" s="142" t="s">
        <v>59</v>
      </c>
      <c r="O69" s="142" t="s">
        <v>59</v>
      </c>
      <c r="P69" s="145"/>
      <c r="Q69" s="142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>
        <v>40</v>
      </c>
      <c r="AI69" s="146"/>
      <c r="AJ69" s="146"/>
      <c r="AK69" s="146"/>
      <c r="AL69" s="147"/>
      <c r="AM69" s="146"/>
      <c r="AN69" s="146"/>
      <c r="AO69" s="146"/>
      <c r="AP69" s="148"/>
      <c r="AQ69" s="146"/>
      <c r="AR69" s="148"/>
      <c r="AS69" s="148"/>
      <c r="AT69" s="148"/>
      <c r="AU69" s="148"/>
      <c r="AV69" s="148"/>
      <c r="AW69" s="147"/>
      <c r="AX69" s="147"/>
      <c r="AY69" s="148"/>
      <c r="AZ69" s="149"/>
      <c r="BA69" s="150">
        <v>24.5</v>
      </c>
      <c r="BB69" s="151"/>
      <c r="BC69" s="151"/>
      <c r="BD69" s="151"/>
      <c r="BE69" s="151"/>
      <c r="BF69" s="151"/>
      <c r="BG69" s="151"/>
      <c r="BH69" s="151">
        <v>16.2</v>
      </c>
      <c r="BI69" s="151"/>
      <c r="BJ69" s="151"/>
      <c r="BK69" s="151"/>
      <c r="BL69" s="151"/>
      <c r="BM69" s="151"/>
      <c r="BN69" s="151"/>
      <c r="BO69" s="151">
        <v>12.3</v>
      </c>
      <c r="BP69" s="151"/>
      <c r="BQ69" s="151"/>
      <c r="BR69" s="151"/>
      <c r="BS69" s="151"/>
      <c r="BT69" s="151"/>
      <c r="BU69" s="151"/>
      <c r="BV69" s="151" t="s">
        <v>259</v>
      </c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  <c r="CT69" s="151"/>
      <c r="CU69" s="151"/>
      <c r="CV69" s="151"/>
      <c r="CW69" s="151"/>
      <c r="CX69" s="151"/>
      <c r="CY69" s="151"/>
      <c r="CZ69" s="151"/>
      <c r="DA69" s="151"/>
      <c r="DB69" s="151"/>
      <c r="DC69" s="151"/>
      <c r="DD69" s="151"/>
      <c r="DE69" s="151"/>
      <c r="DF69" s="151"/>
      <c r="DG69" s="151"/>
      <c r="DH69" s="151"/>
      <c r="DI69" s="151"/>
      <c r="DJ69" s="151"/>
      <c r="DK69" s="151"/>
      <c r="DL69" s="151"/>
      <c r="DM69" s="151"/>
      <c r="DN69" s="151"/>
      <c r="DO69" s="151"/>
      <c r="DP69" s="151"/>
      <c r="DQ69" s="151"/>
      <c r="DR69" s="151"/>
      <c r="DS69" s="151"/>
      <c r="DT69" s="151"/>
      <c r="DU69" s="151"/>
      <c r="DV69" s="151"/>
      <c r="DW69" s="151"/>
      <c r="DX69" s="151"/>
      <c r="DY69" s="151"/>
      <c r="DZ69" s="151"/>
      <c r="EA69" s="151"/>
      <c r="EB69" s="152"/>
      <c r="EC69" s="152"/>
      <c r="ED69" s="152"/>
      <c r="EE69" s="152"/>
      <c r="EF69" s="152"/>
      <c r="EG69" s="152"/>
      <c r="EH69" s="152"/>
      <c r="EI69" s="152"/>
      <c r="EJ69" s="152"/>
      <c r="EK69" s="152"/>
      <c r="EL69" s="152"/>
      <c r="EM69" s="152"/>
      <c r="EN69" s="152"/>
      <c r="EO69" s="152"/>
      <c r="EP69" s="152"/>
      <c r="EQ69" s="152"/>
      <c r="ER69" s="152"/>
      <c r="ES69" s="152"/>
      <c r="ET69" s="152"/>
      <c r="EU69" s="152"/>
      <c r="EV69" s="152"/>
      <c r="EW69" s="152"/>
      <c r="EX69" s="152"/>
      <c r="EY69" s="152"/>
      <c r="EZ69" s="152"/>
      <c r="FA69" s="152"/>
      <c r="FB69" s="152"/>
      <c r="FC69" s="152"/>
    </row>
    <row r="70" spans="1:159" s="153" customFormat="1" x14ac:dyDescent="0.2">
      <c r="A70" s="140" t="s">
        <v>253</v>
      </c>
      <c r="B70" s="141"/>
      <c r="C70" s="141"/>
      <c r="D70" s="142" t="s">
        <v>13</v>
      </c>
      <c r="E70" s="143"/>
      <c r="F70" s="143"/>
      <c r="G70" s="143"/>
      <c r="H70" s="143"/>
      <c r="I70" s="142"/>
      <c r="J70" s="143"/>
      <c r="K70" s="143"/>
      <c r="L70" s="144"/>
      <c r="M70" s="144"/>
      <c r="N70" s="142"/>
      <c r="O70" s="142"/>
      <c r="P70" s="145"/>
      <c r="Q70" s="142" t="s">
        <v>58</v>
      </c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>
        <v>40</v>
      </c>
      <c r="AI70" s="146"/>
      <c r="AJ70" s="146"/>
      <c r="AK70" s="146"/>
      <c r="AL70" s="147"/>
      <c r="AM70" s="146"/>
      <c r="AN70" s="146"/>
      <c r="AO70" s="146"/>
      <c r="AP70" s="148"/>
      <c r="AQ70" s="146"/>
      <c r="AR70" s="148"/>
      <c r="AS70" s="148"/>
      <c r="AT70" s="148"/>
      <c r="AU70" s="148"/>
      <c r="AV70" s="148"/>
      <c r="AW70" s="147"/>
      <c r="AX70" s="147"/>
      <c r="AY70" s="148"/>
      <c r="AZ70" s="149"/>
      <c r="BA70" s="150">
        <v>30.2</v>
      </c>
      <c r="BB70" s="151"/>
      <c r="BC70" s="151"/>
      <c r="BD70" s="151"/>
      <c r="BE70" s="151"/>
      <c r="BF70" s="151"/>
      <c r="BG70" s="151"/>
      <c r="BH70" s="151">
        <v>18.2</v>
      </c>
      <c r="BI70" s="151"/>
      <c r="BJ70" s="151"/>
      <c r="BK70" s="151"/>
      <c r="BL70" s="151"/>
      <c r="BM70" s="151"/>
      <c r="BN70" s="151"/>
      <c r="BO70" s="151"/>
      <c r="BP70" s="151"/>
      <c r="BQ70" s="151" t="s">
        <v>259</v>
      </c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  <c r="CT70" s="151"/>
      <c r="CU70" s="151"/>
      <c r="CV70" s="151"/>
      <c r="CW70" s="151"/>
      <c r="CX70" s="151"/>
      <c r="CY70" s="151"/>
      <c r="CZ70" s="151"/>
      <c r="DA70" s="151"/>
      <c r="DB70" s="151"/>
      <c r="DC70" s="151"/>
      <c r="DD70" s="151"/>
      <c r="DE70" s="151"/>
      <c r="DF70" s="151"/>
      <c r="DG70" s="151"/>
      <c r="DH70" s="151"/>
      <c r="DI70" s="151"/>
      <c r="DJ70" s="151"/>
      <c r="DK70" s="151"/>
      <c r="DL70" s="151"/>
      <c r="DM70" s="151"/>
      <c r="DN70" s="151"/>
      <c r="DO70" s="151"/>
      <c r="DP70" s="151"/>
      <c r="DQ70" s="151"/>
      <c r="DR70" s="151"/>
      <c r="DS70" s="151"/>
      <c r="DT70" s="151"/>
      <c r="DU70" s="151"/>
      <c r="DV70" s="151"/>
      <c r="DW70" s="151"/>
      <c r="DX70" s="151"/>
      <c r="DY70" s="151"/>
      <c r="DZ70" s="151"/>
      <c r="EA70" s="151"/>
      <c r="EB70" s="152"/>
      <c r="EC70" s="152"/>
      <c r="ED70" s="152"/>
      <c r="EE70" s="152"/>
      <c r="EF70" s="152"/>
      <c r="EG70" s="152"/>
      <c r="EH70" s="152"/>
      <c r="EI70" s="152"/>
      <c r="EJ70" s="152"/>
      <c r="EK70" s="152"/>
      <c r="EL70" s="152"/>
      <c r="EM70" s="152"/>
      <c r="EN70" s="152"/>
      <c r="EO70" s="152"/>
      <c r="EP70" s="152"/>
      <c r="EQ70" s="152"/>
      <c r="ER70" s="152"/>
      <c r="ES70" s="152"/>
      <c r="ET70" s="152"/>
      <c r="EU70" s="152"/>
      <c r="EV70" s="152"/>
      <c r="EW70" s="152"/>
      <c r="EX70" s="152"/>
      <c r="EY70" s="152"/>
      <c r="EZ70" s="152"/>
      <c r="FA70" s="152"/>
      <c r="FB70" s="152"/>
      <c r="FC70" s="152"/>
    </row>
    <row r="71" spans="1:159" s="153" customFormat="1" x14ac:dyDescent="0.2">
      <c r="A71" s="165" t="s">
        <v>82</v>
      </c>
      <c r="B71" s="141">
        <v>512</v>
      </c>
      <c r="C71" s="141" t="s">
        <v>78</v>
      </c>
      <c r="D71" s="142" t="s">
        <v>12</v>
      </c>
      <c r="E71" s="143">
        <v>42643</v>
      </c>
      <c r="F71" s="159">
        <v>42625</v>
      </c>
      <c r="G71" s="143">
        <v>42625</v>
      </c>
      <c r="H71" s="143">
        <v>42653</v>
      </c>
      <c r="I71" s="142" t="s">
        <v>58</v>
      </c>
      <c r="J71" s="143" t="s">
        <v>58</v>
      </c>
      <c r="K71" s="143" t="s">
        <v>58</v>
      </c>
      <c r="L71" s="144">
        <v>42622</v>
      </c>
      <c r="M71" s="144">
        <v>42632</v>
      </c>
      <c r="N71" s="142" t="s">
        <v>59</v>
      </c>
      <c r="O71" s="142" t="s">
        <v>59</v>
      </c>
      <c r="P71" s="145"/>
      <c r="Q71" s="142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7"/>
      <c r="AM71" s="146"/>
      <c r="AN71" s="146"/>
      <c r="AO71" s="146"/>
      <c r="AP71" s="148"/>
      <c r="AQ71" s="146"/>
      <c r="AR71" s="148"/>
      <c r="AS71" s="148"/>
      <c r="AT71" s="148"/>
      <c r="AU71" s="148">
        <v>30.5</v>
      </c>
      <c r="AV71" s="148"/>
      <c r="AW71" s="147"/>
      <c r="AX71" s="147"/>
      <c r="AY71" s="148"/>
      <c r="AZ71" s="149"/>
      <c r="BA71" s="150">
        <v>28</v>
      </c>
      <c r="BB71" s="151"/>
      <c r="BC71" s="151"/>
      <c r="BD71" s="151"/>
      <c r="BE71" s="151"/>
      <c r="BF71" s="151"/>
      <c r="BG71" s="151"/>
      <c r="BH71" s="151">
        <v>16.5</v>
      </c>
      <c r="BI71" s="151"/>
      <c r="BJ71" s="151"/>
      <c r="BK71" s="151"/>
      <c r="BL71" s="151"/>
      <c r="BM71" s="151"/>
      <c r="BN71" s="151"/>
      <c r="BO71" s="151">
        <v>12.6</v>
      </c>
      <c r="BP71" s="151"/>
      <c r="BQ71" s="151"/>
      <c r="BR71" s="151"/>
      <c r="BS71" s="151" t="s">
        <v>259</v>
      </c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  <c r="CT71" s="151"/>
      <c r="CU71" s="151"/>
      <c r="CV71" s="151"/>
      <c r="CW71" s="151"/>
      <c r="CX71" s="151"/>
      <c r="CY71" s="151"/>
      <c r="CZ71" s="151"/>
      <c r="DA71" s="151"/>
      <c r="DB71" s="151"/>
      <c r="DC71" s="151"/>
      <c r="DD71" s="151"/>
      <c r="DE71" s="151"/>
      <c r="DF71" s="151"/>
      <c r="DG71" s="151"/>
      <c r="DH71" s="151"/>
      <c r="DI71" s="151"/>
      <c r="DJ71" s="151"/>
      <c r="DK71" s="151"/>
      <c r="DL71" s="151"/>
      <c r="DM71" s="151"/>
      <c r="DN71" s="151"/>
      <c r="DO71" s="151"/>
      <c r="DP71" s="151"/>
      <c r="DQ71" s="151"/>
      <c r="DR71" s="151"/>
      <c r="DS71" s="151"/>
      <c r="DT71" s="151"/>
      <c r="DU71" s="151"/>
      <c r="DV71" s="151"/>
      <c r="DW71" s="151"/>
      <c r="DX71" s="151"/>
      <c r="DY71" s="151"/>
      <c r="DZ71" s="151"/>
      <c r="EA71" s="151"/>
      <c r="EB71" s="152"/>
      <c r="EC71" s="152"/>
      <c r="ED71" s="152"/>
      <c r="EE71" s="152"/>
      <c r="EF71" s="152"/>
      <c r="EG71" s="152"/>
      <c r="EH71" s="152"/>
      <c r="EI71" s="152"/>
      <c r="EJ71" s="152"/>
      <c r="EK71" s="152"/>
      <c r="EL71" s="152"/>
      <c r="EM71" s="152"/>
      <c r="EN71" s="152"/>
      <c r="EO71" s="152"/>
      <c r="EP71" s="152"/>
      <c r="EQ71" s="152"/>
      <c r="ER71" s="152"/>
      <c r="ES71" s="152"/>
      <c r="ET71" s="152"/>
      <c r="EU71" s="152"/>
      <c r="EV71" s="152"/>
      <c r="EW71" s="152"/>
      <c r="EX71" s="152"/>
      <c r="EY71" s="152"/>
      <c r="EZ71" s="152"/>
      <c r="FA71" s="152"/>
      <c r="FB71" s="152"/>
      <c r="FC71" s="152"/>
    </row>
    <row r="72" spans="1:159" s="153" customFormat="1" x14ac:dyDescent="0.2">
      <c r="A72" s="140" t="s">
        <v>263</v>
      </c>
      <c r="B72" s="141"/>
      <c r="C72" s="141"/>
      <c r="D72" s="142" t="s">
        <v>13</v>
      </c>
      <c r="E72" s="143"/>
      <c r="F72" s="159"/>
      <c r="G72" s="143"/>
      <c r="H72" s="143"/>
      <c r="I72" s="142"/>
      <c r="J72" s="143"/>
      <c r="K72" s="143"/>
      <c r="L72" s="144"/>
      <c r="M72" s="144"/>
      <c r="N72" s="142"/>
      <c r="O72" s="142"/>
      <c r="P72" s="145"/>
      <c r="Q72" s="142" t="s">
        <v>58</v>
      </c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7"/>
      <c r="AM72" s="146"/>
      <c r="AN72" s="146"/>
      <c r="AO72" s="146"/>
      <c r="AP72" s="148"/>
      <c r="AQ72" s="146"/>
      <c r="AR72" s="148"/>
      <c r="AS72" s="148"/>
      <c r="AT72" s="148"/>
      <c r="AU72" s="148">
        <v>36</v>
      </c>
      <c r="AV72" s="148"/>
      <c r="AW72" s="147"/>
      <c r="AX72" s="147"/>
      <c r="AY72" s="148"/>
      <c r="AZ72" s="149"/>
      <c r="BA72" s="150">
        <v>27.5</v>
      </c>
      <c r="BB72" s="151"/>
      <c r="BC72" s="151"/>
      <c r="BD72" s="151"/>
      <c r="BE72" s="151"/>
      <c r="BF72" s="151"/>
      <c r="BG72" s="151"/>
      <c r="BH72" s="151">
        <v>19.2</v>
      </c>
      <c r="BI72" s="151"/>
      <c r="BJ72" s="151"/>
      <c r="BK72" s="151"/>
      <c r="BL72" s="151"/>
      <c r="BM72" s="151"/>
      <c r="BN72" s="151"/>
      <c r="BO72" s="151">
        <v>13.5</v>
      </c>
      <c r="BP72" s="151"/>
      <c r="BQ72" s="151" t="s">
        <v>259</v>
      </c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  <c r="CT72" s="151"/>
      <c r="CU72" s="151"/>
      <c r="CV72" s="151"/>
      <c r="CW72" s="151"/>
      <c r="CX72" s="151"/>
      <c r="CY72" s="151"/>
      <c r="CZ72" s="151"/>
      <c r="DA72" s="151"/>
      <c r="DB72" s="151"/>
      <c r="DC72" s="151"/>
      <c r="DD72" s="151"/>
      <c r="DE72" s="151"/>
      <c r="DF72" s="151"/>
      <c r="DG72" s="151"/>
      <c r="DH72" s="151"/>
      <c r="DI72" s="151"/>
      <c r="DJ72" s="151"/>
      <c r="DK72" s="151"/>
      <c r="DL72" s="151"/>
      <c r="DM72" s="151"/>
      <c r="DN72" s="151"/>
      <c r="DO72" s="151"/>
      <c r="DP72" s="151"/>
      <c r="DQ72" s="151"/>
      <c r="DR72" s="151"/>
      <c r="DS72" s="151"/>
      <c r="DT72" s="151"/>
      <c r="DU72" s="151"/>
      <c r="DV72" s="151"/>
      <c r="DW72" s="151"/>
      <c r="DX72" s="151"/>
      <c r="DY72" s="151"/>
      <c r="DZ72" s="151"/>
      <c r="EA72" s="151"/>
      <c r="EB72" s="152"/>
      <c r="EC72" s="152"/>
      <c r="ED72" s="152"/>
      <c r="EE72" s="152"/>
      <c r="EF72" s="152"/>
      <c r="EG72" s="152"/>
      <c r="EH72" s="152"/>
      <c r="EI72" s="152"/>
      <c r="EJ72" s="152"/>
      <c r="EK72" s="152"/>
      <c r="EL72" s="152"/>
      <c r="EM72" s="152"/>
      <c r="EN72" s="152"/>
      <c r="EO72" s="152"/>
      <c r="EP72" s="152"/>
      <c r="EQ72" s="152"/>
      <c r="ER72" s="152"/>
      <c r="ES72" s="152"/>
      <c r="ET72" s="152"/>
      <c r="EU72" s="152"/>
      <c r="EV72" s="152"/>
      <c r="EW72" s="152"/>
      <c r="EX72" s="152"/>
      <c r="EY72" s="152"/>
      <c r="EZ72" s="152"/>
      <c r="FA72" s="152"/>
      <c r="FB72" s="152"/>
      <c r="FC72" s="152"/>
    </row>
    <row r="73" spans="1:159" s="153" customFormat="1" x14ac:dyDescent="0.2">
      <c r="A73" s="165" t="s">
        <v>82</v>
      </c>
      <c r="B73" s="141">
        <v>513</v>
      </c>
      <c r="C73" s="141" t="s">
        <v>243</v>
      </c>
      <c r="D73" s="142" t="s">
        <v>12</v>
      </c>
      <c r="E73" s="143">
        <v>42642</v>
      </c>
      <c r="F73" s="143">
        <v>42625</v>
      </c>
      <c r="G73" s="143">
        <v>42625</v>
      </c>
      <c r="H73" s="143">
        <v>42653</v>
      </c>
      <c r="I73" s="142" t="s">
        <v>58</v>
      </c>
      <c r="J73" s="143" t="s">
        <v>58</v>
      </c>
      <c r="K73" s="143" t="s">
        <v>58</v>
      </c>
      <c r="L73" s="144">
        <v>42622</v>
      </c>
      <c r="M73" s="144">
        <v>42632</v>
      </c>
      <c r="N73" s="142" t="s">
        <v>59</v>
      </c>
      <c r="O73" s="142" t="s">
        <v>59</v>
      </c>
      <c r="P73" s="145"/>
      <c r="Q73" s="142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7"/>
      <c r="AM73" s="146"/>
      <c r="AN73" s="146"/>
      <c r="AO73" s="146"/>
      <c r="AP73" s="148"/>
      <c r="AQ73" s="146"/>
      <c r="AR73" s="148"/>
      <c r="AS73" s="148"/>
      <c r="AT73" s="148"/>
      <c r="AU73" s="148">
        <v>28.5</v>
      </c>
      <c r="AV73" s="148"/>
      <c r="AW73" s="147"/>
      <c r="AX73" s="147"/>
      <c r="AY73" s="148"/>
      <c r="AZ73" s="149"/>
      <c r="BA73" s="150">
        <v>26.2</v>
      </c>
      <c r="BB73" s="151"/>
      <c r="BC73" s="151"/>
      <c r="BD73" s="151"/>
      <c r="BE73" s="151"/>
      <c r="BF73" s="151"/>
      <c r="BG73" s="151"/>
      <c r="BH73" s="151">
        <v>15.2</v>
      </c>
      <c r="BI73" s="151"/>
      <c r="BJ73" s="151"/>
      <c r="BK73" s="151"/>
      <c r="BL73" s="151"/>
      <c r="BM73" s="151"/>
      <c r="BN73" s="151"/>
      <c r="BO73" s="151">
        <v>12.9</v>
      </c>
      <c r="BP73" s="151"/>
      <c r="BQ73" s="151"/>
      <c r="BR73" s="151" t="s">
        <v>259</v>
      </c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  <c r="CT73" s="151"/>
      <c r="CU73" s="151"/>
      <c r="CV73" s="151"/>
      <c r="CW73" s="151"/>
      <c r="CX73" s="151"/>
      <c r="CY73" s="151"/>
      <c r="CZ73" s="151"/>
      <c r="DA73" s="151"/>
      <c r="DB73" s="151"/>
      <c r="DC73" s="151"/>
      <c r="DD73" s="151"/>
      <c r="DE73" s="151"/>
      <c r="DF73" s="151"/>
      <c r="DG73" s="151"/>
      <c r="DH73" s="151"/>
      <c r="DI73" s="151"/>
      <c r="DJ73" s="151"/>
      <c r="DK73" s="151"/>
      <c r="DL73" s="151"/>
      <c r="DM73" s="151"/>
      <c r="DN73" s="151"/>
      <c r="DO73" s="151"/>
      <c r="DP73" s="151"/>
      <c r="DQ73" s="151"/>
      <c r="DR73" s="151"/>
      <c r="DS73" s="151"/>
      <c r="DT73" s="151"/>
      <c r="DU73" s="151"/>
      <c r="DV73" s="151"/>
      <c r="DW73" s="151"/>
      <c r="DX73" s="151"/>
      <c r="DY73" s="151"/>
      <c r="DZ73" s="151"/>
      <c r="EA73" s="151"/>
      <c r="EB73" s="152"/>
      <c r="EC73" s="152"/>
      <c r="ED73" s="152"/>
      <c r="EE73" s="152"/>
      <c r="EF73" s="152"/>
      <c r="EG73" s="152"/>
      <c r="EH73" s="152"/>
      <c r="EI73" s="152"/>
      <c r="EJ73" s="152"/>
      <c r="EK73" s="152"/>
      <c r="EL73" s="152"/>
      <c r="EM73" s="152"/>
      <c r="EN73" s="152"/>
      <c r="EO73" s="152"/>
      <c r="EP73" s="152"/>
      <c r="EQ73" s="152"/>
      <c r="ER73" s="152"/>
      <c r="ES73" s="152"/>
      <c r="ET73" s="152"/>
      <c r="EU73" s="152"/>
      <c r="EV73" s="152"/>
      <c r="EW73" s="152"/>
      <c r="EX73" s="152"/>
      <c r="EY73" s="152"/>
      <c r="EZ73" s="152"/>
      <c r="FA73" s="152"/>
      <c r="FB73" s="152"/>
      <c r="FC73" s="152"/>
    </row>
    <row r="74" spans="1:159" s="153" customFormat="1" x14ac:dyDescent="0.2">
      <c r="A74" s="140" t="s">
        <v>263</v>
      </c>
      <c r="B74" s="141"/>
      <c r="C74" s="141"/>
      <c r="D74" s="142" t="s">
        <v>13</v>
      </c>
      <c r="E74" s="143"/>
      <c r="F74" s="143"/>
      <c r="G74" s="143"/>
      <c r="H74" s="143"/>
      <c r="I74" s="142"/>
      <c r="J74" s="143"/>
      <c r="K74" s="143"/>
      <c r="L74" s="144"/>
      <c r="M74" s="144"/>
      <c r="N74" s="142"/>
      <c r="O74" s="142"/>
      <c r="P74" s="145"/>
      <c r="Q74" s="142" t="s">
        <v>58</v>
      </c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7"/>
      <c r="AM74" s="146"/>
      <c r="AN74" s="146"/>
      <c r="AO74" s="146"/>
      <c r="AP74" s="148"/>
      <c r="AQ74" s="146"/>
      <c r="AR74" s="148"/>
      <c r="AS74" s="148"/>
      <c r="AT74" s="148"/>
      <c r="AU74" s="148">
        <v>36</v>
      </c>
      <c r="AV74" s="148"/>
      <c r="AW74" s="147"/>
      <c r="AX74" s="147"/>
      <c r="AY74" s="148"/>
      <c r="AZ74" s="149"/>
      <c r="BA74" s="150">
        <v>27.5</v>
      </c>
      <c r="BB74" s="151"/>
      <c r="BC74" s="151"/>
      <c r="BD74" s="151"/>
      <c r="BE74" s="151"/>
      <c r="BF74" s="151"/>
      <c r="BG74" s="151"/>
      <c r="BH74" s="151">
        <v>19.2</v>
      </c>
      <c r="BI74" s="151"/>
      <c r="BJ74" s="151"/>
      <c r="BK74" s="151"/>
      <c r="BL74" s="151"/>
      <c r="BM74" s="151"/>
      <c r="BN74" s="151"/>
      <c r="BO74" s="151">
        <v>13.5</v>
      </c>
      <c r="BP74" s="151"/>
      <c r="BQ74" s="151" t="s">
        <v>259</v>
      </c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  <c r="CT74" s="151"/>
      <c r="CU74" s="151"/>
      <c r="CV74" s="151"/>
      <c r="CW74" s="151"/>
      <c r="CX74" s="151"/>
      <c r="CY74" s="151"/>
      <c r="CZ74" s="151"/>
      <c r="DA74" s="151"/>
      <c r="DB74" s="151"/>
      <c r="DC74" s="151"/>
      <c r="DD74" s="151"/>
      <c r="DE74" s="151"/>
      <c r="DF74" s="151"/>
      <c r="DG74" s="151"/>
      <c r="DH74" s="151"/>
      <c r="DI74" s="151"/>
      <c r="DJ74" s="151"/>
      <c r="DK74" s="151"/>
      <c r="DL74" s="151"/>
      <c r="DM74" s="151"/>
      <c r="DN74" s="151"/>
      <c r="DO74" s="151"/>
      <c r="DP74" s="151"/>
      <c r="DQ74" s="151"/>
      <c r="DR74" s="151"/>
      <c r="DS74" s="151"/>
      <c r="DT74" s="151"/>
      <c r="DU74" s="151"/>
      <c r="DV74" s="151"/>
      <c r="DW74" s="151"/>
      <c r="DX74" s="151"/>
      <c r="DY74" s="151"/>
      <c r="DZ74" s="151"/>
      <c r="EA74" s="151"/>
      <c r="EB74" s="152"/>
      <c r="EC74" s="152"/>
      <c r="ED74" s="152"/>
      <c r="EE74" s="152"/>
      <c r="EF74" s="152"/>
      <c r="EG74" s="152"/>
      <c r="EH74" s="152"/>
      <c r="EI74" s="152"/>
      <c r="EJ74" s="152"/>
      <c r="EK74" s="152"/>
      <c r="EL74" s="152"/>
      <c r="EM74" s="152"/>
      <c r="EN74" s="152"/>
      <c r="EO74" s="152"/>
      <c r="EP74" s="152"/>
      <c r="EQ74" s="152"/>
      <c r="ER74" s="152"/>
      <c r="ES74" s="152"/>
      <c r="ET74" s="152"/>
      <c r="EU74" s="152"/>
      <c r="EV74" s="152"/>
      <c r="EW74" s="152"/>
      <c r="EX74" s="152"/>
      <c r="EY74" s="152"/>
      <c r="EZ74" s="152"/>
      <c r="FA74" s="152"/>
      <c r="FB74" s="152"/>
      <c r="FC74" s="152"/>
    </row>
    <row r="75" spans="1:159" s="153" customFormat="1" x14ac:dyDescent="0.2">
      <c r="A75" s="166" t="s">
        <v>80</v>
      </c>
      <c r="B75" s="141">
        <v>514</v>
      </c>
      <c r="C75" s="141" t="s">
        <v>79</v>
      </c>
      <c r="D75" s="142" t="s">
        <v>12</v>
      </c>
      <c r="E75" s="143">
        <v>42640</v>
      </c>
      <c r="F75" s="143">
        <v>42625</v>
      </c>
      <c r="G75" s="143">
        <v>42625</v>
      </c>
      <c r="H75" s="143">
        <v>42653</v>
      </c>
      <c r="I75" s="142" t="s">
        <v>58</v>
      </c>
      <c r="J75" s="143" t="s">
        <v>58</v>
      </c>
      <c r="K75" s="143" t="s">
        <v>58</v>
      </c>
      <c r="L75" s="144">
        <v>42622</v>
      </c>
      <c r="M75" s="144">
        <v>42632</v>
      </c>
      <c r="N75" s="142" t="s">
        <v>59</v>
      </c>
      <c r="O75" s="142" t="s">
        <v>59</v>
      </c>
      <c r="P75" s="145"/>
      <c r="Q75" s="142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>
        <v>39</v>
      </c>
      <c r="AG75" s="146"/>
      <c r="AH75" s="146"/>
      <c r="AI75" s="146"/>
      <c r="AJ75" s="146"/>
      <c r="AK75" s="146"/>
      <c r="AL75" s="147"/>
      <c r="AM75" s="146"/>
      <c r="AN75" s="146"/>
      <c r="AO75" s="146"/>
      <c r="AP75" s="148"/>
      <c r="AQ75" s="146"/>
      <c r="AR75" s="148"/>
      <c r="AS75" s="148"/>
      <c r="AT75" s="148"/>
      <c r="AU75" s="148">
        <v>22.5</v>
      </c>
      <c r="AV75" s="148"/>
      <c r="AW75" s="147"/>
      <c r="AX75" s="147"/>
      <c r="AY75" s="148"/>
      <c r="AZ75" s="149"/>
      <c r="BA75" s="150">
        <v>22.1</v>
      </c>
      <c r="BB75" s="151"/>
      <c r="BC75" s="151"/>
      <c r="BD75" s="151"/>
      <c r="BE75" s="151"/>
      <c r="BF75" s="151"/>
      <c r="BG75" s="151"/>
      <c r="BH75" s="151">
        <v>14.5</v>
      </c>
      <c r="BI75" s="151"/>
      <c r="BJ75" s="151"/>
      <c r="BK75" s="151"/>
      <c r="BL75" s="151"/>
      <c r="BM75" s="151"/>
      <c r="BN75" s="151"/>
      <c r="BO75" s="151">
        <v>12.9</v>
      </c>
      <c r="BP75" s="151" t="s">
        <v>259</v>
      </c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  <c r="CT75" s="151"/>
      <c r="CU75" s="151"/>
      <c r="CV75" s="151"/>
      <c r="CW75" s="151"/>
      <c r="CX75" s="151"/>
      <c r="CY75" s="151"/>
      <c r="CZ75" s="151"/>
      <c r="DA75" s="151"/>
      <c r="DB75" s="151"/>
      <c r="DC75" s="151"/>
      <c r="DD75" s="151"/>
      <c r="DE75" s="151"/>
      <c r="DF75" s="151"/>
      <c r="DG75" s="151"/>
      <c r="DH75" s="151"/>
      <c r="DI75" s="151"/>
      <c r="DJ75" s="151"/>
      <c r="DK75" s="151"/>
      <c r="DL75" s="151"/>
      <c r="DM75" s="151"/>
      <c r="DN75" s="151"/>
      <c r="DO75" s="151"/>
      <c r="DP75" s="151"/>
      <c r="DQ75" s="151"/>
      <c r="DR75" s="151"/>
      <c r="DS75" s="151"/>
      <c r="DT75" s="151"/>
      <c r="DU75" s="151"/>
      <c r="DV75" s="151"/>
      <c r="DW75" s="151"/>
      <c r="DX75" s="151"/>
      <c r="DY75" s="151"/>
      <c r="DZ75" s="151"/>
      <c r="EA75" s="151"/>
      <c r="EB75" s="152"/>
      <c r="EC75" s="152"/>
      <c r="ED75" s="152"/>
      <c r="EE75" s="152"/>
      <c r="EF75" s="152"/>
      <c r="EG75" s="152"/>
      <c r="EH75" s="152"/>
      <c r="EI75" s="152"/>
      <c r="EJ75" s="152"/>
      <c r="EK75" s="152"/>
      <c r="EL75" s="152"/>
      <c r="EM75" s="152"/>
      <c r="EN75" s="152"/>
      <c r="EO75" s="152"/>
      <c r="EP75" s="152"/>
      <c r="EQ75" s="152"/>
      <c r="ER75" s="152"/>
      <c r="ES75" s="152"/>
      <c r="ET75" s="152"/>
      <c r="EU75" s="152"/>
      <c r="EV75" s="152"/>
      <c r="EW75" s="152"/>
      <c r="EX75" s="152"/>
      <c r="EY75" s="152"/>
      <c r="EZ75" s="152"/>
      <c r="FA75" s="152"/>
      <c r="FB75" s="152"/>
      <c r="FC75" s="152"/>
    </row>
    <row r="76" spans="1:159" s="153" customFormat="1" x14ac:dyDescent="0.2">
      <c r="A76" s="164" t="s">
        <v>264</v>
      </c>
      <c r="B76" s="141"/>
      <c r="C76" s="141"/>
      <c r="D76" s="142" t="s">
        <v>13</v>
      </c>
      <c r="E76" s="143"/>
      <c r="F76" s="143"/>
      <c r="G76" s="143"/>
      <c r="H76" s="143"/>
      <c r="I76" s="142"/>
      <c r="J76" s="143"/>
      <c r="K76" s="143"/>
      <c r="L76" s="144"/>
      <c r="M76" s="144"/>
      <c r="N76" s="142"/>
      <c r="O76" s="142"/>
      <c r="P76" s="145"/>
      <c r="Q76" s="142" t="s">
        <v>58</v>
      </c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>
        <v>33</v>
      </c>
      <c r="AG76" s="146"/>
      <c r="AH76" s="146"/>
      <c r="AI76" s="146"/>
      <c r="AJ76" s="146"/>
      <c r="AK76" s="146"/>
      <c r="AL76" s="147"/>
      <c r="AM76" s="146"/>
      <c r="AN76" s="146"/>
      <c r="AO76" s="146"/>
      <c r="AP76" s="148"/>
      <c r="AQ76" s="146"/>
      <c r="AR76" s="148"/>
      <c r="AS76" s="148"/>
      <c r="AT76" s="148"/>
      <c r="AU76" s="148">
        <v>21.5</v>
      </c>
      <c r="AV76" s="148"/>
      <c r="AW76" s="147"/>
      <c r="AX76" s="147"/>
      <c r="AY76" s="148"/>
      <c r="AZ76" s="149"/>
      <c r="BA76" s="150">
        <v>22</v>
      </c>
      <c r="BB76" s="151"/>
      <c r="BC76" s="151"/>
      <c r="BD76" s="151"/>
      <c r="BE76" s="151"/>
      <c r="BF76" s="151"/>
      <c r="BG76" s="151"/>
      <c r="BH76" s="151">
        <v>13</v>
      </c>
      <c r="BI76" s="151"/>
      <c r="BJ76" s="151"/>
      <c r="BK76" s="151"/>
      <c r="BL76" s="151"/>
      <c r="BM76" s="151"/>
      <c r="BN76" s="151"/>
      <c r="BO76" s="151" t="s">
        <v>259</v>
      </c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  <c r="CT76" s="151"/>
      <c r="CU76" s="151"/>
      <c r="CV76" s="151"/>
      <c r="CW76" s="151"/>
      <c r="CX76" s="151"/>
      <c r="CY76" s="151"/>
      <c r="CZ76" s="151"/>
      <c r="DA76" s="151"/>
      <c r="DB76" s="151"/>
      <c r="DC76" s="151"/>
      <c r="DD76" s="151"/>
      <c r="DE76" s="151"/>
      <c r="DF76" s="151"/>
      <c r="DG76" s="151"/>
      <c r="DH76" s="151"/>
      <c r="DI76" s="151"/>
      <c r="DJ76" s="151"/>
      <c r="DK76" s="151"/>
      <c r="DL76" s="151"/>
      <c r="DM76" s="151"/>
      <c r="DN76" s="151"/>
      <c r="DO76" s="151"/>
      <c r="DP76" s="151"/>
      <c r="DQ76" s="151"/>
      <c r="DR76" s="151"/>
      <c r="DS76" s="151"/>
      <c r="DT76" s="151"/>
      <c r="DU76" s="151"/>
      <c r="DV76" s="151"/>
      <c r="DW76" s="151"/>
      <c r="DX76" s="151"/>
      <c r="DY76" s="151"/>
      <c r="DZ76" s="151"/>
      <c r="EA76" s="151"/>
      <c r="EB76" s="152"/>
      <c r="EC76" s="152"/>
      <c r="ED76" s="152"/>
      <c r="EE76" s="152"/>
      <c r="EF76" s="152"/>
      <c r="EG76" s="152"/>
      <c r="EH76" s="152"/>
      <c r="EI76" s="152"/>
      <c r="EJ76" s="152"/>
      <c r="EK76" s="152"/>
      <c r="EL76" s="152"/>
      <c r="EM76" s="152"/>
      <c r="EN76" s="152"/>
      <c r="EO76" s="152"/>
      <c r="EP76" s="152"/>
      <c r="EQ76" s="152"/>
      <c r="ER76" s="152"/>
      <c r="ES76" s="152"/>
      <c r="ET76" s="152"/>
      <c r="EU76" s="152"/>
      <c r="EV76" s="152"/>
      <c r="EW76" s="152"/>
      <c r="EX76" s="152"/>
      <c r="EY76" s="152"/>
      <c r="EZ76" s="152"/>
      <c r="FA76" s="152"/>
      <c r="FB76" s="152"/>
      <c r="FC76" s="152"/>
    </row>
    <row r="77" spans="1:159" s="153" customFormat="1" x14ac:dyDescent="0.2">
      <c r="A77" s="165" t="s">
        <v>68</v>
      </c>
      <c r="B77" s="141">
        <v>515</v>
      </c>
      <c r="C77" s="141" t="s">
        <v>254</v>
      </c>
      <c r="D77" s="142" t="s">
        <v>12</v>
      </c>
      <c r="E77" s="143">
        <v>42641</v>
      </c>
      <c r="F77" s="143">
        <v>42632</v>
      </c>
      <c r="G77" s="143">
        <v>42632</v>
      </c>
      <c r="H77" s="143">
        <v>42653</v>
      </c>
      <c r="I77" s="142" t="s">
        <v>59</v>
      </c>
      <c r="J77" s="143" t="s">
        <v>58</v>
      </c>
      <c r="K77" s="143" t="s">
        <v>244</v>
      </c>
      <c r="L77" s="144">
        <v>42635</v>
      </c>
      <c r="M77" s="144">
        <v>42639</v>
      </c>
      <c r="N77" s="142" t="s">
        <v>59</v>
      </c>
      <c r="O77" s="142" t="s">
        <v>59</v>
      </c>
      <c r="P77" s="145"/>
      <c r="Q77" s="142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>
        <v>39</v>
      </c>
      <c r="AI77" s="146"/>
      <c r="AJ77" s="146"/>
      <c r="AK77" s="146"/>
      <c r="AL77" s="147"/>
      <c r="AM77" s="146"/>
      <c r="AN77" s="146"/>
      <c r="AO77" s="146"/>
      <c r="AP77" s="148"/>
      <c r="AQ77" s="146"/>
      <c r="AR77" s="148"/>
      <c r="AS77" s="148"/>
      <c r="AT77" s="148"/>
      <c r="AU77" s="148"/>
      <c r="AV77" s="148"/>
      <c r="AW77" s="147"/>
      <c r="AX77" s="147"/>
      <c r="AY77" s="148"/>
      <c r="AZ77" s="149"/>
      <c r="BA77" s="150">
        <v>23</v>
      </c>
      <c r="BB77" s="151"/>
      <c r="BC77" s="151"/>
      <c r="BD77" s="151"/>
      <c r="BE77" s="151"/>
      <c r="BF77" s="151"/>
      <c r="BG77" s="151"/>
      <c r="BH77" s="151">
        <v>23.9</v>
      </c>
      <c r="BI77" s="151"/>
      <c r="BJ77" s="151"/>
      <c r="BK77" s="151"/>
      <c r="BL77" s="151"/>
      <c r="BM77" s="151"/>
      <c r="BN77" s="151"/>
      <c r="BO77" s="151">
        <v>11.9</v>
      </c>
      <c r="BP77" s="151"/>
      <c r="BQ77" s="151" t="s">
        <v>259</v>
      </c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  <c r="CT77" s="151"/>
      <c r="CU77" s="151"/>
      <c r="CV77" s="151"/>
      <c r="CW77" s="151"/>
      <c r="CX77" s="151"/>
      <c r="CY77" s="151"/>
      <c r="CZ77" s="151"/>
      <c r="DA77" s="151"/>
      <c r="DB77" s="151"/>
      <c r="DC77" s="151"/>
      <c r="DD77" s="151"/>
      <c r="DE77" s="151"/>
      <c r="DF77" s="151"/>
      <c r="DG77" s="151"/>
      <c r="DH77" s="151"/>
      <c r="DI77" s="151"/>
      <c r="DJ77" s="151"/>
      <c r="DK77" s="151"/>
      <c r="DL77" s="151"/>
      <c r="DM77" s="151"/>
      <c r="DN77" s="151"/>
      <c r="DO77" s="151"/>
      <c r="DP77" s="151"/>
      <c r="DQ77" s="151"/>
      <c r="DR77" s="151"/>
      <c r="DS77" s="151"/>
      <c r="DT77" s="151"/>
      <c r="DU77" s="151"/>
      <c r="DV77" s="151"/>
      <c r="DW77" s="151"/>
      <c r="DX77" s="151"/>
      <c r="DY77" s="151"/>
      <c r="DZ77" s="151"/>
      <c r="EA77" s="151"/>
      <c r="EB77" s="152"/>
      <c r="EC77" s="152"/>
      <c r="ED77" s="152"/>
      <c r="EE77" s="152"/>
      <c r="EF77" s="152"/>
      <c r="EG77" s="152"/>
      <c r="EH77" s="152"/>
      <c r="EI77" s="152"/>
      <c r="EJ77" s="152"/>
      <c r="EK77" s="152"/>
      <c r="EL77" s="152"/>
      <c r="EM77" s="152"/>
      <c r="EN77" s="152"/>
      <c r="EO77" s="152"/>
      <c r="EP77" s="152"/>
      <c r="EQ77" s="152"/>
      <c r="ER77" s="152"/>
      <c r="ES77" s="152"/>
      <c r="ET77" s="152"/>
      <c r="EU77" s="152"/>
      <c r="EV77" s="152"/>
      <c r="EW77" s="152"/>
      <c r="EX77" s="152"/>
      <c r="EY77" s="152"/>
      <c r="EZ77" s="152"/>
      <c r="FA77" s="152"/>
      <c r="FB77" s="152"/>
      <c r="FC77" s="152"/>
    </row>
    <row r="78" spans="1:159" s="153" customFormat="1" x14ac:dyDescent="0.2">
      <c r="A78" s="164" t="s">
        <v>260</v>
      </c>
      <c r="B78" s="141"/>
      <c r="C78" s="141"/>
      <c r="D78" s="142" t="s">
        <v>13</v>
      </c>
      <c r="E78" s="143"/>
      <c r="F78" s="143"/>
      <c r="G78" s="143"/>
      <c r="H78" s="143"/>
      <c r="I78" s="142"/>
      <c r="J78" s="143"/>
      <c r="K78" s="143"/>
      <c r="L78" s="144"/>
      <c r="M78" s="144"/>
      <c r="N78" s="142"/>
      <c r="O78" s="142"/>
      <c r="P78" s="145"/>
      <c r="Q78" s="142" t="s">
        <v>58</v>
      </c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>
        <v>40</v>
      </c>
      <c r="AI78" s="146"/>
      <c r="AJ78" s="146"/>
      <c r="AK78" s="146"/>
      <c r="AL78" s="147"/>
      <c r="AM78" s="146"/>
      <c r="AN78" s="146"/>
      <c r="AO78" s="146"/>
      <c r="AP78" s="148"/>
      <c r="AQ78" s="146"/>
      <c r="AR78" s="148"/>
      <c r="AS78" s="148"/>
      <c r="AT78" s="148"/>
      <c r="AU78" s="148"/>
      <c r="AV78" s="148"/>
      <c r="AW78" s="147"/>
      <c r="AX78" s="147"/>
      <c r="AY78" s="148"/>
      <c r="AZ78" s="149"/>
      <c r="BA78" s="150">
        <v>26.4</v>
      </c>
      <c r="BB78" s="151"/>
      <c r="BC78" s="151"/>
      <c r="BD78" s="151"/>
      <c r="BE78" s="151"/>
      <c r="BF78" s="151"/>
      <c r="BG78" s="151"/>
      <c r="BH78" s="151">
        <v>24.3</v>
      </c>
      <c r="BI78" s="151"/>
      <c r="BJ78" s="151"/>
      <c r="BK78" s="151"/>
      <c r="BL78" s="151"/>
      <c r="BM78" s="151"/>
      <c r="BN78" s="151"/>
      <c r="BO78" s="151" t="s">
        <v>259</v>
      </c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  <c r="CT78" s="151"/>
      <c r="CU78" s="151"/>
      <c r="CV78" s="151"/>
      <c r="CW78" s="151"/>
      <c r="CX78" s="151"/>
      <c r="CY78" s="151"/>
      <c r="CZ78" s="151"/>
      <c r="DA78" s="151"/>
      <c r="DB78" s="151"/>
      <c r="DC78" s="151"/>
      <c r="DD78" s="151"/>
      <c r="DE78" s="151"/>
      <c r="DF78" s="151"/>
      <c r="DG78" s="151"/>
      <c r="DH78" s="151"/>
      <c r="DI78" s="151"/>
      <c r="DJ78" s="151"/>
      <c r="DK78" s="151"/>
      <c r="DL78" s="151"/>
      <c r="DM78" s="151"/>
      <c r="DN78" s="151"/>
      <c r="DO78" s="151"/>
      <c r="DP78" s="151"/>
      <c r="DQ78" s="151"/>
      <c r="DR78" s="151"/>
      <c r="DS78" s="151"/>
      <c r="DT78" s="151"/>
      <c r="DU78" s="151"/>
      <c r="DV78" s="151"/>
      <c r="DW78" s="151"/>
      <c r="DX78" s="151"/>
      <c r="DY78" s="151"/>
      <c r="DZ78" s="151"/>
      <c r="EA78" s="151"/>
      <c r="EB78" s="152"/>
      <c r="EC78" s="152"/>
      <c r="ED78" s="152"/>
      <c r="EE78" s="152"/>
      <c r="EF78" s="152"/>
      <c r="EG78" s="152"/>
      <c r="EH78" s="152"/>
      <c r="EI78" s="152"/>
      <c r="EJ78" s="152"/>
      <c r="EK78" s="152"/>
      <c r="EL78" s="152"/>
      <c r="EM78" s="152"/>
      <c r="EN78" s="152"/>
      <c r="EO78" s="152"/>
      <c r="EP78" s="152"/>
      <c r="EQ78" s="152"/>
      <c r="ER78" s="152"/>
      <c r="ES78" s="152"/>
      <c r="ET78" s="152"/>
      <c r="EU78" s="152"/>
      <c r="EV78" s="152"/>
      <c r="EW78" s="152"/>
      <c r="EX78" s="152"/>
      <c r="EY78" s="152"/>
      <c r="EZ78" s="152"/>
      <c r="FA78" s="152"/>
      <c r="FB78" s="152"/>
      <c r="FC78" s="152"/>
    </row>
    <row r="79" spans="1:159" s="121" customFormat="1" x14ac:dyDescent="0.2">
      <c r="A79" s="125"/>
      <c r="B79" s="22"/>
      <c r="C79" s="22"/>
      <c r="D79" s="1"/>
      <c r="E79" s="3"/>
      <c r="F79" s="3"/>
      <c r="G79" s="3"/>
      <c r="H79" s="3"/>
      <c r="I79" s="1"/>
      <c r="J79" s="3"/>
      <c r="K79" s="3"/>
      <c r="L79" s="21"/>
      <c r="M79" s="21"/>
      <c r="N79" s="1"/>
      <c r="O79" s="1"/>
      <c r="P79" s="4"/>
      <c r="Q79" s="1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4"/>
      <c r="AM79" s="23"/>
      <c r="AN79" s="23"/>
      <c r="AO79" s="23"/>
      <c r="AP79" s="47"/>
      <c r="AQ79" s="23"/>
      <c r="AR79" s="47"/>
      <c r="AS79" s="47"/>
      <c r="AT79" s="47"/>
      <c r="AU79" s="47"/>
      <c r="AV79" s="47"/>
      <c r="AW79" s="24"/>
      <c r="AX79" s="24"/>
      <c r="AY79" s="47"/>
      <c r="AZ79" s="83"/>
      <c r="BA79" s="8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127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</row>
    <row r="80" spans="1:159" s="115" customFormat="1" ht="5.25" customHeight="1" x14ac:dyDescent="0.2">
      <c r="A80" s="102"/>
      <c r="B80" s="102"/>
      <c r="C80" s="102"/>
      <c r="D80" s="105"/>
      <c r="E80" s="103"/>
      <c r="F80" s="103"/>
      <c r="G80" s="103"/>
      <c r="H80" s="103"/>
      <c r="I80" s="105"/>
      <c r="J80" s="103"/>
      <c r="K80" s="103"/>
      <c r="L80" s="106"/>
      <c r="M80" s="106"/>
      <c r="N80" s="105"/>
      <c r="O80" s="105"/>
      <c r="P80" s="107"/>
      <c r="Q80" s="105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9"/>
      <c r="AM80" s="108"/>
      <c r="AN80" s="108"/>
      <c r="AO80" s="108"/>
      <c r="AP80" s="110"/>
      <c r="AQ80" s="108"/>
      <c r="AR80" s="110"/>
      <c r="AS80" s="110"/>
      <c r="AT80" s="110"/>
      <c r="AU80" s="110"/>
      <c r="AV80" s="110"/>
      <c r="AW80" s="109"/>
      <c r="AX80" s="109"/>
      <c r="AY80" s="110"/>
      <c r="AZ80" s="111"/>
      <c r="BA80" s="112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  <c r="DV80" s="113"/>
      <c r="DW80" s="113"/>
      <c r="DX80" s="113"/>
      <c r="DY80" s="113"/>
      <c r="DZ80" s="113"/>
      <c r="EA80" s="113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</row>
    <row r="81" spans="1:159" x14ac:dyDescent="0.2">
      <c r="A81" s="121"/>
      <c r="B81" s="22"/>
      <c r="C81" s="22"/>
      <c r="D81" s="1"/>
      <c r="E81" s="3"/>
      <c r="F81" s="3"/>
      <c r="G81" s="3"/>
      <c r="H81" s="3"/>
      <c r="I81" s="1"/>
      <c r="J81" s="3"/>
      <c r="K81" s="3"/>
      <c r="L81" s="21"/>
      <c r="M81" s="21"/>
      <c r="N81" s="1"/>
      <c r="O81" s="1"/>
      <c r="P81" s="4"/>
      <c r="Q81" s="1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4"/>
      <c r="AM81" s="23"/>
      <c r="AN81" s="23"/>
      <c r="AO81" s="23"/>
      <c r="AP81" s="47"/>
      <c r="AQ81" s="23"/>
      <c r="AR81" s="47"/>
      <c r="AS81" s="47"/>
      <c r="AT81" s="47"/>
      <c r="AU81" s="47"/>
      <c r="AV81" s="47"/>
      <c r="AW81" s="24"/>
      <c r="AX81" s="24"/>
      <c r="AY81" s="47"/>
      <c r="AZ81" s="83"/>
      <c r="BA81" s="8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127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</row>
    <row r="82" spans="1:159" s="153" customFormat="1" x14ac:dyDescent="0.2">
      <c r="A82" s="158" t="s">
        <v>81</v>
      </c>
      <c r="B82" s="141">
        <v>701</v>
      </c>
      <c r="C82" s="141" t="s">
        <v>84</v>
      </c>
      <c r="D82" s="142" t="s">
        <v>12</v>
      </c>
      <c r="E82" s="143">
        <v>42654</v>
      </c>
      <c r="F82" s="143">
        <v>42640</v>
      </c>
      <c r="G82" s="143">
        <v>42641</v>
      </c>
      <c r="H82" s="143">
        <v>42682</v>
      </c>
      <c r="I82" s="142" t="s">
        <v>58</v>
      </c>
      <c r="J82" s="143" t="s">
        <v>58</v>
      </c>
      <c r="K82" s="143" t="s">
        <v>58</v>
      </c>
      <c r="L82" s="144">
        <v>42642</v>
      </c>
      <c r="M82" s="144">
        <v>42643</v>
      </c>
      <c r="N82" s="142" t="s">
        <v>59</v>
      </c>
      <c r="O82" s="142" t="s">
        <v>59</v>
      </c>
      <c r="P82" s="145"/>
      <c r="Q82" s="142" t="s">
        <v>244</v>
      </c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7"/>
      <c r="AM82" s="146"/>
      <c r="AN82" s="146"/>
      <c r="AO82" s="146"/>
      <c r="AP82" s="148"/>
      <c r="AQ82" s="146"/>
      <c r="AR82" s="148"/>
      <c r="AS82" s="148"/>
      <c r="AT82" s="148"/>
      <c r="AU82" s="148"/>
      <c r="AV82" s="148"/>
      <c r="AW82" s="147"/>
      <c r="AX82" s="147"/>
      <c r="AY82" s="148"/>
      <c r="AZ82" s="149"/>
      <c r="BA82" s="150"/>
      <c r="BB82" s="151">
        <v>39</v>
      </c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>
        <v>18.5</v>
      </c>
      <c r="BW82" s="151"/>
      <c r="BX82" s="151">
        <v>16</v>
      </c>
      <c r="BY82" s="151"/>
      <c r="BZ82" s="151"/>
      <c r="CA82" s="151">
        <v>14</v>
      </c>
      <c r="CB82" s="151"/>
      <c r="CC82" s="151"/>
      <c r="CD82" s="151" t="s">
        <v>259</v>
      </c>
      <c r="CE82" s="151"/>
      <c r="CF82" s="151"/>
      <c r="CG82" s="151"/>
      <c r="CH82" s="151"/>
      <c r="CI82" s="156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  <c r="CT82" s="151"/>
      <c r="CU82" s="151"/>
      <c r="CV82" s="151"/>
      <c r="CW82" s="151"/>
      <c r="CX82" s="151"/>
      <c r="CY82" s="151"/>
      <c r="CZ82" s="151"/>
      <c r="DA82" s="151"/>
      <c r="DB82" s="151"/>
      <c r="DC82" s="151"/>
      <c r="DD82" s="151"/>
      <c r="DE82" s="151"/>
      <c r="DF82" s="151"/>
      <c r="DG82" s="151"/>
      <c r="DH82" s="151"/>
      <c r="DI82" s="151"/>
      <c r="DJ82" s="151"/>
      <c r="DK82" s="151"/>
      <c r="DL82" s="151"/>
      <c r="DM82" s="151"/>
      <c r="DN82" s="151"/>
      <c r="DO82" s="151"/>
      <c r="DP82" s="151"/>
      <c r="DQ82" s="151"/>
      <c r="DR82" s="151"/>
      <c r="DS82" s="151"/>
      <c r="DT82" s="151"/>
      <c r="DU82" s="151"/>
      <c r="DV82" s="151"/>
      <c r="DW82" s="151"/>
      <c r="DX82" s="151"/>
      <c r="DY82" s="151"/>
      <c r="DZ82" s="151"/>
      <c r="EA82" s="151"/>
      <c r="EB82" s="152"/>
      <c r="EC82" s="152"/>
      <c r="ED82" s="152"/>
      <c r="EE82" s="152"/>
      <c r="EF82" s="152"/>
      <c r="EG82" s="152"/>
      <c r="EH82" s="152"/>
      <c r="EI82" s="152"/>
      <c r="EJ82" s="152"/>
      <c r="EK82" s="152"/>
      <c r="EL82" s="152"/>
      <c r="EM82" s="152"/>
      <c r="EN82" s="152"/>
      <c r="EO82" s="152"/>
      <c r="EP82" s="152"/>
      <c r="EQ82" s="152"/>
      <c r="ER82" s="152"/>
      <c r="ES82" s="152"/>
      <c r="ET82" s="152"/>
      <c r="EU82" s="152"/>
      <c r="EV82" s="152"/>
      <c r="EW82" s="152"/>
      <c r="EX82" s="152"/>
      <c r="EY82" s="152"/>
      <c r="EZ82" s="152"/>
      <c r="FA82" s="152"/>
      <c r="FB82" s="152"/>
      <c r="FC82" s="152"/>
    </row>
    <row r="83" spans="1:159" s="153" customFormat="1" x14ac:dyDescent="0.2">
      <c r="A83" s="140" t="s">
        <v>83</v>
      </c>
      <c r="B83" s="141"/>
      <c r="C83" s="141"/>
      <c r="D83" s="142" t="s">
        <v>13</v>
      </c>
      <c r="E83" s="143"/>
      <c r="F83" s="143"/>
      <c r="G83" s="143"/>
      <c r="H83" s="143"/>
      <c r="I83" s="142"/>
      <c r="J83" s="143"/>
      <c r="K83" s="143"/>
      <c r="L83" s="144"/>
      <c r="M83" s="144"/>
      <c r="N83" s="142"/>
      <c r="O83" s="142"/>
      <c r="P83" s="145"/>
      <c r="Q83" s="142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7"/>
      <c r="AM83" s="146"/>
      <c r="AN83" s="146"/>
      <c r="AO83" s="146"/>
      <c r="AP83" s="148"/>
      <c r="AQ83" s="146"/>
      <c r="AR83" s="148"/>
      <c r="AS83" s="148"/>
      <c r="AT83" s="148" t="s">
        <v>259</v>
      </c>
      <c r="AU83" s="148"/>
      <c r="AV83" s="148"/>
      <c r="AW83" s="147"/>
      <c r="AX83" s="147"/>
      <c r="AY83" s="148"/>
      <c r="AZ83" s="149"/>
      <c r="BA83" s="150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6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  <c r="CT83" s="151"/>
      <c r="CU83" s="151"/>
      <c r="CV83" s="151"/>
      <c r="CW83" s="151"/>
      <c r="CX83" s="151"/>
      <c r="CY83" s="151"/>
      <c r="CZ83" s="151"/>
      <c r="DA83" s="151"/>
      <c r="DB83" s="151"/>
      <c r="DC83" s="151"/>
      <c r="DD83" s="151"/>
      <c r="DE83" s="151"/>
      <c r="DF83" s="151"/>
      <c r="DG83" s="151"/>
      <c r="DH83" s="151"/>
      <c r="DI83" s="151"/>
      <c r="DJ83" s="151"/>
      <c r="DK83" s="151"/>
      <c r="DL83" s="151"/>
      <c r="DM83" s="151"/>
      <c r="DN83" s="151"/>
      <c r="DO83" s="151"/>
      <c r="DP83" s="151"/>
      <c r="DQ83" s="151"/>
      <c r="DR83" s="151"/>
      <c r="DS83" s="151"/>
      <c r="DT83" s="151"/>
      <c r="DU83" s="151"/>
      <c r="DV83" s="151"/>
      <c r="DW83" s="151"/>
      <c r="DX83" s="151"/>
      <c r="DY83" s="151"/>
      <c r="DZ83" s="151"/>
      <c r="EA83" s="151"/>
      <c r="EB83" s="152"/>
      <c r="EC83" s="152"/>
      <c r="ED83" s="152"/>
      <c r="EE83" s="152"/>
      <c r="EF83" s="152"/>
      <c r="EG83" s="152"/>
      <c r="EH83" s="152"/>
      <c r="EI83" s="152"/>
      <c r="EJ83" s="152"/>
      <c r="EK83" s="152"/>
      <c r="EL83" s="152"/>
      <c r="EM83" s="152"/>
      <c r="EN83" s="152"/>
      <c r="EO83" s="152"/>
      <c r="EP83" s="152"/>
      <c r="EQ83" s="152"/>
      <c r="ER83" s="152"/>
      <c r="ES83" s="152"/>
      <c r="ET83" s="152"/>
      <c r="EU83" s="152"/>
      <c r="EV83" s="152"/>
      <c r="EW83" s="152"/>
      <c r="EX83" s="152"/>
      <c r="EY83" s="152"/>
      <c r="EZ83" s="152"/>
      <c r="FA83" s="152"/>
      <c r="FB83" s="152"/>
      <c r="FC83" s="152"/>
    </row>
    <row r="84" spans="1:159" s="153" customFormat="1" x14ac:dyDescent="0.2">
      <c r="A84" s="158" t="s">
        <v>221</v>
      </c>
      <c r="B84" s="141">
        <v>702</v>
      </c>
      <c r="C84" s="141" t="s">
        <v>84</v>
      </c>
      <c r="D84" s="142" t="s">
        <v>12</v>
      </c>
      <c r="E84" s="143">
        <v>42648</v>
      </c>
      <c r="F84" s="143">
        <v>42632</v>
      </c>
      <c r="G84" s="143">
        <v>42632</v>
      </c>
      <c r="H84" s="143">
        <v>42653</v>
      </c>
      <c r="I84" s="142" t="s">
        <v>59</v>
      </c>
      <c r="J84" s="143" t="s">
        <v>58</v>
      </c>
      <c r="K84" s="143" t="s">
        <v>244</v>
      </c>
      <c r="L84" s="144">
        <v>42626</v>
      </c>
      <c r="M84" s="144">
        <v>42627</v>
      </c>
      <c r="N84" s="142" t="s">
        <v>59</v>
      </c>
      <c r="O84" s="142" t="s">
        <v>59</v>
      </c>
      <c r="P84" s="145"/>
      <c r="Q84" s="142" t="s">
        <v>244</v>
      </c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7"/>
      <c r="AM84" s="146"/>
      <c r="AN84" s="146"/>
      <c r="AO84" s="146"/>
      <c r="AP84" s="148"/>
      <c r="AQ84" s="146"/>
      <c r="AR84" s="148"/>
      <c r="AS84" s="148"/>
      <c r="AT84" s="148"/>
      <c r="AU84" s="148"/>
      <c r="AV84" s="148"/>
      <c r="AW84" s="147"/>
      <c r="AX84" s="147"/>
      <c r="AY84" s="148"/>
      <c r="AZ84" s="149"/>
      <c r="BA84" s="150">
        <v>28</v>
      </c>
      <c r="BB84" s="151"/>
      <c r="BC84" s="151"/>
      <c r="BD84" s="151"/>
      <c r="BE84" s="151"/>
      <c r="BF84" s="151"/>
      <c r="BG84" s="151"/>
      <c r="BH84" s="151"/>
      <c r="BI84" s="151"/>
      <c r="BJ84" s="151">
        <v>20.399999999999999</v>
      </c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 t="s">
        <v>259</v>
      </c>
      <c r="BY84" s="151"/>
      <c r="BZ84" s="151"/>
      <c r="CA84" s="151"/>
      <c r="CB84" s="151"/>
      <c r="CC84" s="151"/>
      <c r="CD84" s="151"/>
      <c r="CE84" s="151"/>
      <c r="CF84" s="151"/>
      <c r="CG84" s="151"/>
      <c r="CH84" s="156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  <c r="CT84" s="151"/>
      <c r="CU84" s="151"/>
      <c r="CV84" s="151"/>
      <c r="CW84" s="151"/>
      <c r="CX84" s="151"/>
      <c r="CY84" s="151"/>
      <c r="CZ84" s="151"/>
      <c r="DA84" s="151"/>
      <c r="DB84" s="151"/>
      <c r="DC84" s="151"/>
      <c r="DD84" s="151"/>
      <c r="DE84" s="151"/>
      <c r="DF84" s="151"/>
      <c r="DG84" s="151"/>
      <c r="DH84" s="151"/>
      <c r="DI84" s="151"/>
      <c r="DJ84" s="151"/>
      <c r="DK84" s="151"/>
      <c r="DL84" s="151"/>
      <c r="DM84" s="151"/>
      <c r="DN84" s="151"/>
      <c r="DO84" s="151"/>
      <c r="DP84" s="151"/>
      <c r="DQ84" s="151"/>
      <c r="DR84" s="151"/>
      <c r="DS84" s="151"/>
      <c r="DT84" s="151"/>
      <c r="DU84" s="151"/>
      <c r="DV84" s="151"/>
      <c r="DW84" s="151"/>
      <c r="DX84" s="151"/>
      <c r="DY84" s="151"/>
      <c r="DZ84" s="151"/>
      <c r="EA84" s="151"/>
      <c r="EB84" s="152"/>
      <c r="EC84" s="152"/>
      <c r="ED84" s="152"/>
      <c r="EE84" s="152"/>
      <c r="EF84" s="152"/>
      <c r="EG84" s="152"/>
      <c r="EH84" s="152"/>
      <c r="EI84" s="152"/>
      <c r="EJ84" s="152"/>
      <c r="EK84" s="152"/>
      <c r="EL84" s="152"/>
      <c r="EM84" s="152"/>
      <c r="EN84" s="152"/>
      <c r="EO84" s="152"/>
      <c r="EP84" s="152"/>
      <c r="EQ84" s="152"/>
      <c r="ER84" s="152"/>
      <c r="ES84" s="152"/>
      <c r="ET84" s="152"/>
      <c r="EU84" s="152"/>
      <c r="EV84" s="152"/>
      <c r="EW84" s="152"/>
      <c r="EX84" s="152"/>
      <c r="EY84" s="152"/>
      <c r="EZ84" s="152"/>
      <c r="FA84" s="152"/>
      <c r="FB84" s="152"/>
      <c r="FC84" s="152"/>
    </row>
    <row r="85" spans="1:159" s="153" customFormat="1" x14ac:dyDescent="0.2">
      <c r="A85" s="140" t="s">
        <v>222</v>
      </c>
      <c r="B85" s="141"/>
      <c r="C85" s="141"/>
      <c r="D85" s="142" t="s">
        <v>13</v>
      </c>
      <c r="E85" s="143"/>
      <c r="F85" s="143"/>
      <c r="G85" s="143"/>
      <c r="H85" s="143"/>
      <c r="I85" s="142"/>
      <c r="J85" s="143"/>
      <c r="K85" s="143"/>
      <c r="L85" s="144"/>
      <c r="M85" s="144"/>
      <c r="N85" s="142"/>
      <c r="O85" s="142"/>
      <c r="P85" s="145"/>
      <c r="Q85" s="142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7"/>
      <c r="AM85" s="146"/>
      <c r="AN85" s="146"/>
      <c r="AO85" s="146"/>
      <c r="AP85" s="148"/>
      <c r="AQ85" s="146"/>
      <c r="AR85" s="148"/>
      <c r="AS85" s="148"/>
      <c r="AT85" s="148"/>
      <c r="AU85" s="148"/>
      <c r="AV85" s="148"/>
      <c r="AW85" s="147"/>
      <c r="AX85" s="147"/>
      <c r="AY85" s="148"/>
      <c r="AZ85" s="149"/>
      <c r="BA85" s="150">
        <v>31</v>
      </c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 t="s">
        <v>259</v>
      </c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  <c r="CT85" s="151"/>
      <c r="CU85" s="151"/>
      <c r="CV85" s="151"/>
      <c r="CW85" s="151"/>
      <c r="CX85" s="151"/>
      <c r="CY85" s="151"/>
      <c r="CZ85" s="151"/>
      <c r="DA85" s="151"/>
      <c r="DB85" s="151"/>
      <c r="DC85" s="151"/>
      <c r="DD85" s="151"/>
      <c r="DE85" s="151"/>
      <c r="DF85" s="151"/>
      <c r="DG85" s="151"/>
      <c r="DH85" s="151"/>
      <c r="DI85" s="151"/>
      <c r="DJ85" s="151"/>
      <c r="DK85" s="151"/>
      <c r="DL85" s="151"/>
      <c r="DM85" s="151"/>
      <c r="DN85" s="151"/>
      <c r="DO85" s="151"/>
      <c r="DP85" s="151"/>
      <c r="DQ85" s="151"/>
      <c r="DR85" s="151"/>
      <c r="DS85" s="151"/>
      <c r="DT85" s="151"/>
      <c r="DU85" s="151"/>
      <c r="DV85" s="151"/>
      <c r="DW85" s="151"/>
      <c r="DX85" s="151"/>
      <c r="DY85" s="151"/>
      <c r="DZ85" s="151"/>
      <c r="EA85" s="151"/>
      <c r="EB85" s="152"/>
      <c r="EC85" s="152"/>
      <c r="ED85" s="152"/>
      <c r="EE85" s="152"/>
      <c r="EF85" s="152"/>
      <c r="EG85" s="152"/>
      <c r="EH85" s="152"/>
      <c r="EI85" s="152"/>
      <c r="EJ85" s="152"/>
      <c r="EK85" s="152"/>
      <c r="EL85" s="152"/>
      <c r="EM85" s="152"/>
      <c r="EN85" s="152"/>
      <c r="EO85" s="152"/>
      <c r="EP85" s="152"/>
      <c r="EQ85" s="152"/>
      <c r="ER85" s="152"/>
      <c r="ES85" s="152"/>
      <c r="ET85" s="152"/>
      <c r="EU85" s="152"/>
      <c r="EV85" s="152"/>
      <c r="EW85" s="152"/>
      <c r="EX85" s="152"/>
      <c r="EY85" s="152"/>
      <c r="EZ85" s="152"/>
      <c r="FA85" s="152"/>
      <c r="FB85" s="152"/>
      <c r="FC85" s="152"/>
    </row>
    <row r="86" spans="1:159" s="153" customFormat="1" x14ac:dyDescent="0.2">
      <c r="A86" s="165" t="s">
        <v>53</v>
      </c>
      <c r="B86" s="141">
        <v>703</v>
      </c>
      <c r="C86" s="141" t="s">
        <v>84</v>
      </c>
      <c r="D86" s="142" t="s">
        <v>12</v>
      </c>
      <c r="E86" s="143">
        <v>42646</v>
      </c>
      <c r="F86" s="171">
        <v>42626</v>
      </c>
      <c r="G86" s="143">
        <v>42626</v>
      </c>
      <c r="H86" s="143">
        <v>42653</v>
      </c>
      <c r="I86" s="142" t="s">
        <v>59</v>
      </c>
      <c r="J86" s="143" t="s">
        <v>58</v>
      </c>
      <c r="K86" s="143" t="s">
        <v>244</v>
      </c>
      <c r="L86" s="144">
        <v>42626</v>
      </c>
      <c r="M86" s="144">
        <v>42627</v>
      </c>
      <c r="N86" s="142" t="s">
        <v>59</v>
      </c>
      <c r="O86" s="142" t="s">
        <v>59</v>
      </c>
      <c r="P86" s="145"/>
      <c r="Q86" s="142" t="s">
        <v>244</v>
      </c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7"/>
      <c r="AM86" s="146"/>
      <c r="AN86" s="146"/>
      <c r="AO86" s="146"/>
      <c r="AP86" s="148"/>
      <c r="AQ86" s="146"/>
      <c r="AR86" s="148"/>
      <c r="AS86" s="148"/>
      <c r="AT86" s="148"/>
      <c r="AU86" s="148"/>
      <c r="AV86" s="148"/>
      <c r="AW86" s="147"/>
      <c r="AX86" s="147">
        <v>27.65</v>
      </c>
      <c r="AY86" s="148"/>
      <c r="AZ86" s="149"/>
      <c r="BA86" s="150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>
        <v>15.5</v>
      </c>
      <c r="BL86" s="151"/>
      <c r="BM86" s="151"/>
      <c r="BN86" s="151"/>
      <c r="BO86" s="151">
        <v>17</v>
      </c>
      <c r="BP86" s="151"/>
      <c r="BQ86" s="151"/>
      <c r="BR86" s="151"/>
      <c r="BS86" s="151"/>
      <c r="BT86" s="151"/>
      <c r="BU86" s="151"/>
      <c r="BV86" s="151"/>
      <c r="BW86" s="151" t="s">
        <v>259</v>
      </c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  <c r="CT86" s="151"/>
      <c r="CU86" s="151"/>
      <c r="CV86" s="151"/>
      <c r="CW86" s="151"/>
      <c r="CX86" s="151"/>
      <c r="CY86" s="151"/>
      <c r="CZ86" s="151"/>
      <c r="DA86" s="151"/>
      <c r="DB86" s="151"/>
      <c r="DC86" s="151"/>
      <c r="DD86" s="151"/>
      <c r="DE86" s="151"/>
      <c r="DF86" s="151"/>
      <c r="DG86" s="151"/>
      <c r="DH86" s="151"/>
      <c r="DI86" s="151"/>
      <c r="DJ86" s="151"/>
      <c r="DK86" s="151"/>
      <c r="DL86" s="151"/>
      <c r="DM86" s="151"/>
      <c r="DN86" s="151"/>
      <c r="DO86" s="151"/>
      <c r="DP86" s="151"/>
      <c r="DQ86" s="151"/>
      <c r="DR86" s="151"/>
      <c r="DS86" s="151"/>
      <c r="DT86" s="151"/>
      <c r="DU86" s="151"/>
      <c r="DV86" s="151"/>
      <c r="DW86" s="151"/>
      <c r="DX86" s="151"/>
      <c r="DY86" s="151"/>
      <c r="DZ86" s="151"/>
      <c r="EA86" s="151"/>
      <c r="EB86" s="152"/>
      <c r="EC86" s="152"/>
      <c r="ED86" s="152"/>
      <c r="EE86" s="152"/>
      <c r="EF86" s="152"/>
      <c r="EG86" s="152"/>
      <c r="EH86" s="152"/>
      <c r="EI86" s="152"/>
      <c r="EJ86" s="152"/>
      <c r="EK86" s="152"/>
      <c r="EL86" s="152"/>
      <c r="EM86" s="152"/>
      <c r="EN86" s="152"/>
      <c r="EO86" s="152"/>
      <c r="EP86" s="152"/>
      <c r="EQ86" s="152"/>
      <c r="ER86" s="152"/>
      <c r="ES86" s="152"/>
      <c r="ET86" s="152"/>
      <c r="EU86" s="152"/>
      <c r="EV86" s="152"/>
      <c r="EW86" s="152"/>
      <c r="EX86" s="152"/>
      <c r="EY86" s="152"/>
      <c r="EZ86" s="152"/>
      <c r="FA86" s="152"/>
      <c r="FB86" s="152"/>
      <c r="FC86" s="152"/>
    </row>
    <row r="87" spans="1:159" s="153" customFormat="1" x14ac:dyDescent="0.2">
      <c r="A87" s="140" t="s">
        <v>223</v>
      </c>
      <c r="B87" s="141"/>
      <c r="C87" s="141"/>
      <c r="D87" s="142" t="s">
        <v>13</v>
      </c>
      <c r="E87" s="143"/>
      <c r="F87" s="171"/>
      <c r="G87" s="143"/>
      <c r="H87" s="143"/>
      <c r="I87" s="142"/>
      <c r="J87" s="143"/>
      <c r="K87" s="143"/>
      <c r="L87" s="144"/>
      <c r="M87" s="144"/>
      <c r="N87" s="142"/>
      <c r="O87" s="142"/>
      <c r="P87" s="145"/>
      <c r="Q87" s="142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7"/>
      <c r="AM87" s="146"/>
      <c r="AN87" s="146"/>
      <c r="AO87" s="146"/>
      <c r="AP87" s="148"/>
      <c r="AQ87" s="146"/>
      <c r="AR87" s="148"/>
      <c r="AS87" s="148"/>
      <c r="AT87" s="148"/>
      <c r="AU87" s="148"/>
      <c r="AV87" s="148"/>
      <c r="AW87" s="147"/>
      <c r="AX87" s="147"/>
      <c r="AY87" s="148"/>
      <c r="AZ87" s="149"/>
      <c r="BA87" s="150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 t="s">
        <v>259</v>
      </c>
      <c r="BU87" s="151"/>
      <c r="BV87" s="151" t="s">
        <v>259</v>
      </c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  <c r="CT87" s="151"/>
      <c r="CU87" s="151"/>
      <c r="CV87" s="151"/>
      <c r="CW87" s="151"/>
      <c r="CX87" s="151"/>
      <c r="CY87" s="151"/>
      <c r="CZ87" s="151"/>
      <c r="DA87" s="151"/>
      <c r="DB87" s="151"/>
      <c r="DC87" s="151"/>
      <c r="DD87" s="151"/>
      <c r="DE87" s="151"/>
      <c r="DF87" s="151"/>
      <c r="DG87" s="151"/>
      <c r="DH87" s="151"/>
      <c r="DI87" s="151"/>
      <c r="DJ87" s="151"/>
      <c r="DK87" s="151"/>
      <c r="DL87" s="151"/>
      <c r="DM87" s="151"/>
      <c r="DN87" s="151"/>
      <c r="DO87" s="151"/>
      <c r="DP87" s="151"/>
      <c r="DQ87" s="151"/>
      <c r="DR87" s="151"/>
      <c r="DS87" s="151"/>
      <c r="DT87" s="151"/>
      <c r="DU87" s="151"/>
      <c r="DV87" s="151"/>
      <c r="DW87" s="151"/>
      <c r="DX87" s="151"/>
      <c r="DY87" s="151"/>
      <c r="DZ87" s="151"/>
      <c r="EA87" s="151"/>
      <c r="EB87" s="152"/>
      <c r="EC87" s="152"/>
      <c r="ED87" s="152"/>
      <c r="EE87" s="152"/>
      <c r="EF87" s="152"/>
      <c r="EG87" s="152"/>
      <c r="EH87" s="152"/>
      <c r="EI87" s="152"/>
      <c r="EJ87" s="152"/>
      <c r="EK87" s="152"/>
      <c r="EL87" s="152"/>
      <c r="EM87" s="152"/>
      <c r="EN87" s="152"/>
      <c r="EO87" s="152"/>
      <c r="EP87" s="152"/>
      <c r="EQ87" s="152"/>
      <c r="ER87" s="152"/>
      <c r="ES87" s="152"/>
      <c r="ET87" s="152"/>
      <c r="EU87" s="152"/>
      <c r="EV87" s="152"/>
      <c r="EW87" s="152"/>
      <c r="EX87" s="152"/>
      <c r="EY87" s="152"/>
      <c r="EZ87" s="152"/>
      <c r="FA87" s="152"/>
      <c r="FB87" s="152"/>
      <c r="FC87" s="152"/>
    </row>
    <row r="88" spans="1:159" s="153" customFormat="1" x14ac:dyDescent="0.2">
      <c r="A88" s="165" t="s">
        <v>225</v>
      </c>
      <c r="B88" s="141">
        <v>704</v>
      </c>
      <c r="C88" s="141" t="s">
        <v>224</v>
      </c>
      <c r="D88" s="142" t="s">
        <v>12</v>
      </c>
      <c r="E88" s="143"/>
      <c r="F88" s="171">
        <v>42663</v>
      </c>
      <c r="G88" s="143">
        <v>42663</v>
      </c>
      <c r="H88" s="143">
        <v>42681</v>
      </c>
      <c r="I88" s="142" t="s">
        <v>58</v>
      </c>
      <c r="J88" s="143" t="s">
        <v>58</v>
      </c>
      <c r="K88" s="143" t="s">
        <v>58</v>
      </c>
      <c r="L88" s="144">
        <v>42641</v>
      </c>
      <c r="M88" s="144">
        <v>42668</v>
      </c>
      <c r="N88" s="142" t="s">
        <v>59</v>
      </c>
      <c r="O88" s="142" t="s">
        <v>59</v>
      </c>
      <c r="P88" s="145"/>
      <c r="Q88" s="142" t="s">
        <v>244</v>
      </c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7"/>
      <c r="AM88" s="146"/>
      <c r="AN88" s="146"/>
      <c r="AO88" s="146"/>
      <c r="AP88" s="148"/>
      <c r="AQ88" s="146"/>
      <c r="AR88" s="148"/>
      <c r="AS88" s="148"/>
      <c r="AT88" s="148"/>
      <c r="AU88" s="148"/>
      <c r="AV88" s="148"/>
      <c r="AW88" s="147"/>
      <c r="AX88" s="147"/>
      <c r="AY88" s="148"/>
      <c r="AZ88" s="149"/>
      <c r="BA88" s="150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>
        <v>38.5</v>
      </c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>
        <v>18</v>
      </c>
      <c r="CR88" s="151"/>
      <c r="CS88" s="151"/>
      <c r="CT88" s="151"/>
      <c r="CU88" s="151"/>
      <c r="CV88" s="151"/>
      <c r="CW88" s="151"/>
      <c r="CX88" s="151"/>
      <c r="CY88" s="151"/>
      <c r="CZ88" s="151"/>
      <c r="DA88" s="151"/>
      <c r="DB88" s="151"/>
      <c r="DC88" s="151"/>
      <c r="DD88" s="151"/>
      <c r="DE88" s="151"/>
      <c r="DF88" s="151"/>
      <c r="DG88" s="151"/>
      <c r="DH88" s="151"/>
      <c r="DI88" s="151"/>
      <c r="DJ88" s="151"/>
      <c r="DK88" s="151"/>
      <c r="DL88" s="151"/>
      <c r="DM88" s="151"/>
      <c r="DN88" s="151"/>
      <c r="DO88" s="151"/>
      <c r="DP88" s="151"/>
      <c r="DQ88" s="151"/>
      <c r="DR88" s="151"/>
      <c r="DS88" s="151"/>
      <c r="DT88" s="151"/>
      <c r="DU88" s="151"/>
      <c r="DV88" s="151"/>
      <c r="DW88" s="151"/>
      <c r="DX88" s="151"/>
      <c r="DY88" s="151"/>
      <c r="DZ88" s="151"/>
      <c r="EA88" s="151"/>
      <c r="EB88" s="152"/>
      <c r="EC88" s="152"/>
      <c r="ED88" s="152"/>
      <c r="EE88" s="152"/>
      <c r="EF88" s="152"/>
      <c r="EG88" s="152"/>
      <c r="EH88" s="152"/>
      <c r="EI88" s="152"/>
      <c r="EJ88" s="152"/>
      <c r="EK88" s="152"/>
      <c r="EL88" s="152"/>
      <c r="EM88" s="152"/>
      <c r="EN88" s="152"/>
      <c r="EO88" s="152"/>
      <c r="EP88" s="152"/>
      <c r="EQ88" s="152"/>
      <c r="ER88" s="152"/>
      <c r="ES88" s="152"/>
      <c r="ET88" s="152"/>
      <c r="EU88" s="152"/>
      <c r="EV88" s="152"/>
      <c r="EW88" s="152"/>
      <c r="EX88" s="152"/>
      <c r="EY88" s="152"/>
      <c r="EZ88" s="152"/>
      <c r="FA88" s="152"/>
      <c r="FB88" s="152"/>
      <c r="FC88" s="152"/>
    </row>
    <row r="89" spans="1:159" s="153" customFormat="1" x14ac:dyDescent="0.2">
      <c r="A89" s="140" t="s">
        <v>220</v>
      </c>
      <c r="B89" s="141"/>
      <c r="C89" s="141"/>
      <c r="D89" s="142" t="s">
        <v>13</v>
      </c>
      <c r="E89" s="143"/>
      <c r="F89" s="171"/>
      <c r="G89" s="143"/>
      <c r="H89" s="143"/>
      <c r="I89" s="142"/>
      <c r="J89" s="143"/>
      <c r="K89" s="143"/>
      <c r="L89" s="144"/>
      <c r="M89" s="144"/>
      <c r="N89" s="142"/>
      <c r="O89" s="142"/>
      <c r="P89" s="145"/>
      <c r="Q89" s="142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7"/>
      <c r="AM89" s="146"/>
      <c r="AN89" s="146"/>
      <c r="AO89" s="146"/>
      <c r="AP89" s="148"/>
      <c r="AQ89" s="146"/>
      <c r="AR89" s="148"/>
      <c r="AS89" s="148"/>
      <c r="AT89" s="148"/>
      <c r="AU89" s="148"/>
      <c r="AV89" s="148"/>
      <c r="AW89" s="147"/>
      <c r="AX89" s="147"/>
      <c r="AY89" s="148"/>
      <c r="AZ89" s="149"/>
      <c r="BA89" s="150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>
        <v>33.799999999999997</v>
      </c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>
        <v>20</v>
      </c>
      <c r="CR89" s="151"/>
      <c r="CS89" s="151"/>
      <c r="CT89" s="151"/>
      <c r="CU89" s="151"/>
      <c r="CV89" s="151"/>
      <c r="CW89" s="151"/>
      <c r="CX89" s="151"/>
      <c r="CY89" s="151"/>
      <c r="CZ89" s="151"/>
      <c r="DA89" s="151"/>
      <c r="DB89" s="151"/>
      <c r="DC89" s="151"/>
      <c r="DD89" s="151"/>
      <c r="DE89" s="151"/>
      <c r="DF89" s="151"/>
      <c r="DG89" s="151"/>
      <c r="DH89" s="151"/>
      <c r="DI89" s="151"/>
      <c r="DJ89" s="151"/>
      <c r="DK89" s="151"/>
      <c r="DL89" s="151"/>
      <c r="DM89" s="151"/>
      <c r="DN89" s="151"/>
      <c r="DO89" s="151"/>
      <c r="DP89" s="151"/>
      <c r="DQ89" s="151"/>
      <c r="DR89" s="151"/>
      <c r="DS89" s="151"/>
      <c r="DT89" s="151"/>
      <c r="DU89" s="151"/>
      <c r="DV89" s="151"/>
      <c r="DW89" s="151"/>
      <c r="DX89" s="151"/>
      <c r="DY89" s="151"/>
      <c r="DZ89" s="151"/>
      <c r="EA89" s="151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2"/>
      <c r="EU89" s="152"/>
      <c r="EV89" s="152"/>
      <c r="EW89" s="152"/>
      <c r="EX89" s="152"/>
      <c r="EY89" s="152"/>
      <c r="EZ89" s="152"/>
      <c r="FA89" s="152"/>
      <c r="FB89" s="152"/>
      <c r="FC89" s="152"/>
    </row>
    <row r="90" spans="1:159" s="115" customFormat="1" ht="5.25" customHeight="1" x14ac:dyDescent="0.2">
      <c r="A90" s="101"/>
      <c r="B90" s="102"/>
      <c r="C90" s="102"/>
      <c r="D90" s="105"/>
      <c r="E90" s="103"/>
      <c r="F90" s="104"/>
      <c r="G90" s="103"/>
      <c r="H90" s="103"/>
      <c r="I90" s="105"/>
      <c r="J90" s="103"/>
      <c r="K90" s="103"/>
      <c r="L90" s="106"/>
      <c r="M90" s="106"/>
      <c r="N90" s="105"/>
      <c r="O90" s="105"/>
      <c r="P90" s="107"/>
      <c r="Q90" s="105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9"/>
      <c r="AM90" s="108"/>
      <c r="AN90" s="108"/>
      <c r="AO90" s="108"/>
      <c r="AP90" s="110"/>
      <c r="AQ90" s="108"/>
      <c r="AR90" s="110"/>
      <c r="AS90" s="110"/>
      <c r="AT90" s="110"/>
      <c r="AU90" s="110"/>
      <c r="AV90" s="110"/>
      <c r="AW90" s="109"/>
      <c r="AX90" s="109"/>
      <c r="AY90" s="110"/>
      <c r="AZ90" s="111"/>
      <c r="BA90" s="112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  <c r="DV90" s="113"/>
      <c r="DW90" s="113"/>
      <c r="DX90" s="113"/>
      <c r="DY90" s="113"/>
      <c r="DZ90" s="113"/>
      <c r="EA90" s="113"/>
      <c r="EB90" s="114"/>
      <c r="EC90" s="114"/>
      <c r="ED90" s="114"/>
      <c r="EE90" s="114"/>
      <c r="EF90" s="114"/>
      <c r="EG90" s="114"/>
      <c r="EH90" s="114"/>
      <c r="EI90" s="114"/>
      <c r="EJ90" s="114"/>
      <c r="EK90" s="114"/>
      <c r="EL90" s="114"/>
      <c r="EM90" s="114"/>
      <c r="EN90" s="114"/>
      <c r="EO90" s="114"/>
      <c r="EP90" s="114"/>
      <c r="EQ90" s="114"/>
      <c r="ER90" s="114"/>
      <c r="ES90" s="114"/>
      <c r="ET90" s="114"/>
      <c r="EU90" s="114"/>
      <c r="EV90" s="114"/>
      <c r="EW90" s="114"/>
      <c r="EX90" s="114"/>
      <c r="EY90" s="114"/>
      <c r="EZ90" s="114"/>
      <c r="FA90" s="114"/>
      <c r="FB90" s="114"/>
      <c r="FC90" s="114"/>
    </row>
    <row r="91" spans="1:159" x14ac:dyDescent="0.2">
      <c r="A91" s="32"/>
      <c r="B91" s="22"/>
      <c r="C91" s="22"/>
      <c r="D91" s="1"/>
      <c r="E91" s="3"/>
      <c r="F91" s="3"/>
      <c r="G91" s="3"/>
      <c r="H91" s="3"/>
      <c r="I91" s="1"/>
      <c r="J91" s="3"/>
      <c r="K91" s="3"/>
      <c r="L91" s="21"/>
      <c r="M91" s="21"/>
      <c r="N91" s="1"/>
      <c r="O91" s="1"/>
      <c r="P91" s="4"/>
      <c r="Q91" s="1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4"/>
      <c r="AM91" s="23"/>
      <c r="AN91" s="23"/>
      <c r="AO91" s="23"/>
      <c r="AP91" s="47"/>
      <c r="AQ91" s="23"/>
      <c r="AR91" s="47"/>
      <c r="AS91" s="47"/>
      <c r="AT91" s="47"/>
      <c r="AU91" s="47"/>
      <c r="AV91" s="47"/>
      <c r="AW91" s="24"/>
      <c r="AX91" s="24"/>
      <c r="AY91" s="47"/>
      <c r="AZ91" s="83"/>
      <c r="BA91" s="8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127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</row>
    <row r="92" spans="1:159" s="153" customFormat="1" x14ac:dyDescent="0.2">
      <c r="A92" s="158" t="s">
        <v>81</v>
      </c>
      <c r="B92" s="141">
        <v>801</v>
      </c>
      <c r="C92" s="141" t="s">
        <v>57</v>
      </c>
      <c r="D92" s="142" t="s">
        <v>12</v>
      </c>
      <c r="E92" s="143">
        <v>42636</v>
      </c>
      <c r="F92" s="159">
        <v>42623</v>
      </c>
      <c r="G92" s="143">
        <v>42623</v>
      </c>
      <c r="H92" s="143">
        <v>42653</v>
      </c>
      <c r="I92" s="142" t="s">
        <v>58</v>
      </c>
      <c r="J92" s="143" t="s">
        <v>58</v>
      </c>
      <c r="K92" s="143" t="s">
        <v>58</v>
      </c>
      <c r="L92" s="144">
        <v>42634</v>
      </c>
      <c r="M92" s="144">
        <v>42634</v>
      </c>
      <c r="N92" s="142" t="s">
        <v>59</v>
      </c>
      <c r="O92" s="142" t="s">
        <v>59</v>
      </c>
      <c r="P92" s="145"/>
      <c r="Q92" s="142" t="s">
        <v>244</v>
      </c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7"/>
      <c r="AM92" s="146"/>
      <c r="AN92" s="146"/>
      <c r="AO92" s="146"/>
      <c r="AP92" s="148"/>
      <c r="AQ92" s="146"/>
      <c r="AR92" s="148"/>
      <c r="AS92" s="148"/>
      <c r="AT92" s="148"/>
      <c r="AU92" s="148"/>
      <c r="AV92" s="148"/>
      <c r="AW92" s="147">
        <v>25.3</v>
      </c>
      <c r="AX92" s="147"/>
      <c r="AY92" s="148"/>
      <c r="AZ92" s="149"/>
      <c r="BA92" s="149"/>
      <c r="BB92" s="149"/>
      <c r="BC92" s="149"/>
      <c r="BD92" s="149"/>
      <c r="BE92" s="149"/>
      <c r="BF92" s="149"/>
      <c r="BG92" s="149"/>
      <c r="BH92" s="160">
        <v>15.2</v>
      </c>
      <c r="BI92" s="149"/>
      <c r="BJ92" s="149"/>
      <c r="BK92" s="151"/>
      <c r="BL92" s="151" t="s">
        <v>259</v>
      </c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6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  <c r="CT92" s="151"/>
      <c r="CU92" s="151"/>
      <c r="CV92" s="151"/>
      <c r="CW92" s="151"/>
      <c r="CX92" s="151"/>
      <c r="CY92" s="151"/>
      <c r="CZ92" s="151"/>
      <c r="DA92" s="151"/>
      <c r="DB92" s="151"/>
      <c r="DC92" s="151"/>
      <c r="DD92" s="151"/>
      <c r="DE92" s="151"/>
      <c r="DF92" s="151"/>
      <c r="DG92" s="151"/>
      <c r="DH92" s="151"/>
      <c r="DI92" s="151"/>
      <c r="DJ92" s="151"/>
      <c r="DK92" s="151"/>
      <c r="DL92" s="151"/>
      <c r="DM92" s="151"/>
      <c r="DN92" s="151"/>
      <c r="DO92" s="151"/>
      <c r="DP92" s="151"/>
      <c r="DQ92" s="151"/>
      <c r="DR92" s="151"/>
      <c r="DS92" s="151"/>
      <c r="DT92" s="151"/>
      <c r="DU92" s="151"/>
      <c r="DV92" s="151"/>
      <c r="DW92" s="151"/>
      <c r="DX92" s="151"/>
      <c r="DY92" s="151"/>
      <c r="DZ92" s="151"/>
      <c r="EA92" s="151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2"/>
      <c r="EU92" s="152"/>
      <c r="EV92" s="152"/>
      <c r="EW92" s="152"/>
      <c r="EX92" s="152"/>
      <c r="EY92" s="152"/>
      <c r="EZ92" s="152"/>
      <c r="FA92" s="152"/>
      <c r="FB92" s="152"/>
      <c r="FC92" s="152"/>
    </row>
    <row r="93" spans="1:159" s="153" customFormat="1" x14ac:dyDescent="0.2">
      <c r="A93" s="140" t="s">
        <v>267</v>
      </c>
      <c r="B93" s="141"/>
      <c r="C93" s="141"/>
      <c r="D93" s="142" t="s">
        <v>13</v>
      </c>
      <c r="E93" s="143"/>
      <c r="F93" s="143"/>
      <c r="G93" s="143"/>
      <c r="H93" s="143"/>
      <c r="I93" s="142"/>
      <c r="J93" s="143"/>
      <c r="K93" s="143"/>
      <c r="L93" s="144"/>
      <c r="M93" s="144"/>
      <c r="N93" s="142"/>
      <c r="O93" s="142"/>
      <c r="P93" s="145"/>
      <c r="Q93" s="142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7"/>
      <c r="AM93" s="146"/>
      <c r="AN93" s="146"/>
      <c r="AO93" s="146"/>
      <c r="AP93" s="148"/>
      <c r="AQ93" s="146"/>
      <c r="AR93" s="148"/>
      <c r="AS93" s="148"/>
      <c r="AT93" s="148" t="s">
        <v>259</v>
      </c>
      <c r="AU93" s="148"/>
      <c r="AV93" s="148"/>
      <c r="AW93" s="147"/>
      <c r="AX93" s="147"/>
      <c r="AY93" s="148"/>
      <c r="AZ93" s="149"/>
      <c r="BA93" s="150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  <c r="CT93" s="151"/>
      <c r="CU93" s="151"/>
      <c r="CV93" s="151"/>
      <c r="CW93" s="151"/>
      <c r="CX93" s="151"/>
      <c r="CY93" s="151"/>
      <c r="CZ93" s="151"/>
      <c r="DA93" s="151"/>
      <c r="DB93" s="151"/>
      <c r="DC93" s="151"/>
      <c r="DD93" s="151"/>
      <c r="DE93" s="151"/>
      <c r="DF93" s="151"/>
      <c r="DG93" s="151"/>
      <c r="DH93" s="151"/>
      <c r="DI93" s="151"/>
      <c r="DJ93" s="151"/>
      <c r="DK93" s="151"/>
      <c r="DL93" s="151"/>
      <c r="DM93" s="151"/>
      <c r="DN93" s="151"/>
      <c r="DO93" s="151"/>
      <c r="DP93" s="151"/>
      <c r="DQ93" s="151"/>
      <c r="DR93" s="151"/>
      <c r="DS93" s="151"/>
      <c r="DT93" s="151"/>
      <c r="DU93" s="151"/>
      <c r="DV93" s="151"/>
      <c r="DW93" s="151"/>
      <c r="DX93" s="151"/>
      <c r="DY93" s="151"/>
      <c r="DZ93" s="151"/>
      <c r="EA93" s="151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2"/>
      <c r="EU93" s="152"/>
      <c r="EV93" s="152"/>
      <c r="EW93" s="152"/>
      <c r="EX93" s="152"/>
      <c r="EY93" s="152"/>
      <c r="EZ93" s="152"/>
      <c r="FA93" s="152"/>
      <c r="FB93" s="152"/>
      <c r="FC93" s="152"/>
    </row>
    <row r="94" spans="1:159" s="153" customFormat="1" x14ac:dyDescent="0.2">
      <c r="A94" s="158" t="s">
        <v>81</v>
      </c>
      <c r="B94" s="141">
        <v>802</v>
      </c>
      <c r="C94" s="141" t="s">
        <v>57</v>
      </c>
      <c r="D94" s="142" t="s">
        <v>12</v>
      </c>
      <c r="E94" s="143">
        <v>42638</v>
      </c>
      <c r="F94" s="143">
        <v>42623</v>
      </c>
      <c r="G94" s="143">
        <v>42623</v>
      </c>
      <c r="H94" s="143">
        <v>42653</v>
      </c>
      <c r="I94" s="142" t="s">
        <v>58</v>
      </c>
      <c r="J94" s="143" t="s">
        <v>58</v>
      </c>
      <c r="K94" s="143" t="s">
        <v>58</v>
      </c>
      <c r="L94" s="144">
        <v>42633</v>
      </c>
      <c r="M94" s="144">
        <v>42634</v>
      </c>
      <c r="N94" s="142" t="s">
        <v>59</v>
      </c>
      <c r="O94" s="142" t="s">
        <v>59</v>
      </c>
      <c r="P94" s="145"/>
      <c r="Q94" s="142" t="s">
        <v>244</v>
      </c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7"/>
      <c r="AM94" s="146"/>
      <c r="AN94" s="146"/>
      <c r="AO94" s="146"/>
      <c r="AP94" s="148"/>
      <c r="AQ94" s="146"/>
      <c r="AR94" s="148"/>
      <c r="AS94" s="148"/>
      <c r="AT94" s="148"/>
      <c r="AU94" s="148"/>
      <c r="AV94" s="148"/>
      <c r="AW94" s="147">
        <v>24.2</v>
      </c>
      <c r="AX94" s="147"/>
      <c r="AY94" s="148"/>
      <c r="AZ94" s="149"/>
      <c r="BA94" s="150"/>
      <c r="BB94" s="151"/>
      <c r="BC94" s="151"/>
      <c r="BD94" s="151"/>
      <c r="BE94" s="151"/>
      <c r="BF94" s="151"/>
      <c r="BG94" s="151"/>
      <c r="BH94" s="151">
        <v>14</v>
      </c>
      <c r="BI94" s="151"/>
      <c r="BJ94" s="151"/>
      <c r="BK94" s="151"/>
      <c r="BL94" s="151"/>
      <c r="BM94" s="151"/>
      <c r="BN94" s="151" t="s">
        <v>259</v>
      </c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6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  <c r="CT94" s="151"/>
      <c r="CU94" s="151"/>
      <c r="CV94" s="151"/>
      <c r="CW94" s="151"/>
      <c r="CX94" s="151"/>
      <c r="CY94" s="151"/>
      <c r="CZ94" s="151"/>
      <c r="DA94" s="151"/>
      <c r="DB94" s="151"/>
      <c r="DC94" s="151"/>
      <c r="DD94" s="151"/>
      <c r="DE94" s="151"/>
      <c r="DF94" s="151"/>
      <c r="DG94" s="151"/>
      <c r="DH94" s="151"/>
      <c r="DI94" s="151"/>
      <c r="DJ94" s="151"/>
      <c r="DK94" s="151"/>
      <c r="DL94" s="151"/>
      <c r="DM94" s="151"/>
      <c r="DN94" s="151"/>
      <c r="DO94" s="151"/>
      <c r="DP94" s="151"/>
      <c r="DQ94" s="151"/>
      <c r="DR94" s="151"/>
      <c r="DS94" s="151"/>
      <c r="DT94" s="151"/>
      <c r="DU94" s="151"/>
      <c r="DV94" s="151"/>
      <c r="DW94" s="151"/>
      <c r="DX94" s="151"/>
      <c r="DY94" s="151"/>
      <c r="DZ94" s="151"/>
      <c r="EA94" s="151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2"/>
      <c r="EU94" s="152"/>
      <c r="EV94" s="152"/>
      <c r="EW94" s="152"/>
      <c r="EX94" s="152"/>
      <c r="EY94" s="152"/>
      <c r="EZ94" s="152"/>
      <c r="FA94" s="152"/>
      <c r="FB94" s="152"/>
      <c r="FC94" s="152"/>
    </row>
    <row r="95" spans="1:159" s="153" customFormat="1" x14ac:dyDescent="0.2">
      <c r="A95" s="140" t="s">
        <v>268</v>
      </c>
      <c r="B95" s="141"/>
      <c r="C95" s="141"/>
      <c r="D95" s="142" t="s">
        <v>13</v>
      </c>
      <c r="E95" s="143"/>
      <c r="F95" s="143"/>
      <c r="G95" s="143"/>
      <c r="H95" s="143"/>
      <c r="I95" s="142"/>
      <c r="J95" s="143"/>
      <c r="K95" s="143"/>
      <c r="L95" s="144"/>
      <c r="M95" s="144"/>
      <c r="N95" s="142"/>
      <c r="O95" s="142"/>
      <c r="P95" s="145"/>
      <c r="Q95" s="14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7"/>
      <c r="AM95" s="146"/>
      <c r="AN95" s="146"/>
      <c r="AO95" s="146"/>
      <c r="AP95" s="148"/>
      <c r="AQ95" s="146"/>
      <c r="AR95" s="148"/>
      <c r="AS95" s="148"/>
      <c r="AT95" s="148"/>
      <c r="AU95" s="148" t="s">
        <v>259</v>
      </c>
      <c r="AV95" s="148"/>
      <c r="AW95" s="147"/>
      <c r="AX95" s="147"/>
      <c r="AY95" s="148"/>
      <c r="AZ95" s="149"/>
      <c r="BA95" s="150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  <c r="CT95" s="151"/>
      <c r="CU95" s="151"/>
      <c r="CV95" s="151"/>
      <c r="CW95" s="151"/>
      <c r="CX95" s="151"/>
      <c r="CY95" s="151"/>
      <c r="CZ95" s="151"/>
      <c r="DA95" s="151"/>
      <c r="DB95" s="151"/>
      <c r="DC95" s="151"/>
      <c r="DD95" s="151"/>
      <c r="DE95" s="151"/>
      <c r="DF95" s="151"/>
      <c r="DG95" s="151"/>
      <c r="DH95" s="151"/>
      <c r="DI95" s="151"/>
      <c r="DJ95" s="151"/>
      <c r="DK95" s="151"/>
      <c r="DL95" s="151"/>
      <c r="DM95" s="151"/>
      <c r="DN95" s="151"/>
      <c r="DO95" s="151"/>
      <c r="DP95" s="151"/>
      <c r="DQ95" s="151"/>
      <c r="DR95" s="151"/>
      <c r="DS95" s="151"/>
      <c r="DT95" s="151"/>
      <c r="DU95" s="151"/>
      <c r="DV95" s="151"/>
      <c r="DW95" s="151"/>
      <c r="DX95" s="151"/>
      <c r="DY95" s="151"/>
      <c r="DZ95" s="151"/>
      <c r="EA95" s="151"/>
      <c r="EB95" s="152"/>
      <c r="EC95" s="152"/>
      <c r="ED95" s="152"/>
      <c r="EE95" s="152"/>
      <c r="EF95" s="152"/>
      <c r="EG95" s="152"/>
      <c r="EH95" s="152"/>
      <c r="EI95" s="152"/>
      <c r="EJ95" s="152"/>
      <c r="EK95" s="152"/>
      <c r="EL95" s="152"/>
      <c r="EM95" s="152"/>
      <c r="EN95" s="152"/>
      <c r="EO95" s="152"/>
      <c r="EP95" s="152"/>
      <c r="EQ95" s="152"/>
      <c r="ER95" s="152"/>
      <c r="ES95" s="152"/>
      <c r="ET95" s="152"/>
      <c r="EU95" s="152"/>
      <c r="EV95" s="152"/>
      <c r="EW95" s="152"/>
      <c r="EX95" s="152"/>
      <c r="EY95" s="152"/>
      <c r="EZ95" s="152"/>
      <c r="FA95" s="152"/>
      <c r="FB95" s="152"/>
      <c r="FC95" s="152"/>
    </row>
    <row r="96" spans="1:159" s="153" customFormat="1" x14ac:dyDescent="0.2">
      <c r="A96" s="158" t="s">
        <v>226</v>
      </c>
      <c r="B96" s="141">
        <v>803</v>
      </c>
      <c r="C96" s="141" t="s">
        <v>57</v>
      </c>
      <c r="D96" s="142" t="s">
        <v>12</v>
      </c>
      <c r="E96" s="143">
        <v>42637</v>
      </c>
      <c r="F96" s="143">
        <v>42625</v>
      </c>
      <c r="G96" s="143">
        <v>42625</v>
      </c>
      <c r="H96" s="143"/>
      <c r="I96" s="142" t="s">
        <v>58</v>
      </c>
      <c r="J96" s="143" t="s">
        <v>58</v>
      </c>
      <c r="K96" s="143" t="s">
        <v>58</v>
      </c>
      <c r="L96" s="144">
        <v>42627</v>
      </c>
      <c r="M96" s="144">
        <v>42635</v>
      </c>
      <c r="N96" s="142" t="s">
        <v>59</v>
      </c>
      <c r="O96" s="142" t="s">
        <v>59</v>
      </c>
      <c r="P96" s="145"/>
      <c r="Q96" s="142" t="s">
        <v>244</v>
      </c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7"/>
      <c r="AM96" s="146"/>
      <c r="AN96" s="146"/>
      <c r="AO96" s="146"/>
      <c r="AP96" s="148"/>
      <c r="AQ96" s="146"/>
      <c r="AR96" s="148"/>
      <c r="AS96" s="148"/>
      <c r="AT96" s="148"/>
      <c r="AU96" s="148"/>
      <c r="AV96" s="148"/>
      <c r="AX96" s="147">
        <v>14.7</v>
      </c>
      <c r="AY96" s="148"/>
      <c r="AZ96" s="149"/>
      <c r="BA96" s="150"/>
      <c r="BB96" s="151"/>
      <c r="BC96" s="151"/>
      <c r="BD96" s="151"/>
      <c r="BE96" s="151"/>
      <c r="BF96" s="151"/>
      <c r="BG96" s="151"/>
      <c r="BH96" s="151"/>
      <c r="BI96" s="151">
        <v>14.3</v>
      </c>
      <c r="BJ96" s="151"/>
      <c r="BK96" s="151"/>
      <c r="BL96" s="151"/>
      <c r="BM96" s="151" t="s">
        <v>259</v>
      </c>
      <c r="BN96" s="151"/>
      <c r="BO96" s="151"/>
      <c r="BP96" s="151"/>
      <c r="BQ96" s="151"/>
      <c r="BR96" s="151"/>
      <c r="BS96" s="151"/>
      <c r="BT96" s="151"/>
      <c r="BU96" s="156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  <c r="CT96" s="151"/>
      <c r="CU96" s="151"/>
      <c r="CV96" s="151"/>
      <c r="CW96" s="151"/>
      <c r="CX96" s="151"/>
      <c r="CY96" s="151"/>
      <c r="CZ96" s="151"/>
      <c r="DA96" s="151"/>
      <c r="DB96" s="151"/>
      <c r="DC96" s="151"/>
      <c r="DD96" s="151"/>
      <c r="DE96" s="151"/>
      <c r="DF96" s="151"/>
      <c r="DG96" s="151"/>
      <c r="DH96" s="151"/>
      <c r="DI96" s="151"/>
      <c r="DJ96" s="151"/>
      <c r="DK96" s="151"/>
      <c r="DL96" s="151"/>
      <c r="DM96" s="151"/>
      <c r="DN96" s="151"/>
      <c r="DO96" s="151"/>
      <c r="DP96" s="151"/>
      <c r="DQ96" s="151"/>
      <c r="DR96" s="151"/>
      <c r="DS96" s="151"/>
      <c r="DT96" s="151"/>
      <c r="DU96" s="151"/>
      <c r="DV96" s="151"/>
      <c r="DW96" s="151"/>
      <c r="DX96" s="151"/>
      <c r="DY96" s="151"/>
      <c r="DZ96" s="151"/>
      <c r="EA96" s="151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2"/>
      <c r="EU96" s="152"/>
      <c r="EV96" s="152"/>
      <c r="EW96" s="152"/>
      <c r="EX96" s="152"/>
      <c r="EY96" s="152"/>
      <c r="EZ96" s="152"/>
      <c r="FA96" s="152"/>
      <c r="FB96" s="152"/>
      <c r="FC96" s="152"/>
    </row>
    <row r="97" spans="1:159" s="153" customFormat="1" x14ac:dyDescent="0.2">
      <c r="A97" s="140" t="s">
        <v>269</v>
      </c>
      <c r="B97" s="141"/>
      <c r="C97" s="141"/>
      <c r="D97" s="142" t="s">
        <v>13</v>
      </c>
      <c r="E97" s="143"/>
      <c r="F97" s="143"/>
      <c r="G97" s="143"/>
      <c r="H97" s="143"/>
      <c r="I97" s="142"/>
      <c r="J97" s="143"/>
      <c r="K97" s="143"/>
      <c r="L97" s="144"/>
      <c r="M97" s="144"/>
      <c r="N97" s="142"/>
      <c r="O97" s="142"/>
      <c r="P97" s="145"/>
      <c r="Q97" s="142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 t="s">
        <v>259</v>
      </c>
      <c r="AI97" s="146"/>
      <c r="AJ97" s="146"/>
      <c r="AK97" s="146"/>
      <c r="AL97" s="147"/>
      <c r="AM97" s="146"/>
      <c r="AN97" s="146"/>
      <c r="AO97" s="146"/>
      <c r="AP97" s="148"/>
      <c r="AQ97" s="146"/>
      <c r="AR97" s="148"/>
      <c r="AS97" s="148"/>
      <c r="AT97" s="148"/>
      <c r="AU97" s="148"/>
      <c r="AV97" s="148"/>
      <c r="AW97" s="147"/>
      <c r="AX97" s="147"/>
      <c r="AY97" s="148"/>
      <c r="AZ97" s="149"/>
      <c r="BA97" s="150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  <c r="CT97" s="151"/>
      <c r="CU97" s="151"/>
      <c r="CV97" s="151"/>
      <c r="CW97" s="151"/>
      <c r="CX97" s="151"/>
      <c r="CY97" s="151"/>
      <c r="CZ97" s="151"/>
      <c r="DA97" s="151"/>
      <c r="DB97" s="151"/>
      <c r="DC97" s="151"/>
      <c r="DD97" s="151"/>
      <c r="DE97" s="151"/>
      <c r="DF97" s="151"/>
      <c r="DG97" s="151"/>
      <c r="DH97" s="151"/>
      <c r="DI97" s="151"/>
      <c r="DJ97" s="151"/>
      <c r="DK97" s="151"/>
      <c r="DL97" s="151"/>
      <c r="DM97" s="151"/>
      <c r="DN97" s="151"/>
      <c r="DO97" s="151"/>
      <c r="DP97" s="151"/>
      <c r="DQ97" s="151"/>
      <c r="DR97" s="151"/>
      <c r="DS97" s="151"/>
      <c r="DT97" s="151"/>
      <c r="DU97" s="151"/>
      <c r="DV97" s="151"/>
      <c r="DW97" s="151"/>
      <c r="DX97" s="151"/>
      <c r="DY97" s="151"/>
      <c r="DZ97" s="151"/>
      <c r="EA97" s="151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2"/>
      <c r="EU97" s="152"/>
      <c r="EV97" s="152"/>
      <c r="EW97" s="152"/>
      <c r="EX97" s="152"/>
      <c r="EY97" s="152"/>
      <c r="EZ97" s="152"/>
      <c r="FA97" s="152"/>
      <c r="FB97" s="152"/>
      <c r="FC97" s="152"/>
    </row>
    <row r="98" spans="1:159" s="153" customFormat="1" x14ac:dyDescent="0.2">
      <c r="A98" s="158" t="s">
        <v>226</v>
      </c>
      <c r="B98" s="141">
        <v>804</v>
      </c>
      <c r="C98" s="141" t="s">
        <v>57</v>
      </c>
      <c r="D98" s="142" t="s">
        <v>12</v>
      </c>
      <c r="E98" s="143">
        <v>42637</v>
      </c>
      <c r="F98" s="143">
        <v>42625</v>
      </c>
      <c r="G98" s="143">
        <v>42625</v>
      </c>
      <c r="H98" s="143"/>
      <c r="I98" s="142" t="s">
        <v>58</v>
      </c>
      <c r="J98" s="143" t="s">
        <v>58</v>
      </c>
      <c r="K98" s="143" t="s">
        <v>58</v>
      </c>
      <c r="L98" s="144">
        <v>42627</v>
      </c>
      <c r="M98" s="144">
        <v>42635</v>
      </c>
      <c r="N98" s="142" t="s">
        <v>59</v>
      </c>
      <c r="O98" s="142" t="s">
        <v>59</v>
      </c>
      <c r="P98" s="145"/>
      <c r="Q98" s="142" t="s">
        <v>244</v>
      </c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7"/>
      <c r="AM98" s="146"/>
      <c r="AN98" s="146"/>
      <c r="AO98" s="146"/>
      <c r="AP98" s="148"/>
      <c r="AQ98" s="146"/>
      <c r="AR98" s="148"/>
      <c r="AS98" s="148"/>
      <c r="AT98" s="148"/>
      <c r="AU98" s="148"/>
      <c r="AV98" s="148"/>
      <c r="AW98" s="147"/>
      <c r="AX98" s="147">
        <v>16.100000000000001</v>
      </c>
      <c r="AY98" s="148"/>
      <c r="AZ98" s="149"/>
      <c r="BA98" s="150"/>
      <c r="BB98" s="151"/>
      <c r="BC98" s="151"/>
      <c r="BD98" s="151"/>
      <c r="BE98" s="151"/>
      <c r="BF98" s="151"/>
      <c r="BG98" s="151"/>
      <c r="BH98" s="151"/>
      <c r="BI98" s="151">
        <v>14</v>
      </c>
      <c r="BJ98" s="151"/>
      <c r="BK98" s="151"/>
      <c r="BL98" s="151"/>
      <c r="BM98" s="151" t="s">
        <v>259</v>
      </c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  <c r="CT98" s="151"/>
      <c r="CU98" s="151"/>
      <c r="CV98" s="151"/>
      <c r="CW98" s="151"/>
      <c r="CX98" s="151"/>
      <c r="CY98" s="151"/>
      <c r="CZ98" s="151"/>
      <c r="DA98" s="151"/>
      <c r="DB98" s="151"/>
      <c r="DC98" s="151"/>
      <c r="DD98" s="151"/>
      <c r="DE98" s="151"/>
      <c r="DF98" s="151"/>
      <c r="DG98" s="151"/>
      <c r="DH98" s="151"/>
      <c r="DI98" s="151"/>
      <c r="DJ98" s="151"/>
      <c r="DK98" s="151"/>
      <c r="DL98" s="151"/>
      <c r="DM98" s="151"/>
      <c r="DN98" s="151"/>
      <c r="DO98" s="151"/>
      <c r="DP98" s="151"/>
      <c r="DQ98" s="151"/>
      <c r="DR98" s="151"/>
      <c r="DS98" s="151"/>
      <c r="DT98" s="151"/>
      <c r="DU98" s="151"/>
      <c r="DV98" s="151"/>
      <c r="DW98" s="151"/>
      <c r="DX98" s="151"/>
      <c r="DY98" s="151"/>
      <c r="DZ98" s="151"/>
      <c r="EA98" s="151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2"/>
      <c r="EU98" s="152"/>
      <c r="EV98" s="152"/>
      <c r="EW98" s="152"/>
      <c r="EX98" s="152"/>
      <c r="EY98" s="152"/>
      <c r="EZ98" s="152"/>
      <c r="FA98" s="152"/>
      <c r="FB98" s="152"/>
      <c r="FC98" s="152"/>
    </row>
    <row r="99" spans="1:159" s="153" customFormat="1" x14ac:dyDescent="0.2">
      <c r="A99" s="140" t="s">
        <v>270</v>
      </c>
      <c r="B99" s="141"/>
      <c r="C99" s="141"/>
      <c r="D99" s="142" t="s">
        <v>13</v>
      </c>
      <c r="E99" s="143"/>
      <c r="F99" s="143"/>
      <c r="G99" s="143"/>
      <c r="H99" s="143"/>
      <c r="I99" s="142"/>
      <c r="J99" s="143"/>
      <c r="K99" s="143"/>
      <c r="L99" s="144"/>
      <c r="M99" s="144"/>
      <c r="N99" s="142"/>
      <c r="O99" s="142"/>
      <c r="P99" s="145"/>
      <c r="Q99" s="142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 t="s">
        <v>259</v>
      </c>
      <c r="AI99" s="146"/>
      <c r="AJ99" s="146"/>
      <c r="AK99" s="146"/>
      <c r="AL99" s="147"/>
      <c r="AM99" s="146"/>
      <c r="AN99" s="146"/>
      <c r="AO99" s="146"/>
      <c r="AP99" s="148"/>
      <c r="AQ99" s="146"/>
      <c r="AR99" s="148"/>
      <c r="AS99" s="148"/>
      <c r="AT99" s="148"/>
      <c r="AU99" s="148"/>
      <c r="AV99" s="148"/>
      <c r="AW99" s="147"/>
      <c r="AX99" s="147"/>
      <c r="AY99" s="148"/>
      <c r="AZ99" s="149"/>
      <c r="BA99" s="150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  <c r="CT99" s="151"/>
      <c r="CU99" s="151"/>
      <c r="CV99" s="151"/>
      <c r="CW99" s="151"/>
      <c r="CX99" s="151"/>
      <c r="CY99" s="151"/>
      <c r="CZ99" s="151"/>
      <c r="DA99" s="151"/>
      <c r="DB99" s="151"/>
      <c r="DC99" s="151"/>
      <c r="DD99" s="151"/>
      <c r="DE99" s="151"/>
      <c r="DF99" s="151"/>
      <c r="DG99" s="151"/>
      <c r="DH99" s="151"/>
      <c r="DI99" s="151"/>
      <c r="DJ99" s="151"/>
      <c r="DK99" s="151"/>
      <c r="DL99" s="151"/>
      <c r="DM99" s="151"/>
      <c r="DN99" s="151"/>
      <c r="DO99" s="151"/>
      <c r="DP99" s="151"/>
      <c r="DQ99" s="151"/>
      <c r="DR99" s="151"/>
      <c r="DS99" s="151"/>
      <c r="DT99" s="151"/>
      <c r="DU99" s="151"/>
      <c r="DV99" s="151"/>
      <c r="DW99" s="151"/>
      <c r="DX99" s="151"/>
      <c r="DY99" s="151"/>
      <c r="DZ99" s="151"/>
      <c r="EA99" s="151"/>
      <c r="EB99" s="152"/>
      <c r="EC99" s="152"/>
      <c r="ED99" s="152"/>
      <c r="EE99" s="152"/>
      <c r="EF99" s="152"/>
      <c r="EG99" s="152"/>
      <c r="EH99" s="152"/>
      <c r="EI99" s="152"/>
      <c r="EJ99" s="152"/>
      <c r="EK99" s="152"/>
      <c r="EL99" s="152"/>
      <c r="EM99" s="152"/>
      <c r="EN99" s="152"/>
      <c r="EO99" s="152"/>
      <c r="EP99" s="152"/>
      <c r="EQ99" s="152"/>
      <c r="ER99" s="152"/>
      <c r="ES99" s="152"/>
      <c r="ET99" s="152"/>
      <c r="EU99" s="152"/>
      <c r="EV99" s="152"/>
      <c r="EW99" s="152"/>
      <c r="EX99" s="152"/>
      <c r="EY99" s="152"/>
      <c r="EZ99" s="152"/>
      <c r="FA99" s="152"/>
      <c r="FB99" s="152"/>
      <c r="FC99" s="152"/>
    </row>
    <row r="100" spans="1:159" s="153" customFormat="1" x14ac:dyDescent="0.2">
      <c r="A100" s="158" t="s">
        <v>226</v>
      </c>
      <c r="B100" s="141">
        <v>805</v>
      </c>
      <c r="C100" s="141" t="s">
        <v>57</v>
      </c>
      <c r="D100" s="142" t="s">
        <v>12</v>
      </c>
      <c r="E100" s="143">
        <v>42636</v>
      </c>
      <c r="F100" s="143">
        <v>42625</v>
      </c>
      <c r="G100" s="143">
        <v>42625</v>
      </c>
      <c r="H100" s="143"/>
      <c r="I100" s="142" t="s">
        <v>58</v>
      </c>
      <c r="J100" s="143" t="s">
        <v>58</v>
      </c>
      <c r="K100" s="143" t="s">
        <v>58</v>
      </c>
      <c r="L100" s="144">
        <v>42626</v>
      </c>
      <c r="M100" s="144">
        <v>42635</v>
      </c>
      <c r="N100" s="142" t="s">
        <v>59</v>
      </c>
      <c r="O100" s="142" t="s">
        <v>59</v>
      </c>
      <c r="P100" s="145"/>
      <c r="Q100" s="142" t="s">
        <v>244</v>
      </c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7"/>
      <c r="AM100" s="146"/>
      <c r="AN100" s="146"/>
      <c r="AO100" s="146"/>
      <c r="AP100" s="148"/>
      <c r="AQ100" s="146"/>
      <c r="AR100" s="148"/>
      <c r="AS100" s="148"/>
      <c r="AT100" s="148"/>
      <c r="AU100" s="148"/>
      <c r="AV100" s="148"/>
      <c r="AW100" s="147"/>
      <c r="AX100" s="147">
        <v>14.45</v>
      </c>
      <c r="AY100" s="148"/>
      <c r="AZ100" s="149"/>
      <c r="BA100" s="150"/>
      <c r="BB100" s="151"/>
      <c r="BC100" s="151"/>
      <c r="BD100" s="151"/>
      <c r="BE100" s="151"/>
      <c r="BF100" s="151"/>
      <c r="BG100" s="151"/>
      <c r="BH100" s="151">
        <v>15.7</v>
      </c>
      <c r="BI100" s="151">
        <v>14.6</v>
      </c>
      <c r="BJ100" s="151"/>
      <c r="BK100" s="151"/>
      <c r="BL100" s="151" t="s">
        <v>259</v>
      </c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6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  <c r="CT100" s="151"/>
      <c r="CU100" s="151"/>
      <c r="CV100" s="151"/>
      <c r="CW100" s="151"/>
      <c r="CX100" s="151"/>
      <c r="CY100" s="151"/>
      <c r="CZ100" s="151"/>
      <c r="DA100" s="151"/>
      <c r="DB100" s="151"/>
      <c r="DC100" s="151"/>
      <c r="DD100" s="151"/>
      <c r="DE100" s="151"/>
      <c r="DF100" s="151"/>
      <c r="DG100" s="151"/>
      <c r="DH100" s="151"/>
      <c r="DI100" s="151"/>
      <c r="DJ100" s="151"/>
      <c r="DK100" s="151"/>
      <c r="DL100" s="151"/>
      <c r="DM100" s="151"/>
      <c r="DN100" s="151"/>
      <c r="DO100" s="151"/>
      <c r="DP100" s="151"/>
      <c r="DQ100" s="151"/>
      <c r="DR100" s="151"/>
      <c r="DS100" s="151"/>
      <c r="DT100" s="151"/>
      <c r="DU100" s="151"/>
      <c r="DV100" s="151"/>
      <c r="DW100" s="151"/>
      <c r="DX100" s="151"/>
      <c r="DY100" s="151"/>
      <c r="DZ100" s="151"/>
      <c r="EA100" s="151"/>
      <c r="EB100" s="152"/>
      <c r="EC100" s="152"/>
      <c r="ED100" s="152"/>
      <c r="EE100" s="152"/>
      <c r="EF100" s="152"/>
      <c r="EG100" s="152"/>
      <c r="EH100" s="152"/>
      <c r="EI100" s="152"/>
      <c r="EJ100" s="152"/>
      <c r="EK100" s="152"/>
      <c r="EL100" s="152"/>
      <c r="EM100" s="152"/>
      <c r="EN100" s="152"/>
      <c r="EO100" s="152"/>
      <c r="EP100" s="152"/>
      <c r="EQ100" s="152"/>
      <c r="ER100" s="152"/>
      <c r="ES100" s="152"/>
      <c r="ET100" s="152"/>
      <c r="EU100" s="152"/>
      <c r="EV100" s="152"/>
      <c r="EW100" s="152"/>
      <c r="EX100" s="152"/>
      <c r="EY100" s="152"/>
      <c r="EZ100" s="152"/>
      <c r="FA100" s="152"/>
      <c r="FB100" s="152"/>
      <c r="FC100" s="152"/>
    </row>
    <row r="101" spans="1:159" s="153" customFormat="1" x14ac:dyDescent="0.2">
      <c r="A101" s="140" t="s">
        <v>270</v>
      </c>
      <c r="B101" s="141"/>
      <c r="C101" s="141"/>
      <c r="D101" s="142" t="s">
        <v>13</v>
      </c>
      <c r="E101" s="143"/>
      <c r="F101" s="143"/>
      <c r="G101" s="143"/>
      <c r="H101" s="143"/>
      <c r="I101" s="142"/>
      <c r="J101" s="143"/>
      <c r="K101" s="143"/>
      <c r="L101" s="144"/>
      <c r="M101" s="144"/>
      <c r="N101" s="142"/>
      <c r="O101" s="142"/>
      <c r="P101" s="145"/>
      <c r="Q101" s="142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55" t="s">
        <v>259</v>
      </c>
      <c r="AI101" s="146"/>
      <c r="AJ101" s="146"/>
      <c r="AK101" s="146"/>
      <c r="AL101" s="147"/>
      <c r="AM101" s="146"/>
      <c r="AN101" s="146"/>
      <c r="AO101" s="146"/>
      <c r="AP101" s="148"/>
      <c r="AQ101" s="146"/>
      <c r="AR101" s="148"/>
      <c r="AS101" s="148"/>
      <c r="AT101" s="148"/>
      <c r="AU101" s="148"/>
      <c r="AV101" s="148"/>
      <c r="AW101" s="147"/>
      <c r="AX101" s="147"/>
      <c r="AY101" s="148"/>
      <c r="AZ101" s="149"/>
      <c r="BA101" s="150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  <c r="CT101" s="151"/>
      <c r="CU101" s="151"/>
      <c r="CV101" s="151"/>
      <c r="CW101" s="151"/>
      <c r="CX101" s="151"/>
      <c r="CY101" s="151"/>
      <c r="CZ101" s="151"/>
      <c r="DA101" s="151"/>
      <c r="DB101" s="151"/>
      <c r="DC101" s="151"/>
      <c r="DD101" s="151"/>
      <c r="DE101" s="151"/>
      <c r="DF101" s="151"/>
      <c r="DG101" s="151"/>
      <c r="DH101" s="151"/>
      <c r="DI101" s="151"/>
      <c r="DJ101" s="151"/>
      <c r="DK101" s="151"/>
      <c r="DL101" s="151"/>
      <c r="DM101" s="151"/>
      <c r="DN101" s="151"/>
      <c r="DO101" s="151"/>
      <c r="DP101" s="151"/>
      <c r="DQ101" s="151"/>
      <c r="DR101" s="151"/>
      <c r="DS101" s="151"/>
      <c r="DT101" s="151"/>
      <c r="DU101" s="151"/>
      <c r="DV101" s="151"/>
      <c r="DW101" s="151"/>
      <c r="DX101" s="151"/>
      <c r="DY101" s="151"/>
      <c r="DZ101" s="151"/>
      <c r="EA101" s="151"/>
      <c r="EB101" s="152"/>
      <c r="EC101" s="152"/>
      <c r="ED101" s="152"/>
      <c r="EE101" s="152"/>
      <c r="EF101" s="152"/>
      <c r="EG101" s="152"/>
      <c r="EH101" s="152"/>
      <c r="EI101" s="152"/>
      <c r="EJ101" s="152"/>
      <c r="EK101" s="152"/>
      <c r="EL101" s="152"/>
      <c r="EM101" s="152"/>
      <c r="EN101" s="152"/>
      <c r="EO101" s="152"/>
      <c r="EP101" s="152"/>
      <c r="EQ101" s="152"/>
      <c r="ER101" s="152"/>
      <c r="ES101" s="152"/>
      <c r="ET101" s="152"/>
      <c r="EU101" s="152"/>
      <c r="EV101" s="152"/>
      <c r="EW101" s="152"/>
      <c r="EX101" s="152"/>
      <c r="EY101" s="152"/>
      <c r="EZ101" s="152"/>
      <c r="FA101" s="152"/>
      <c r="FB101" s="152"/>
      <c r="FC101" s="152"/>
    </row>
    <row r="102" spans="1:159" s="153" customFormat="1" x14ac:dyDescent="0.2">
      <c r="A102" s="158" t="s">
        <v>221</v>
      </c>
      <c r="B102" s="141">
        <v>806</v>
      </c>
      <c r="C102" s="141" t="s">
        <v>57</v>
      </c>
      <c r="D102" s="142" t="s">
        <v>12</v>
      </c>
      <c r="E102" s="143">
        <v>42639</v>
      </c>
      <c r="F102" s="143">
        <v>42625</v>
      </c>
      <c r="G102" s="143">
        <v>42625</v>
      </c>
      <c r="H102" s="143">
        <v>42653</v>
      </c>
      <c r="I102" s="142" t="s">
        <v>58</v>
      </c>
      <c r="J102" s="143" t="s">
        <v>58</v>
      </c>
      <c r="K102" s="143" t="s">
        <v>58</v>
      </c>
      <c r="L102" s="144">
        <v>42626</v>
      </c>
      <c r="M102" s="144">
        <v>42635</v>
      </c>
      <c r="N102" s="142" t="s">
        <v>59</v>
      </c>
      <c r="O102" s="142" t="s">
        <v>59</v>
      </c>
      <c r="P102" s="145"/>
      <c r="Q102" s="142" t="s">
        <v>244</v>
      </c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7"/>
      <c r="AM102" s="146"/>
      <c r="AN102" s="146"/>
      <c r="AO102" s="146"/>
      <c r="AP102" s="148"/>
      <c r="AQ102" s="146"/>
      <c r="AR102" s="148"/>
      <c r="AS102" s="148"/>
      <c r="AT102" s="148"/>
      <c r="AU102" s="148"/>
      <c r="AV102" s="148"/>
      <c r="AW102" s="147">
        <v>18.5</v>
      </c>
      <c r="AX102" s="147"/>
      <c r="AY102" s="148"/>
      <c r="AZ102" s="149"/>
      <c r="BA102" s="150"/>
      <c r="BB102" s="151"/>
      <c r="BC102" s="151"/>
      <c r="BD102" s="151"/>
      <c r="BE102" s="151"/>
      <c r="BF102" s="151"/>
      <c r="BG102" s="151"/>
      <c r="BH102" s="151"/>
      <c r="BI102" s="151">
        <v>14.2</v>
      </c>
      <c r="BJ102" s="151"/>
      <c r="BK102" s="151"/>
      <c r="BL102" s="151"/>
      <c r="BM102" s="151"/>
      <c r="BN102" s="151"/>
      <c r="BO102" s="151" t="s">
        <v>259</v>
      </c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6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  <c r="CT102" s="151"/>
      <c r="CU102" s="151"/>
      <c r="CV102" s="151"/>
      <c r="CW102" s="151"/>
      <c r="CX102" s="151"/>
      <c r="CY102" s="151"/>
      <c r="CZ102" s="151"/>
      <c r="DA102" s="151"/>
      <c r="DB102" s="151"/>
      <c r="DC102" s="151"/>
      <c r="DD102" s="151"/>
      <c r="DE102" s="151"/>
      <c r="DF102" s="151"/>
      <c r="DG102" s="151"/>
      <c r="DH102" s="151"/>
      <c r="DI102" s="151"/>
      <c r="DJ102" s="151"/>
      <c r="DK102" s="151"/>
      <c r="DL102" s="151"/>
      <c r="DM102" s="151"/>
      <c r="DN102" s="151"/>
      <c r="DO102" s="151"/>
      <c r="DP102" s="151"/>
      <c r="DQ102" s="151"/>
      <c r="DR102" s="151"/>
      <c r="DS102" s="151"/>
      <c r="DT102" s="151"/>
      <c r="DU102" s="151"/>
      <c r="DV102" s="151"/>
      <c r="DW102" s="151"/>
      <c r="DX102" s="151"/>
      <c r="DY102" s="151"/>
      <c r="DZ102" s="151"/>
      <c r="EA102" s="151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2"/>
      <c r="EU102" s="152"/>
      <c r="EV102" s="152"/>
      <c r="EW102" s="152"/>
      <c r="EX102" s="152"/>
      <c r="EY102" s="152"/>
      <c r="EZ102" s="152"/>
      <c r="FA102" s="152"/>
      <c r="FB102" s="152"/>
      <c r="FC102" s="152"/>
    </row>
    <row r="103" spans="1:159" s="153" customFormat="1" x14ac:dyDescent="0.2">
      <c r="A103" s="140" t="s">
        <v>271</v>
      </c>
      <c r="B103" s="141"/>
      <c r="C103" s="141"/>
      <c r="D103" s="142" t="s">
        <v>13</v>
      </c>
      <c r="E103" s="143"/>
      <c r="F103" s="143"/>
      <c r="G103" s="143"/>
      <c r="H103" s="143"/>
      <c r="I103" s="142"/>
      <c r="J103" s="143"/>
      <c r="K103" s="143"/>
      <c r="L103" s="144"/>
      <c r="M103" s="144"/>
      <c r="N103" s="142"/>
      <c r="O103" s="142"/>
      <c r="P103" s="145"/>
      <c r="Q103" s="142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7"/>
      <c r="AM103" s="146"/>
      <c r="AN103" s="146"/>
      <c r="AO103" s="146"/>
      <c r="AP103" s="148"/>
      <c r="AQ103" s="146"/>
      <c r="AR103" s="148"/>
      <c r="AS103" s="148"/>
      <c r="AT103" s="148"/>
      <c r="AU103" s="148"/>
      <c r="AV103" s="148"/>
      <c r="AW103" s="147"/>
      <c r="AX103" s="147"/>
      <c r="AY103" s="148" t="s">
        <v>259</v>
      </c>
      <c r="AZ103" s="149"/>
      <c r="BA103" s="150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  <c r="CT103" s="151"/>
      <c r="CU103" s="151"/>
      <c r="CV103" s="151"/>
      <c r="CW103" s="151"/>
      <c r="CX103" s="151"/>
      <c r="CY103" s="151"/>
      <c r="CZ103" s="151"/>
      <c r="DA103" s="151"/>
      <c r="DB103" s="151"/>
      <c r="DC103" s="151"/>
      <c r="DD103" s="151"/>
      <c r="DE103" s="151"/>
      <c r="DF103" s="151"/>
      <c r="DG103" s="151"/>
      <c r="DH103" s="151"/>
      <c r="DI103" s="151"/>
      <c r="DJ103" s="151"/>
      <c r="DK103" s="151"/>
      <c r="DL103" s="151"/>
      <c r="DM103" s="151"/>
      <c r="DN103" s="151"/>
      <c r="DO103" s="151"/>
      <c r="DP103" s="151"/>
      <c r="DQ103" s="151"/>
      <c r="DR103" s="151"/>
      <c r="DS103" s="151"/>
      <c r="DT103" s="151"/>
      <c r="DU103" s="151"/>
      <c r="DV103" s="151"/>
      <c r="DW103" s="151"/>
      <c r="DX103" s="151"/>
      <c r="DY103" s="151"/>
      <c r="DZ103" s="151"/>
      <c r="EA103" s="151"/>
      <c r="EB103" s="152"/>
      <c r="EC103" s="152"/>
      <c r="ED103" s="152"/>
      <c r="EE103" s="152"/>
      <c r="EF103" s="152"/>
      <c r="EG103" s="152"/>
      <c r="EH103" s="152"/>
      <c r="EI103" s="152"/>
      <c r="EJ103" s="152"/>
      <c r="EK103" s="152"/>
      <c r="EL103" s="152"/>
      <c r="EM103" s="152"/>
      <c r="EN103" s="152"/>
      <c r="EO103" s="152"/>
      <c r="EP103" s="152"/>
      <c r="EQ103" s="152"/>
      <c r="ER103" s="152"/>
      <c r="ES103" s="152"/>
      <c r="ET103" s="152"/>
      <c r="EU103" s="152"/>
      <c r="EV103" s="152"/>
      <c r="EW103" s="152"/>
      <c r="EX103" s="152"/>
      <c r="EY103" s="152"/>
      <c r="EZ103" s="152"/>
      <c r="FA103" s="152"/>
      <c r="FB103" s="152"/>
      <c r="FC103" s="152"/>
    </row>
    <row r="104" spans="1:159" s="153" customFormat="1" x14ac:dyDescent="0.2">
      <c r="A104" s="158" t="s">
        <v>53</v>
      </c>
      <c r="B104" s="141">
        <v>807</v>
      </c>
      <c r="C104" s="141" t="s">
        <v>57</v>
      </c>
      <c r="D104" s="142" t="s">
        <v>12</v>
      </c>
      <c r="E104" s="143">
        <v>42637</v>
      </c>
      <c r="F104" s="143">
        <v>42626</v>
      </c>
      <c r="G104" s="143">
        <v>42626</v>
      </c>
      <c r="H104" s="143">
        <v>42653</v>
      </c>
      <c r="I104" s="142" t="s">
        <v>58</v>
      </c>
      <c r="J104" s="143" t="s">
        <v>58</v>
      </c>
      <c r="K104" s="143" t="s">
        <v>58</v>
      </c>
      <c r="L104" s="144">
        <v>42625</v>
      </c>
      <c r="M104" s="144">
        <v>42625</v>
      </c>
      <c r="N104" s="142" t="s">
        <v>59</v>
      </c>
      <c r="O104" s="142" t="s">
        <v>59</v>
      </c>
      <c r="P104" s="145"/>
      <c r="Q104" s="142" t="s">
        <v>244</v>
      </c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7"/>
      <c r="AM104" s="146"/>
      <c r="AN104" s="146"/>
      <c r="AO104" s="146"/>
      <c r="AP104" s="148"/>
      <c r="AQ104" s="146"/>
      <c r="AR104" s="148"/>
      <c r="AS104" s="148"/>
      <c r="AT104" s="148"/>
      <c r="AU104" s="148"/>
      <c r="AV104" s="148"/>
      <c r="AW104" s="147"/>
      <c r="AX104" s="147">
        <v>15.9</v>
      </c>
      <c r="AY104" s="148"/>
      <c r="AZ104" s="149"/>
      <c r="BA104" s="150"/>
      <c r="BB104" s="151"/>
      <c r="BC104" s="151"/>
      <c r="BD104" s="151"/>
      <c r="BE104" s="151"/>
      <c r="BF104" s="151"/>
      <c r="BG104" s="151"/>
      <c r="BH104" s="151"/>
      <c r="BI104" s="151"/>
      <c r="BJ104" s="151">
        <v>13.7</v>
      </c>
      <c r="BK104" s="151"/>
      <c r="BL104" s="151"/>
      <c r="BM104" s="151" t="s">
        <v>259</v>
      </c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  <c r="CT104" s="151"/>
      <c r="CU104" s="151"/>
      <c r="CV104" s="151"/>
      <c r="CW104" s="151"/>
      <c r="CX104" s="151"/>
      <c r="CY104" s="151"/>
      <c r="CZ104" s="151"/>
      <c r="DA104" s="151"/>
      <c r="DB104" s="151"/>
      <c r="DC104" s="151"/>
      <c r="DD104" s="151"/>
      <c r="DE104" s="151"/>
      <c r="DF104" s="151"/>
      <c r="DG104" s="151"/>
      <c r="DH104" s="151"/>
      <c r="DI104" s="151"/>
      <c r="DJ104" s="151"/>
      <c r="DK104" s="151"/>
      <c r="DL104" s="151"/>
      <c r="DM104" s="151"/>
      <c r="DN104" s="151"/>
      <c r="DO104" s="151"/>
      <c r="DP104" s="151"/>
      <c r="DQ104" s="151"/>
      <c r="DR104" s="151"/>
      <c r="DS104" s="151"/>
      <c r="DT104" s="151"/>
      <c r="DU104" s="151"/>
      <c r="DV104" s="151"/>
      <c r="DW104" s="151"/>
      <c r="DX104" s="151"/>
      <c r="DY104" s="151"/>
      <c r="DZ104" s="151"/>
      <c r="EA104" s="151"/>
      <c r="EB104" s="152"/>
      <c r="EC104" s="152"/>
      <c r="ED104" s="152"/>
      <c r="EE104" s="152"/>
      <c r="EF104" s="152"/>
      <c r="EG104" s="152"/>
      <c r="EH104" s="152"/>
      <c r="EI104" s="152"/>
      <c r="EJ104" s="152"/>
      <c r="EK104" s="152"/>
      <c r="EL104" s="152"/>
      <c r="EM104" s="152"/>
      <c r="EN104" s="152"/>
      <c r="EO104" s="152"/>
      <c r="EP104" s="152"/>
      <c r="EQ104" s="152"/>
      <c r="ER104" s="152"/>
      <c r="ES104" s="152"/>
      <c r="ET104" s="152"/>
      <c r="EU104" s="152"/>
      <c r="EV104" s="152"/>
      <c r="EW104" s="152"/>
      <c r="EX104" s="152"/>
      <c r="EY104" s="152"/>
      <c r="EZ104" s="152"/>
      <c r="FA104" s="152"/>
      <c r="FB104" s="152"/>
      <c r="FC104" s="152"/>
    </row>
    <row r="105" spans="1:159" s="153" customFormat="1" x14ac:dyDescent="0.2">
      <c r="A105" s="140" t="s">
        <v>272</v>
      </c>
      <c r="B105" s="141"/>
      <c r="C105" s="141"/>
      <c r="D105" s="142" t="s">
        <v>13</v>
      </c>
      <c r="E105" s="143"/>
      <c r="F105" s="143"/>
      <c r="G105" s="143"/>
      <c r="H105" s="143"/>
      <c r="I105" s="142"/>
      <c r="J105" s="143"/>
      <c r="K105" s="143"/>
      <c r="L105" s="144"/>
      <c r="M105" s="144"/>
      <c r="N105" s="142"/>
      <c r="O105" s="142"/>
      <c r="P105" s="145"/>
      <c r="Q105" s="142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 t="s">
        <v>259</v>
      </c>
      <c r="AG105" s="146"/>
      <c r="AH105" s="146"/>
      <c r="AI105" s="146"/>
      <c r="AJ105" s="146"/>
      <c r="AK105" s="146"/>
      <c r="AL105" s="147"/>
      <c r="AM105" s="146"/>
      <c r="AN105" s="146"/>
      <c r="AO105" s="146"/>
      <c r="AP105" s="148"/>
      <c r="AQ105" s="146"/>
      <c r="AR105" s="148"/>
      <c r="AS105" s="148"/>
      <c r="AT105" s="148"/>
      <c r="AU105" s="148"/>
      <c r="AV105" s="148"/>
      <c r="AW105" s="147"/>
      <c r="AX105" s="147"/>
      <c r="AY105" s="148"/>
      <c r="AZ105" s="149"/>
      <c r="BA105" s="150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  <c r="CT105" s="151"/>
      <c r="CU105" s="151"/>
      <c r="CV105" s="151"/>
      <c r="CW105" s="151"/>
      <c r="CX105" s="151"/>
      <c r="CY105" s="151"/>
      <c r="CZ105" s="151"/>
      <c r="DA105" s="151"/>
      <c r="DB105" s="151"/>
      <c r="DC105" s="151"/>
      <c r="DD105" s="151"/>
      <c r="DE105" s="151"/>
      <c r="DF105" s="151"/>
      <c r="DG105" s="151"/>
      <c r="DH105" s="151"/>
      <c r="DI105" s="151"/>
      <c r="DJ105" s="151"/>
      <c r="DK105" s="151"/>
      <c r="DL105" s="151"/>
      <c r="DM105" s="151"/>
      <c r="DN105" s="151"/>
      <c r="DO105" s="151"/>
      <c r="DP105" s="151"/>
      <c r="DQ105" s="151"/>
      <c r="DR105" s="151"/>
      <c r="DS105" s="151"/>
      <c r="DT105" s="151"/>
      <c r="DU105" s="151"/>
      <c r="DV105" s="151"/>
      <c r="DW105" s="151"/>
      <c r="DX105" s="151"/>
      <c r="DY105" s="151"/>
      <c r="DZ105" s="151"/>
      <c r="EA105" s="151"/>
      <c r="EB105" s="152"/>
      <c r="EC105" s="152"/>
      <c r="ED105" s="152"/>
      <c r="EE105" s="152"/>
      <c r="EF105" s="152"/>
      <c r="EG105" s="152"/>
      <c r="EH105" s="152"/>
      <c r="EI105" s="152"/>
      <c r="EJ105" s="152"/>
      <c r="EK105" s="152"/>
      <c r="EL105" s="152"/>
      <c r="EM105" s="152"/>
      <c r="EN105" s="152"/>
      <c r="EO105" s="152"/>
      <c r="EP105" s="152"/>
      <c r="EQ105" s="152"/>
      <c r="ER105" s="152"/>
      <c r="ES105" s="152"/>
      <c r="ET105" s="152"/>
      <c r="EU105" s="152"/>
      <c r="EV105" s="152"/>
      <c r="EW105" s="152"/>
      <c r="EX105" s="152"/>
      <c r="EY105" s="152"/>
      <c r="EZ105" s="152"/>
      <c r="FA105" s="152"/>
      <c r="FB105" s="152"/>
      <c r="FC105" s="152"/>
    </row>
    <row r="106" spans="1:159" s="153" customFormat="1" x14ac:dyDescent="0.2">
      <c r="A106" s="165" t="s">
        <v>54</v>
      </c>
      <c r="B106" s="141">
        <v>808</v>
      </c>
      <c r="C106" s="141" t="s">
        <v>57</v>
      </c>
      <c r="D106" s="142" t="s">
        <v>12</v>
      </c>
      <c r="E106" s="143">
        <v>42639</v>
      </c>
      <c r="F106" s="143">
        <v>42626</v>
      </c>
      <c r="G106" s="143">
        <v>42626</v>
      </c>
      <c r="H106" s="143">
        <v>42653</v>
      </c>
      <c r="I106" s="142" t="s">
        <v>58</v>
      </c>
      <c r="J106" s="143" t="s">
        <v>58</v>
      </c>
      <c r="K106" s="143" t="s">
        <v>58</v>
      </c>
      <c r="L106" s="144">
        <v>42625</v>
      </c>
      <c r="M106" s="144">
        <v>42625</v>
      </c>
      <c r="N106" s="142" t="s">
        <v>59</v>
      </c>
      <c r="O106" s="142" t="s">
        <v>59</v>
      </c>
      <c r="P106" s="145"/>
      <c r="Q106" s="142" t="s">
        <v>244</v>
      </c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7"/>
      <c r="AM106" s="146"/>
      <c r="AN106" s="146"/>
      <c r="AO106" s="146"/>
      <c r="AP106" s="148"/>
      <c r="AQ106" s="146"/>
      <c r="AR106" s="148"/>
      <c r="AS106" s="148"/>
      <c r="AT106" s="148"/>
      <c r="AU106" s="148"/>
      <c r="AV106" s="148"/>
      <c r="AW106" s="147"/>
      <c r="AX106" s="147">
        <v>15.6</v>
      </c>
      <c r="AY106" s="148"/>
      <c r="AZ106" s="149"/>
      <c r="BA106" s="150"/>
      <c r="BB106" s="151"/>
      <c r="BC106" s="151"/>
      <c r="BD106" s="151"/>
      <c r="BE106" s="151"/>
      <c r="BF106" s="151"/>
      <c r="BG106" s="151"/>
      <c r="BH106" s="151"/>
      <c r="BI106" s="151"/>
      <c r="BJ106" s="151">
        <v>13.7</v>
      </c>
      <c r="BK106" s="151"/>
      <c r="BL106" s="151"/>
      <c r="BM106" s="151"/>
      <c r="BN106" s="151"/>
      <c r="BO106" s="151" t="s">
        <v>259</v>
      </c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  <c r="CT106" s="151"/>
      <c r="CU106" s="151"/>
      <c r="CV106" s="151"/>
      <c r="CW106" s="151"/>
      <c r="CX106" s="151"/>
      <c r="CY106" s="151"/>
      <c r="CZ106" s="151"/>
      <c r="DA106" s="151"/>
      <c r="DB106" s="151"/>
      <c r="DC106" s="151"/>
      <c r="DD106" s="151"/>
      <c r="DE106" s="151"/>
      <c r="DF106" s="151"/>
      <c r="DG106" s="151"/>
      <c r="DH106" s="151"/>
      <c r="DI106" s="151"/>
      <c r="DJ106" s="151"/>
      <c r="DK106" s="151"/>
      <c r="DL106" s="151"/>
      <c r="DM106" s="151"/>
      <c r="DN106" s="151"/>
      <c r="DO106" s="151"/>
      <c r="DP106" s="151"/>
      <c r="DQ106" s="151"/>
      <c r="DR106" s="151"/>
      <c r="DS106" s="151"/>
      <c r="DT106" s="151"/>
      <c r="DU106" s="151"/>
      <c r="DV106" s="151"/>
      <c r="DW106" s="151"/>
      <c r="DX106" s="151"/>
      <c r="DY106" s="151"/>
      <c r="DZ106" s="151"/>
      <c r="EA106" s="151"/>
      <c r="EB106" s="152"/>
      <c r="EC106" s="152"/>
      <c r="ED106" s="152"/>
      <c r="EE106" s="152"/>
      <c r="EF106" s="152"/>
      <c r="EG106" s="152"/>
      <c r="EH106" s="152"/>
      <c r="EI106" s="152"/>
      <c r="EJ106" s="152"/>
      <c r="EK106" s="152"/>
      <c r="EL106" s="152"/>
      <c r="EM106" s="152"/>
      <c r="EN106" s="152"/>
      <c r="EO106" s="152"/>
      <c r="EP106" s="152"/>
      <c r="EQ106" s="152"/>
      <c r="ER106" s="152"/>
      <c r="ES106" s="152"/>
      <c r="ET106" s="152"/>
      <c r="EU106" s="152"/>
      <c r="EV106" s="152"/>
      <c r="EW106" s="152"/>
      <c r="EX106" s="152"/>
      <c r="EY106" s="152"/>
      <c r="EZ106" s="152"/>
      <c r="FA106" s="152"/>
      <c r="FB106" s="152"/>
      <c r="FC106" s="152"/>
    </row>
    <row r="107" spans="1:159" s="153" customFormat="1" x14ac:dyDescent="0.2">
      <c r="A107" s="140" t="s">
        <v>273</v>
      </c>
      <c r="B107" s="141"/>
      <c r="C107" s="141"/>
      <c r="D107" s="142" t="s">
        <v>13</v>
      </c>
      <c r="E107" s="143"/>
      <c r="F107" s="143"/>
      <c r="G107" s="143"/>
      <c r="H107" s="143"/>
      <c r="I107" s="142"/>
      <c r="J107" s="143"/>
      <c r="K107" s="143"/>
      <c r="L107" s="144"/>
      <c r="M107" s="144"/>
      <c r="N107" s="142"/>
      <c r="O107" s="142"/>
      <c r="P107" s="145"/>
      <c r="Q107" s="142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 t="s">
        <v>259</v>
      </c>
      <c r="AG107" s="146"/>
      <c r="AH107" s="146"/>
      <c r="AI107" s="146"/>
      <c r="AJ107" s="146"/>
      <c r="AK107" s="146"/>
      <c r="AL107" s="147"/>
      <c r="AM107" s="146"/>
      <c r="AN107" s="146"/>
      <c r="AO107" s="146"/>
      <c r="AP107" s="148"/>
      <c r="AQ107" s="146"/>
      <c r="AR107" s="148"/>
      <c r="AS107" s="148"/>
      <c r="AT107" s="148"/>
      <c r="AU107" s="148"/>
      <c r="AV107" s="148"/>
      <c r="AW107" s="147"/>
      <c r="AX107" s="147"/>
      <c r="AY107" s="148"/>
      <c r="AZ107" s="149"/>
      <c r="BA107" s="150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  <c r="CT107" s="151"/>
      <c r="CU107" s="151"/>
      <c r="CV107" s="151"/>
      <c r="CW107" s="151"/>
      <c r="CX107" s="151"/>
      <c r="CY107" s="151"/>
      <c r="CZ107" s="151"/>
      <c r="DA107" s="151"/>
      <c r="DB107" s="151"/>
      <c r="DC107" s="151"/>
      <c r="DD107" s="151"/>
      <c r="DE107" s="151"/>
      <c r="DF107" s="151"/>
      <c r="DG107" s="151"/>
      <c r="DH107" s="151"/>
      <c r="DI107" s="151"/>
      <c r="DJ107" s="151"/>
      <c r="DK107" s="151"/>
      <c r="DL107" s="151"/>
      <c r="DM107" s="151"/>
      <c r="DN107" s="151"/>
      <c r="DO107" s="151"/>
      <c r="DP107" s="151"/>
      <c r="DQ107" s="151"/>
      <c r="DR107" s="151"/>
      <c r="DS107" s="151"/>
      <c r="DT107" s="151"/>
      <c r="DU107" s="151"/>
      <c r="DV107" s="151"/>
      <c r="DW107" s="151"/>
      <c r="DX107" s="151"/>
      <c r="DY107" s="151"/>
      <c r="DZ107" s="151"/>
      <c r="EA107" s="151"/>
      <c r="EB107" s="152"/>
      <c r="EC107" s="152"/>
      <c r="ED107" s="152"/>
      <c r="EE107" s="152"/>
      <c r="EF107" s="152"/>
      <c r="EG107" s="152"/>
      <c r="EH107" s="152"/>
      <c r="EI107" s="152"/>
      <c r="EJ107" s="152"/>
      <c r="EK107" s="152"/>
      <c r="EL107" s="152"/>
      <c r="EM107" s="152"/>
      <c r="EN107" s="152"/>
      <c r="EO107" s="152"/>
      <c r="EP107" s="152"/>
      <c r="EQ107" s="152"/>
      <c r="ER107" s="152"/>
      <c r="ES107" s="152"/>
      <c r="ET107" s="152"/>
      <c r="EU107" s="152"/>
      <c r="EV107" s="152"/>
      <c r="EW107" s="152"/>
      <c r="EX107" s="152"/>
      <c r="EY107" s="152"/>
      <c r="EZ107" s="152"/>
      <c r="FA107" s="152"/>
      <c r="FB107" s="152"/>
      <c r="FC107" s="152"/>
    </row>
    <row r="108" spans="1:159" s="153" customFormat="1" x14ac:dyDescent="0.2">
      <c r="A108" s="158" t="s">
        <v>56</v>
      </c>
      <c r="B108" s="141">
        <v>809</v>
      </c>
      <c r="C108" s="141" t="s">
        <v>57</v>
      </c>
      <c r="D108" s="142" t="s">
        <v>12</v>
      </c>
      <c r="E108" s="143">
        <v>42641</v>
      </c>
      <c r="F108" s="143">
        <v>42626</v>
      </c>
      <c r="G108" s="143">
        <v>42627</v>
      </c>
      <c r="H108" s="143">
        <v>42653</v>
      </c>
      <c r="I108" s="142" t="s">
        <v>58</v>
      </c>
      <c r="J108" s="143" t="s">
        <v>58</v>
      </c>
      <c r="K108" s="143" t="s">
        <v>58</v>
      </c>
      <c r="L108" s="144">
        <v>42634</v>
      </c>
      <c r="M108" s="144">
        <v>42635</v>
      </c>
      <c r="N108" s="142" t="s">
        <v>59</v>
      </c>
      <c r="O108" s="142" t="s">
        <v>59</v>
      </c>
      <c r="P108" s="145"/>
      <c r="Q108" s="142" t="s">
        <v>244</v>
      </c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7"/>
      <c r="AM108" s="146"/>
      <c r="AN108" s="146"/>
      <c r="AO108" s="146"/>
      <c r="AP108" s="148"/>
      <c r="AQ108" s="146"/>
      <c r="AR108" s="148"/>
      <c r="AS108" s="148"/>
      <c r="AT108" s="148"/>
      <c r="AU108" s="148"/>
      <c r="AV108" s="148"/>
      <c r="AW108" s="147">
        <v>20.260000000000002</v>
      </c>
      <c r="AX108" s="147"/>
      <c r="AY108" s="148"/>
      <c r="AZ108" s="149"/>
      <c r="BA108" s="150"/>
      <c r="BB108" s="151"/>
      <c r="BC108" s="151"/>
      <c r="BD108" s="151"/>
      <c r="BE108" s="151"/>
      <c r="BF108" s="151"/>
      <c r="BG108" s="151"/>
      <c r="BH108" s="151"/>
      <c r="BI108" s="151"/>
      <c r="BJ108" s="151">
        <v>14.7</v>
      </c>
      <c r="BK108" s="151"/>
      <c r="BL108" s="151"/>
      <c r="BM108" s="151"/>
      <c r="BN108" s="151"/>
      <c r="BO108" s="151">
        <v>15.5</v>
      </c>
      <c r="BP108" s="151">
        <v>14.5</v>
      </c>
      <c r="BQ108" s="151" t="s">
        <v>259</v>
      </c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  <c r="CT108" s="151"/>
      <c r="CU108" s="151"/>
      <c r="CV108" s="151"/>
      <c r="CW108" s="151"/>
      <c r="CX108" s="151"/>
      <c r="CY108" s="151"/>
      <c r="CZ108" s="151"/>
      <c r="DA108" s="151"/>
      <c r="DB108" s="151"/>
      <c r="DC108" s="151"/>
      <c r="DD108" s="151"/>
      <c r="DE108" s="151"/>
      <c r="DF108" s="151"/>
      <c r="DG108" s="151"/>
      <c r="DH108" s="151"/>
      <c r="DI108" s="151"/>
      <c r="DJ108" s="151"/>
      <c r="DK108" s="151"/>
      <c r="DL108" s="151"/>
      <c r="DM108" s="151"/>
      <c r="DN108" s="151"/>
      <c r="DO108" s="151"/>
      <c r="DP108" s="151"/>
      <c r="DQ108" s="151"/>
      <c r="DR108" s="151"/>
      <c r="DS108" s="151"/>
      <c r="DT108" s="151"/>
      <c r="DU108" s="151"/>
      <c r="DV108" s="151"/>
      <c r="DW108" s="151"/>
      <c r="DX108" s="151"/>
      <c r="DY108" s="151"/>
      <c r="DZ108" s="151"/>
      <c r="EA108" s="151"/>
      <c r="EB108" s="152"/>
      <c r="EC108" s="152"/>
      <c r="ED108" s="152"/>
      <c r="EE108" s="152"/>
      <c r="EF108" s="152"/>
      <c r="EG108" s="152"/>
      <c r="EH108" s="152"/>
      <c r="EI108" s="152"/>
      <c r="EJ108" s="152"/>
      <c r="EK108" s="152"/>
      <c r="EL108" s="152"/>
      <c r="EM108" s="152"/>
      <c r="EN108" s="152"/>
      <c r="EO108" s="152"/>
      <c r="EP108" s="152"/>
      <c r="EQ108" s="152"/>
      <c r="ER108" s="152"/>
      <c r="ES108" s="152"/>
      <c r="ET108" s="152"/>
      <c r="EU108" s="152"/>
      <c r="EV108" s="152"/>
      <c r="EW108" s="152"/>
      <c r="EX108" s="152"/>
      <c r="EY108" s="152"/>
      <c r="EZ108" s="152"/>
      <c r="FA108" s="152"/>
      <c r="FB108" s="152"/>
      <c r="FC108" s="152"/>
    </row>
    <row r="109" spans="1:159" s="153" customFormat="1" x14ac:dyDescent="0.2">
      <c r="A109" s="140" t="s">
        <v>274</v>
      </c>
      <c r="B109" s="141"/>
      <c r="C109" s="141"/>
      <c r="D109" s="142" t="s">
        <v>13</v>
      </c>
      <c r="E109" s="143"/>
      <c r="F109" s="143"/>
      <c r="G109" s="143"/>
      <c r="H109" s="143"/>
      <c r="I109" s="142"/>
      <c r="J109" s="143"/>
      <c r="K109" s="143"/>
      <c r="L109" s="144"/>
      <c r="M109" s="144"/>
      <c r="N109" s="142"/>
      <c r="O109" s="142"/>
      <c r="P109" s="145"/>
      <c r="Q109" s="142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7"/>
      <c r="AM109" s="146"/>
      <c r="AN109" s="146"/>
      <c r="AO109" s="146"/>
      <c r="AP109" s="148"/>
      <c r="AQ109" s="146"/>
      <c r="AR109" s="148"/>
      <c r="AS109" s="148"/>
      <c r="AT109" s="148"/>
      <c r="AU109" s="148"/>
      <c r="AV109" s="148"/>
      <c r="AW109" s="147"/>
      <c r="AX109" s="147"/>
      <c r="AY109" s="148"/>
      <c r="AZ109" s="149"/>
      <c r="BA109" s="157" t="s">
        <v>259</v>
      </c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  <c r="CT109" s="151"/>
      <c r="CU109" s="151"/>
      <c r="CV109" s="151"/>
      <c r="CW109" s="151"/>
      <c r="CX109" s="151"/>
      <c r="CY109" s="151"/>
      <c r="CZ109" s="151"/>
      <c r="DA109" s="151"/>
      <c r="DB109" s="151"/>
      <c r="DC109" s="151"/>
      <c r="DD109" s="151"/>
      <c r="DE109" s="151"/>
      <c r="DF109" s="151"/>
      <c r="DG109" s="151"/>
      <c r="DH109" s="151"/>
      <c r="DI109" s="151"/>
      <c r="DJ109" s="151"/>
      <c r="DK109" s="151"/>
      <c r="DL109" s="151"/>
      <c r="DM109" s="151"/>
      <c r="DN109" s="151"/>
      <c r="DO109" s="151"/>
      <c r="DP109" s="151"/>
      <c r="DQ109" s="151"/>
      <c r="DR109" s="151"/>
      <c r="DS109" s="151"/>
      <c r="DT109" s="151"/>
      <c r="DU109" s="151"/>
      <c r="DV109" s="151"/>
      <c r="DW109" s="151"/>
      <c r="DX109" s="151"/>
      <c r="DY109" s="151"/>
      <c r="DZ109" s="151"/>
      <c r="EA109" s="151"/>
      <c r="EB109" s="152"/>
      <c r="EC109" s="152"/>
      <c r="ED109" s="152"/>
      <c r="EE109" s="152"/>
      <c r="EF109" s="152"/>
      <c r="EG109" s="152"/>
      <c r="EH109" s="152"/>
      <c r="EI109" s="152"/>
      <c r="EJ109" s="152"/>
      <c r="EK109" s="152"/>
      <c r="EL109" s="152"/>
      <c r="EM109" s="152"/>
      <c r="EN109" s="152"/>
      <c r="EO109" s="152"/>
      <c r="EP109" s="152"/>
      <c r="EQ109" s="152"/>
      <c r="ER109" s="152"/>
      <c r="ES109" s="152"/>
      <c r="ET109" s="152"/>
      <c r="EU109" s="152"/>
      <c r="EV109" s="152"/>
      <c r="EW109" s="152"/>
      <c r="EX109" s="152"/>
      <c r="EY109" s="152"/>
      <c r="EZ109" s="152"/>
      <c r="FA109" s="152"/>
      <c r="FB109" s="152"/>
      <c r="FC109" s="152"/>
    </row>
    <row r="110" spans="1:159" x14ac:dyDescent="0.2">
      <c r="A110" s="69"/>
      <c r="B110" s="22"/>
      <c r="C110" s="22"/>
      <c r="D110" s="1"/>
      <c r="E110" s="3"/>
      <c r="F110" s="3"/>
      <c r="G110" s="3"/>
      <c r="H110" s="3"/>
      <c r="I110" s="1"/>
      <c r="J110" s="3"/>
      <c r="K110" s="3"/>
      <c r="L110" s="21"/>
      <c r="M110" s="21"/>
      <c r="N110" s="1"/>
      <c r="O110" s="1"/>
      <c r="P110" s="4"/>
      <c r="Q110" s="1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4"/>
      <c r="AM110" s="23"/>
      <c r="AN110" s="23"/>
      <c r="AO110" s="23"/>
      <c r="AP110" s="47"/>
      <c r="AQ110" s="23"/>
      <c r="AR110" s="47"/>
      <c r="AS110" s="47"/>
      <c r="AT110" s="47"/>
      <c r="AU110" s="47"/>
      <c r="AV110" s="47"/>
      <c r="AW110" s="24"/>
      <c r="AX110" s="24"/>
      <c r="AY110" s="47"/>
      <c r="AZ110" s="83"/>
      <c r="BA110" s="8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127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</row>
    <row r="111" spans="1:159" x14ac:dyDescent="0.2">
      <c r="A111" s="69"/>
      <c r="B111" s="22"/>
      <c r="C111" s="22"/>
      <c r="D111" s="1"/>
      <c r="E111" s="3"/>
      <c r="F111" s="3"/>
      <c r="G111" s="3"/>
      <c r="H111" s="3"/>
      <c r="I111" s="1"/>
      <c r="J111" s="3"/>
      <c r="K111" s="3"/>
      <c r="L111" s="21"/>
      <c r="M111" s="21"/>
      <c r="N111" s="1"/>
      <c r="O111" s="1"/>
      <c r="P111" s="4"/>
      <c r="Q111" s="1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4"/>
      <c r="AM111" s="23"/>
      <c r="AN111" s="23"/>
      <c r="AO111" s="23"/>
      <c r="AP111" s="47"/>
      <c r="AQ111" s="23"/>
      <c r="AR111" s="47"/>
      <c r="AS111" s="47"/>
      <c r="AT111" s="47"/>
      <c r="AU111" s="47"/>
      <c r="AV111" s="47"/>
      <c r="AW111" s="24"/>
      <c r="AX111" s="24"/>
      <c r="AY111" s="47"/>
      <c r="AZ111" s="83"/>
      <c r="BA111" s="8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127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</row>
    <row r="112" spans="1:159" x14ac:dyDescent="0.2">
      <c r="A112" s="69"/>
      <c r="B112" s="22"/>
      <c r="C112" s="22"/>
      <c r="D112" s="1"/>
      <c r="E112" s="3"/>
      <c r="F112" s="3"/>
      <c r="G112" s="3"/>
      <c r="H112" s="3"/>
      <c r="I112" s="1"/>
      <c r="J112" s="3"/>
      <c r="K112" s="3"/>
      <c r="L112" s="21"/>
      <c r="M112" s="21"/>
      <c r="N112" s="1"/>
      <c r="O112" s="1"/>
      <c r="P112" s="4"/>
      <c r="Q112" s="1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4"/>
      <c r="AM112" s="23"/>
      <c r="AN112" s="23"/>
      <c r="AO112" s="23"/>
      <c r="AP112" s="47"/>
      <c r="AQ112" s="23"/>
      <c r="AR112" s="47"/>
      <c r="AS112" s="47"/>
      <c r="AT112" s="47"/>
      <c r="AU112" s="47"/>
      <c r="AV112" s="47"/>
      <c r="AW112" s="24"/>
      <c r="AX112" s="24"/>
      <c r="AY112" s="47"/>
      <c r="AZ112" s="83"/>
      <c r="BA112" s="8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127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</row>
    <row r="113" spans="1:159" x14ac:dyDescent="0.2">
      <c r="A113" s="69"/>
      <c r="B113" s="22"/>
      <c r="C113" s="22"/>
      <c r="D113" s="1"/>
      <c r="E113" s="3"/>
      <c r="F113" s="3"/>
      <c r="G113" s="3"/>
      <c r="H113" s="3"/>
      <c r="I113" s="1"/>
      <c r="J113" s="3"/>
      <c r="K113" s="3"/>
      <c r="L113" s="21"/>
      <c r="M113" s="21"/>
      <c r="N113" s="1"/>
      <c r="O113" s="1"/>
      <c r="P113" s="4"/>
      <c r="Q113" s="1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4"/>
      <c r="AM113" s="23"/>
      <c r="AN113" s="23"/>
      <c r="AO113" s="23"/>
      <c r="AP113" s="47"/>
      <c r="AQ113" s="23"/>
      <c r="AR113" s="47"/>
      <c r="AS113" s="47"/>
      <c r="AT113" s="47"/>
      <c r="AU113" s="47"/>
      <c r="AV113" s="47"/>
      <c r="AW113" s="24"/>
      <c r="AX113" s="24"/>
      <c r="AY113" s="47"/>
      <c r="AZ113" s="83"/>
      <c r="BA113" s="8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127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</row>
    <row r="114" spans="1:159" x14ac:dyDescent="0.2">
      <c r="A114" s="69"/>
      <c r="B114" s="22"/>
      <c r="C114" s="22"/>
      <c r="D114" s="1"/>
      <c r="E114" s="3"/>
      <c r="F114" s="3"/>
      <c r="G114" s="3"/>
      <c r="H114" s="3"/>
      <c r="I114" s="1"/>
      <c r="J114" s="3"/>
      <c r="K114" s="3"/>
      <c r="L114" s="21"/>
      <c r="M114" s="21"/>
      <c r="N114" s="1"/>
      <c r="O114" s="1"/>
      <c r="P114" s="4"/>
      <c r="Q114" s="1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4"/>
      <c r="AM114" s="23"/>
      <c r="AN114" s="23"/>
      <c r="AO114" s="23"/>
      <c r="AP114" s="47"/>
      <c r="AQ114" s="23"/>
      <c r="AR114" s="47"/>
      <c r="AS114" s="47"/>
      <c r="AT114" s="47"/>
      <c r="AU114" s="47"/>
      <c r="AV114" s="47"/>
      <c r="AW114" s="24"/>
      <c r="AX114" s="24"/>
      <c r="AY114" s="47"/>
      <c r="AZ114" s="83"/>
      <c r="BA114" s="8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127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</row>
    <row r="115" spans="1:159" x14ac:dyDescent="0.2">
      <c r="A115" s="69"/>
      <c r="B115" s="22"/>
      <c r="C115" s="22"/>
      <c r="D115" s="1"/>
      <c r="E115" s="3"/>
      <c r="F115" s="3"/>
      <c r="G115" s="3"/>
      <c r="H115" s="3"/>
      <c r="I115" s="1"/>
      <c r="J115" s="3"/>
      <c r="K115" s="3"/>
      <c r="L115" s="21"/>
      <c r="M115" s="21"/>
      <c r="N115" s="1"/>
      <c r="O115" s="1"/>
      <c r="P115" s="4"/>
      <c r="Q115" s="1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4"/>
      <c r="AM115" s="23"/>
      <c r="AN115" s="23"/>
      <c r="AO115" s="23"/>
      <c r="AP115" s="47"/>
      <c r="AQ115" s="23"/>
      <c r="AR115" s="47"/>
      <c r="AS115" s="47"/>
      <c r="AT115" s="47"/>
      <c r="AU115" s="47"/>
      <c r="AV115" s="47"/>
      <c r="AW115" s="24"/>
      <c r="AX115" s="24"/>
      <c r="AY115" s="47"/>
      <c r="AZ115" s="83"/>
      <c r="BA115" s="8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127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</row>
    <row r="116" spans="1:159" x14ac:dyDescent="0.2">
      <c r="A116" s="69"/>
      <c r="B116" s="22"/>
      <c r="C116" s="22"/>
      <c r="D116" s="1"/>
      <c r="E116" s="3"/>
      <c r="F116" s="3"/>
      <c r="G116" s="3"/>
      <c r="H116" s="3"/>
      <c r="I116" s="1"/>
      <c r="J116" s="3"/>
      <c r="K116" s="3"/>
      <c r="L116" s="21"/>
      <c r="M116" s="21"/>
      <c r="N116" s="1"/>
      <c r="O116" s="1"/>
      <c r="P116" s="4"/>
      <c r="Q116" s="1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4"/>
      <c r="AM116" s="23"/>
      <c r="AN116" s="23"/>
      <c r="AO116" s="23"/>
      <c r="AP116" s="47"/>
      <c r="AQ116" s="23"/>
      <c r="AR116" s="47"/>
      <c r="AS116" s="47"/>
      <c r="AT116" s="47"/>
      <c r="AU116" s="47"/>
      <c r="AV116" s="47"/>
      <c r="AW116" s="24"/>
      <c r="AX116" s="24"/>
      <c r="AY116" s="47"/>
      <c r="AZ116" s="83"/>
      <c r="BA116" s="8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127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</row>
    <row r="117" spans="1:159" x14ac:dyDescent="0.2">
      <c r="A117" s="69"/>
      <c r="B117" s="22"/>
      <c r="C117" s="22"/>
      <c r="D117" s="1"/>
      <c r="E117" s="3"/>
      <c r="F117" s="3"/>
      <c r="G117" s="3"/>
      <c r="H117" s="3"/>
      <c r="I117" s="1"/>
      <c r="J117" s="3"/>
      <c r="K117" s="3"/>
      <c r="L117" s="21"/>
      <c r="M117" s="21"/>
      <c r="N117" s="1"/>
      <c r="O117" s="1"/>
      <c r="P117" s="4"/>
      <c r="Q117" s="1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4"/>
      <c r="AM117" s="23"/>
      <c r="AN117" s="23"/>
      <c r="AO117" s="23"/>
      <c r="AP117" s="47"/>
      <c r="AQ117" s="23"/>
      <c r="AR117" s="47"/>
      <c r="AS117" s="47"/>
      <c r="AT117" s="47"/>
      <c r="AU117" s="47"/>
      <c r="AV117" s="47"/>
      <c r="AW117" s="24"/>
      <c r="AX117" s="24"/>
      <c r="AY117" s="47"/>
      <c r="AZ117" s="83"/>
      <c r="BA117" s="8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127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</row>
    <row r="118" spans="1:159" x14ac:dyDescent="0.2">
      <c r="A118" s="69"/>
      <c r="B118" s="22"/>
      <c r="C118" s="22"/>
      <c r="D118" s="1"/>
      <c r="E118" s="3"/>
      <c r="F118" s="3"/>
      <c r="G118" s="3"/>
      <c r="H118" s="3"/>
      <c r="I118" s="1"/>
      <c r="J118" s="3"/>
      <c r="K118" s="3"/>
      <c r="L118" s="98"/>
      <c r="M118" s="21"/>
      <c r="N118" s="1"/>
      <c r="O118" s="1"/>
      <c r="P118" s="4"/>
      <c r="Q118" s="1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4"/>
      <c r="AM118" s="23"/>
      <c r="AN118" s="23"/>
      <c r="AO118" s="23"/>
      <c r="AP118" s="47"/>
      <c r="AQ118" s="23"/>
      <c r="AR118" s="47"/>
      <c r="AS118" s="47"/>
      <c r="AT118" s="47"/>
      <c r="AU118" s="47"/>
      <c r="AV118" s="47"/>
      <c r="AW118" s="24"/>
      <c r="AX118" s="24"/>
      <c r="AY118" s="47"/>
      <c r="AZ118" s="83"/>
      <c r="BA118" s="8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127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</row>
    <row r="119" spans="1:159" x14ac:dyDescent="0.2">
      <c r="A119" s="69"/>
      <c r="B119" s="22"/>
      <c r="C119" s="22"/>
      <c r="D119" s="1"/>
      <c r="E119" s="3"/>
      <c r="F119" s="3"/>
      <c r="G119" s="3"/>
      <c r="H119" s="3"/>
      <c r="I119" s="1"/>
      <c r="J119" s="3"/>
      <c r="K119" s="3"/>
      <c r="L119" s="21"/>
      <c r="M119" s="21"/>
      <c r="N119" s="1"/>
      <c r="O119" s="1"/>
      <c r="P119" s="4"/>
      <c r="Q119" s="1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4"/>
      <c r="AM119" s="23"/>
      <c r="AN119" s="23"/>
      <c r="AO119" s="23"/>
      <c r="AP119" s="47"/>
      <c r="AQ119" s="23"/>
      <c r="AR119" s="47"/>
      <c r="AS119" s="47"/>
      <c r="AT119" s="47"/>
      <c r="AU119" s="47"/>
      <c r="AV119" s="47"/>
      <c r="AW119" s="24"/>
      <c r="AX119" s="24"/>
      <c r="AY119" s="47"/>
      <c r="AZ119" s="83"/>
      <c r="BA119" s="8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127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</row>
    <row r="120" spans="1:159" x14ac:dyDescent="0.2">
      <c r="A120" s="69"/>
      <c r="B120" s="22"/>
      <c r="C120" s="22"/>
      <c r="D120" s="1"/>
      <c r="E120" s="3"/>
      <c r="F120" s="3"/>
      <c r="G120" s="3"/>
      <c r="H120" s="3"/>
      <c r="I120" s="1"/>
      <c r="J120" s="3"/>
      <c r="K120" s="3"/>
      <c r="L120" s="21"/>
      <c r="M120" s="21"/>
      <c r="N120" s="1"/>
      <c r="O120" s="1"/>
      <c r="P120" s="4"/>
      <c r="Q120" s="1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4"/>
      <c r="AM120" s="23"/>
      <c r="AN120" s="23"/>
      <c r="AO120" s="23"/>
      <c r="AP120" s="47"/>
      <c r="AQ120" s="23"/>
      <c r="AR120" s="47"/>
      <c r="AS120" s="47"/>
      <c r="AT120" s="47"/>
      <c r="AU120" s="47"/>
      <c r="AV120" s="47"/>
      <c r="AW120" s="24"/>
      <c r="AX120" s="24"/>
      <c r="AY120" s="47"/>
      <c r="AZ120" s="83"/>
      <c r="BA120" s="8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127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</row>
    <row r="121" spans="1:159" x14ac:dyDescent="0.2">
      <c r="A121" s="69"/>
      <c r="B121" s="22"/>
      <c r="C121" s="22"/>
      <c r="D121" s="1"/>
      <c r="E121" s="3"/>
      <c r="F121" s="3"/>
      <c r="G121" s="3"/>
      <c r="H121" s="3"/>
      <c r="I121" s="1"/>
      <c r="J121" s="3"/>
      <c r="K121" s="3"/>
      <c r="L121" s="21"/>
      <c r="M121" s="21"/>
      <c r="N121" s="1"/>
      <c r="O121" s="1"/>
      <c r="P121" s="4"/>
      <c r="Q121" s="1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4"/>
      <c r="AM121" s="23"/>
      <c r="AN121" s="23"/>
      <c r="AO121" s="23"/>
      <c r="AP121" s="47"/>
      <c r="AQ121" s="23"/>
      <c r="AR121" s="47"/>
      <c r="AS121" s="47"/>
      <c r="AT121" s="47"/>
      <c r="AU121" s="47"/>
      <c r="AV121" s="47"/>
      <c r="AW121" s="24"/>
      <c r="AX121" s="24"/>
      <c r="AY121" s="47"/>
      <c r="AZ121" s="83"/>
      <c r="BA121" s="8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127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</row>
    <row r="122" spans="1:159" x14ac:dyDescent="0.2">
      <c r="A122" s="69"/>
      <c r="B122" s="22"/>
      <c r="C122" s="22"/>
      <c r="D122" s="1"/>
      <c r="E122" s="3"/>
      <c r="F122" s="3"/>
      <c r="G122" s="3"/>
      <c r="H122" s="3"/>
      <c r="I122" s="1"/>
      <c r="J122" s="3"/>
      <c r="K122" s="3"/>
      <c r="L122" s="21"/>
      <c r="M122" s="21"/>
      <c r="N122" s="1"/>
      <c r="O122" s="1"/>
      <c r="P122" s="4"/>
      <c r="Q122" s="1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4"/>
      <c r="AM122" s="23"/>
      <c r="AN122" s="23"/>
      <c r="AO122" s="23"/>
      <c r="AP122" s="47"/>
      <c r="AQ122" s="23"/>
      <c r="AR122" s="47"/>
      <c r="AS122" s="47"/>
      <c r="AT122" s="47"/>
      <c r="AU122" s="47"/>
      <c r="AV122" s="47"/>
      <c r="AW122" s="24"/>
      <c r="AX122" s="24"/>
      <c r="AY122" s="47"/>
      <c r="AZ122" s="83"/>
      <c r="BA122" s="8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127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</row>
    <row r="123" spans="1:159" x14ac:dyDescent="0.2">
      <c r="A123" s="69"/>
      <c r="B123" s="22"/>
      <c r="C123" s="22"/>
      <c r="D123" s="1"/>
      <c r="E123" s="3"/>
      <c r="F123" s="3"/>
      <c r="G123" s="3"/>
      <c r="H123" s="3"/>
      <c r="I123" s="1"/>
      <c r="J123" s="3"/>
      <c r="K123" s="3"/>
      <c r="L123" s="21"/>
      <c r="M123" s="21"/>
      <c r="N123" s="1"/>
      <c r="O123" s="1"/>
      <c r="P123" s="4"/>
      <c r="Q123" s="1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4"/>
      <c r="AM123" s="23"/>
      <c r="AN123" s="23"/>
      <c r="AO123" s="23"/>
      <c r="AP123" s="47"/>
      <c r="AQ123" s="23"/>
      <c r="AR123" s="47"/>
      <c r="AS123" s="47"/>
      <c r="AT123" s="47"/>
      <c r="AU123" s="47"/>
      <c r="AV123" s="47"/>
      <c r="AW123" s="24"/>
      <c r="AX123" s="24"/>
      <c r="AY123" s="47"/>
      <c r="AZ123" s="83"/>
      <c r="BA123" s="8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127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</row>
    <row r="124" spans="1:159" x14ac:dyDescent="0.2">
      <c r="A124" s="69"/>
      <c r="B124" s="22"/>
      <c r="C124" s="22"/>
      <c r="D124" s="1"/>
      <c r="E124" s="3"/>
      <c r="F124" s="3"/>
      <c r="G124" s="3"/>
      <c r="H124" s="3"/>
      <c r="I124" s="1"/>
      <c r="J124" s="3"/>
      <c r="K124" s="3"/>
      <c r="L124" s="21"/>
      <c r="M124" s="21"/>
      <c r="N124" s="1"/>
      <c r="O124" s="1"/>
      <c r="P124" s="4"/>
      <c r="Q124" s="1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4"/>
      <c r="AM124" s="23"/>
      <c r="AN124" s="23"/>
      <c r="AO124" s="23"/>
      <c r="AP124" s="47"/>
      <c r="AQ124" s="23"/>
      <c r="AR124" s="47"/>
      <c r="AS124" s="47"/>
      <c r="AT124" s="47"/>
      <c r="AU124" s="47"/>
      <c r="AV124" s="47"/>
      <c r="AW124" s="24"/>
      <c r="AX124" s="24"/>
      <c r="AY124" s="47"/>
      <c r="AZ124" s="83"/>
      <c r="BA124" s="8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127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</row>
    <row r="125" spans="1:159" x14ac:dyDescent="0.2">
      <c r="A125" s="69"/>
      <c r="B125" s="22"/>
      <c r="C125" s="22"/>
      <c r="D125" s="1"/>
      <c r="E125" s="3"/>
      <c r="F125" s="3"/>
      <c r="G125" s="3"/>
      <c r="H125" s="3"/>
      <c r="I125" s="1"/>
      <c r="J125" s="3"/>
      <c r="K125" s="3"/>
      <c r="L125" s="21"/>
      <c r="M125" s="21"/>
      <c r="N125" s="1"/>
      <c r="O125" s="1"/>
      <c r="P125" s="4"/>
      <c r="Q125" s="1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4"/>
      <c r="AM125" s="23"/>
      <c r="AN125" s="23"/>
      <c r="AO125" s="23"/>
      <c r="AP125" s="47"/>
      <c r="AQ125" s="23"/>
      <c r="AR125" s="47"/>
      <c r="AS125" s="47"/>
      <c r="AT125" s="47"/>
      <c r="AU125" s="47"/>
      <c r="AV125" s="47"/>
      <c r="AW125" s="24"/>
      <c r="AX125" s="24"/>
      <c r="AY125" s="47"/>
      <c r="AZ125" s="83"/>
      <c r="BA125" s="8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127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</row>
    <row r="126" spans="1:159" x14ac:dyDescent="0.2">
      <c r="A126" s="69"/>
      <c r="B126" s="22"/>
      <c r="C126" s="22"/>
      <c r="D126" s="1"/>
      <c r="E126" s="3"/>
      <c r="F126" s="3"/>
      <c r="G126" s="3"/>
      <c r="H126" s="3"/>
      <c r="I126" s="1"/>
      <c r="J126" s="3"/>
      <c r="K126" s="3"/>
      <c r="L126" s="21"/>
      <c r="M126" s="21"/>
      <c r="N126" s="1"/>
      <c r="O126" s="1"/>
      <c r="P126" s="4"/>
      <c r="Q126" s="1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4"/>
      <c r="AM126" s="23"/>
      <c r="AN126" s="23"/>
      <c r="AO126" s="23"/>
      <c r="AP126" s="47"/>
      <c r="AQ126" s="23"/>
      <c r="AR126" s="47"/>
      <c r="AS126" s="47"/>
      <c r="AT126" s="47"/>
      <c r="AU126" s="47"/>
      <c r="AV126" s="47"/>
      <c r="AW126" s="24"/>
      <c r="AX126" s="24"/>
      <c r="AY126" s="47"/>
      <c r="AZ126" s="83"/>
      <c r="BA126" s="8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127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</row>
    <row r="127" spans="1:159" x14ac:dyDescent="0.2">
      <c r="A127" s="69"/>
      <c r="B127" s="22"/>
      <c r="C127" s="22"/>
      <c r="D127" s="1"/>
      <c r="E127" s="3"/>
      <c r="F127" s="3"/>
      <c r="G127" s="3"/>
      <c r="H127" s="3"/>
      <c r="I127" s="1"/>
      <c r="J127" s="3"/>
      <c r="K127" s="3"/>
      <c r="L127" s="21"/>
      <c r="M127" s="21"/>
      <c r="N127" s="1"/>
      <c r="O127" s="1"/>
      <c r="P127" s="4"/>
      <c r="Q127" s="1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4"/>
      <c r="AM127" s="23"/>
      <c r="AN127" s="23"/>
      <c r="AO127" s="23"/>
      <c r="AP127" s="47"/>
      <c r="AQ127" s="23"/>
      <c r="AR127" s="47"/>
      <c r="AS127" s="47"/>
      <c r="AT127" s="47"/>
      <c r="AU127" s="47"/>
      <c r="AV127" s="47"/>
      <c r="AW127" s="24"/>
      <c r="AX127" s="24"/>
      <c r="AY127" s="47"/>
      <c r="AZ127" s="83"/>
      <c r="BA127" s="8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127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</row>
    <row r="128" spans="1:159" x14ac:dyDescent="0.2">
      <c r="A128" s="69"/>
      <c r="B128" s="22"/>
      <c r="C128" s="22"/>
      <c r="D128" s="1"/>
      <c r="E128" s="3"/>
      <c r="F128" s="3"/>
      <c r="G128" s="3"/>
      <c r="H128" s="3"/>
      <c r="I128" s="1"/>
      <c r="J128" s="3"/>
      <c r="K128" s="3"/>
      <c r="L128" s="21"/>
      <c r="M128" s="21"/>
      <c r="N128" s="1"/>
      <c r="O128" s="1"/>
      <c r="P128" s="4"/>
      <c r="Q128" s="1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4"/>
      <c r="AM128" s="23"/>
      <c r="AN128" s="23"/>
      <c r="AO128" s="23"/>
      <c r="AP128" s="47"/>
      <c r="AQ128" s="23"/>
      <c r="AR128" s="47"/>
      <c r="AS128" s="47"/>
      <c r="AT128" s="47"/>
      <c r="AU128" s="47"/>
      <c r="AV128" s="47"/>
      <c r="AW128" s="24"/>
      <c r="AX128" s="24"/>
      <c r="AY128" s="47"/>
      <c r="AZ128" s="83"/>
      <c r="BA128" s="8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127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</row>
    <row r="129" spans="1:159" x14ac:dyDescent="0.2">
      <c r="A129" s="69"/>
      <c r="B129" s="22"/>
      <c r="C129" s="22"/>
      <c r="D129" s="1"/>
      <c r="E129" s="3"/>
      <c r="F129" s="3"/>
      <c r="G129" s="3"/>
      <c r="H129" s="3"/>
      <c r="I129" s="1"/>
      <c r="J129" s="3"/>
      <c r="K129" s="3"/>
      <c r="L129" s="21"/>
      <c r="M129" s="21"/>
      <c r="N129" s="1"/>
      <c r="O129" s="1"/>
      <c r="P129" s="4"/>
      <c r="Q129" s="1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4"/>
      <c r="AM129" s="23"/>
      <c r="AN129" s="23"/>
      <c r="AO129" s="23"/>
      <c r="AP129" s="47"/>
      <c r="AQ129" s="23"/>
      <c r="AR129" s="47"/>
      <c r="AS129" s="47"/>
      <c r="AT129" s="47"/>
      <c r="AU129" s="47"/>
      <c r="AV129" s="47"/>
      <c r="AW129" s="24"/>
      <c r="AX129" s="24"/>
      <c r="AY129" s="47"/>
      <c r="AZ129" s="83"/>
      <c r="BA129" s="8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127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</row>
    <row r="130" spans="1:159" x14ac:dyDescent="0.2">
      <c r="A130" s="69"/>
      <c r="B130" s="22"/>
      <c r="C130" s="22"/>
      <c r="D130" s="1"/>
      <c r="E130" s="3"/>
      <c r="F130" s="3"/>
      <c r="G130" s="3"/>
      <c r="H130" s="3"/>
      <c r="I130" s="1"/>
      <c r="J130" s="3"/>
      <c r="K130" s="3"/>
      <c r="L130" s="21"/>
      <c r="M130" s="21"/>
      <c r="N130" s="1"/>
      <c r="O130" s="1"/>
      <c r="P130" s="4"/>
      <c r="Q130" s="1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4"/>
      <c r="AM130" s="23"/>
      <c r="AN130" s="23"/>
      <c r="AO130" s="23"/>
      <c r="AP130" s="47"/>
      <c r="AQ130" s="23"/>
      <c r="AR130" s="47"/>
      <c r="AS130" s="47"/>
      <c r="AT130" s="47"/>
      <c r="AU130" s="47"/>
      <c r="AV130" s="47"/>
      <c r="AW130" s="24"/>
      <c r="AX130" s="24"/>
      <c r="AY130" s="47"/>
      <c r="AZ130" s="83"/>
      <c r="BA130" s="8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127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</row>
    <row r="131" spans="1:159" x14ac:dyDescent="0.2">
      <c r="A131" s="69"/>
      <c r="B131" s="22"/>
      <c r="C131" s="22"/>
      <c r="D131" s="1"/>
      <c r="E131" s="3"/>
      <c r="F131" s="3"/>
      <c r="G131" s="3"/>
      <c r="H131" s="3"/>
      <c r="I131" s="1"/>
      <c r="J131" s="3"/>
      <c r="K131" s="3"/>
      <c r="L131" s="21"/>
      <c r="M131" s="21"/>
      <c r="N131" s="1"/>
      <c r="O131" s="1"/>
      <c r="P131" s="4"/>
      <c r="Q131" s="1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4"/>
      <c r="AM131" s="23"/>
      <c r="AN131" s="23"/>
      <c r="AO131" s="23"/>
      <c r="AP131" s="47"/>
      <c r="AQ131" s="23"/>
      <c r="AR131" s="47"/>
      <c r="AS131" s="47"/>
      <c r="AT131" s="47"/>
      <c r="AU131" s="47"/>
      <c r="AV131" s="47"/>
      <c r="AW131" s="24"/>
      <c r="AX131" s="24"/>
      <c r="AY131" s="47"/>
      <c r="AZ131" s="83"/>
      <c r="BA131" s="8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127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</row>
    <row r="132" spans="1:159" x14ac:dyDescent="0.2">
      <c r="A132" s="69"/>
      <c r="B132" s="22"/>
      <c r="C132" s="22"/>
      <c r="D132" s="1"/>
      <c r="E132" s="3"/>
      <c r="F132" s="3"/>
      <c r="G132" s="3"/>
      <c r="H132" s="3"/>
      <c r="I132" s="1"/>
      <c r="J132" s="3"/>
      <c r="K132" s="3"/>
      <c r="L132" s="21"/>
      <c r="M132" s="21"/>
      <c r="N132" s="1"/>
      <c r="O132" s="1"/>
      <c r="P132" s="4"/>
      <c r="Q132" s="1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4"/>
      <c r="AM132" s="23"/>
      <c r="AN132" s="23"/>
      <c r="AO132" s="23"/>
      <c r="AP132" s="47"/>
      <c r="AQ132" s="23"/>
      <c r="AR132" s="47"/>
      <c r="AS132" s="47"/>
      <c r="AT132" s="47"/>
      <c r="AU132" s="47"/>
      <c r="AV132" s="47"/>
      <c r="AW132" s="24"/>
      <c r="AX132" s="24"/>
      <c r="AY132" s="47"/>
      <c r="AZ132" s="83"/>
      <c r="BA132" s="8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127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</row>
    <row r="133" spans="1:159" x14ac:dyDescent="0.2">
      <c r="A133" s="69"/>
      <c r="B133" s="22"/>
      <c r="C133" s="22"/>
      <c r="D133" s="1"/>
      <c r="E133" s="3"/>
      <c r="F133" s="3"/>
      <c r="G133" s="3"/>
      <c r="H133" s="3"/>
      <c r="I133" s="1"/>
      <c r="J133" s="3"/>
      <c r="K133" s="3"/>
      <c r="L133" s="21"/>
      <c r="M133" s="21"/>
      <c r="N133" s="1"/>
      <c r="O133" s="1"/>
      <c r="P133" s="4"/>
      <c r="Q133" s="1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4"/>
      <c r="AM133" s="23"/>
      <c r="AN133" s="23"/>
      <c r="AO133" s="23"/>
      <c r="AP133" s="47"/>
      <c r="AQ133" s="23"/>
      <c r="AR133" s="47"/>
      <c r="AS133" s="47"/>
      <c r="AT133" s="47"/>
      <c r="AU133" s="47"/>
      <c r="AV133" s="47"/>
      <c r="AW133" s="24"/>
      <c r="AX133" s="24"/>
      <c r="AY133" s="47"/>
      <c r="AZ133" s="83"/>
      <c r="BA133" s="8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127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</row>
    <row r="134" spans="1:159" x14ac:dyDescent="0.2">
      <c r="A134" s="69"/>
      <c r="B134" s="22"/>
      <c r="C134" s="22"/>
      <c r="D134" s="1"/>
      <c r="E134" s="3"/>
      <c r="F134" s="3"/>
      <c r="G134" s="3"/>
      <c r="H134" s="3"/>
      <c r="I134" s="1"/>
      <c r="J134" s="3"/>
      <c r="K134" s="3"/>
      <c r="L134" s="21"/>
      <c r="M134" s="21"/>
      <c r="N134" s="1"/>
      <c r="O134" s="1"/>
      <c r="P134" s="4"/>
      <c r="Q134" s="1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4"/>
      <c r="AM134" s="23"/>
      <c r="AN134" s="23"/>
      <c r="AO134" s="23"/>
      <c r="AP134" s="47"/>
      <c r="AQ134" s="23"/>
      <c r="AR134" s="47"/>
      <c r="AS134" s="47"/>
      <c r="AT134" s="47"/>
      <c r="AU134" s="47"/>
      <c r="AV134" s="47"/>
      <c r="AW134" s="24"/>
      <c r="AX134" s="24"/>
      <c r="AY134" s="47"/>
      <c r="AZ134" s="83"/>
      <c r="BA134" s="8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127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</row>
    <row r="135" spans="1:159" x14ac:dyDescent="0.2">
      <c r="A135" s="69"/>
      <c r="B135" s="22"/>
      <c r="C135" s="22"/>
      <c r="D135" s="1"/>
      <c r="E135" s="3"/>
      <c r="F135" s="3"/>
      <c r="G135" s="3"/>
      <c r="H135" s="3"/>
      <c r="I135" s="1"/>
      <c r="J135" s="3"/>
      <c r="K135" s="3"/>
      <c r="L135" s="21"/>
      <c r="M135" s="21"/>
      <c r="N135" s="1"/>
      <c r="O135" s="1"/>
      <c r="P135" s="4"/>
      <c r="Q135" s="1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4"/>
      <c r="AM135" s="23"/>
      <c r="AN135" s="23"/>
      <c r="AO135" s="23"/>
      <c r="AP135" s="47"/>
      <c r="AQ135" s="23"/>
      <c r="AR135" s="47"/>
      <c r="AS135" s="47"/>
      <c r="AT135" s="47"/>
      <c r="AU135" s="47"/>
      <c r="AV135" s="47"/>
      <c r="AW135" s="24"/>
      <c r="AX135" s="24"/>
      <c r="AY135" s="47"/>
      <c r="AZ135" s="83"/>
      <c r="BA135" s="8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127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</row>
    <row r="136" spans="1:159" x14ac:dyDescent="0.2">
      <c r="A136" s="69"/>
      <c r="B136" s="22"/>
      <c r="C136" s="22"/>
      <c r="D136" s="1"/>
      <c r="E136" s="3"/>
      <c r="F136" s="3"/>
      <c r="G136" s="3"/>
      <c r="H136" s="3"/>
      <c r="I136" s="1"/>
      <c r="J136" s="3"/>
      <c r="K136" s="3"/>
      <c r="L136" s="21"/>
      <c r="M136" s="21"/>
      <c r="N136" s="1"/>
      <c r="O136" s="1"/>
      <c r="P136" s="4"/>
      <c r="Q136" s="1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4"/>
      <c r="AM136" s="23"/>
      <c r="AN136" s="23"/>
      <c r="AO136" s="23"/>
      <c r="AP136" s="47"/>
      <c r="AQ136" s="23"/>
      <c r="AR136" s="47"/>
      <c r="AS136" s="47"/>
      <c r="AT136" s="47"/>
      <c r="AU136" s="47"/>
      <c r="AV136" s="47"/>
      <c r="AW136" s="24"/>
      <c r="AX136" s="24"/>
      <c r="AY136" s="47"/>
      <c r="AZ136" s="83"/>
      <c r="BA136" s="8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127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</row>
    <row r="137" spans="1:159" x14ac:dyDescent="0.2">
      <c r="A137" s="69"/>
      <c r="B137" s="22"/>
      <c r="C137" s="22"/>
      <c r="D137" s="1"/>
      <c r="E137" s="3"/>
      <c r="F137" s="3"/>
      <c r="G137" s="3"/>
      <c r="H137" s="3"/>
      <c r="I137" s="1"/>
      <c r="J137" s="3"/>
      <c r="K137" s="3"/>
      <c r="L137" s="21"/>
      <c r="M137" s="21"/>
      <c r="N137" s="1"/>
      <c r="O137" s="1"/>
      <c r="P137" s="4"/>
      <c r="Q137" s="1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4"/>
      <c r="AM137" s="23"/>
      <c r="AN137" s="23"/>
      <c r="AO137" s="23"/>
      <c r="AP137" s="47"/>
      <c r="AQ137" s="23"/>
      <c r="AR137" s="47"/>
      <c r="AS137" s="47"/>
      <c r="AT137" s="47"/>
      <c r="AU137" s="47"/>
      <c r="AV137" s="47"/>
      <c r="AW137" s="24"/>
      <c r="AX137" s="24"/>
      <c r="AY137" s="47"/>
      <c r="AZ137" s="83"/>
      <c r="BA137" s="8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127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</row>
    <row r="138" spans="1:159" x14ac:dyDescent="0.2">
      <c r="A138" s="69"/>
      <c r="B138" s="22"/>
      <c r="C138" s="22"/>
      <c r="D138" s="1"/>
      <c r="E138" s="3"/>
      <c r="F138" s="3"/>
      <c r="G138" s="3"/>
      <c r="H138" s="3"/>
      <c r="I138" s="1"/>
      <c r="J138" s="3"/>
      <c r="K138" s="3"/>
      <c r="L138" s="21"/>
      <c r="M138" s="21"/>
      <c r="N138" s="1"/>
      <c r="O138" s="1"/>
      <c r="P138" s="4"/>
      <c r="Q138" s="1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4"/>
      <c r="AM138" s="23"/>
      <c r="AN138" s="23"/>
      <c r="AO138" s="23"/>
      <c r="AP138" s="47"/>
      <c r="AQ138" s="23"/>
      <c r="AR138" s="47"/>
      <c r="AS138" s="47"/>
      <c r="AT138" s="47"/>
      <c r="AU138" s="47"/>
      <c r="AV138" s="47"/>
      <c r="AW138" s="24"/>
      <c r="AX138" s="24"/>
      <c r="AY138" s="47"/>
      <c r="AZ138" s="83"/>
      <c r="BA138" s="8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127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</row>
    <row r="139" spans="1:159" x14ac:dyDescent="0.2">
      <c r="A139" s="69"/>
      <c r="B139" s="22"/>
      <c r="C139" s="22"/>
      <c r="D139" s="1"/>
      <c r="E139" s="3"/>
      <c r="F139" s="3"/>
      <c r="G139" s="3"/>
      <c r="H139" s="3"/>
      <c r="I139" s="1"/>
      <c r="J139" s="3"/>
      <c r="K139" s="3"/>
      <c r="L139" s="21"/>
      <c r="M139" s="21"/>
      <c r="N139" s="1"/>
      <c r="O139" s="1"/>
      <c r="P139" s="4"/>
      <c r="Q139" s="1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4"/>
      <c r="AM139" s="23"/>
      <c r="AN139" s="23"/>
      <c r="AO139" s="23"/>
      <c r="AP139" s="47"/>
      <c r="AQ139" s="23"/>
      <c r="AR139" s="47"/>
      <c r="AS139" s="47"/>
      <c r="AT139" s="47"/>
      <c r="AU139" s="47"/>
      <c r="AV139" s="47"/>
      <c r="AW139" s="24"/>
      <c r="AX139" s="24"/>
      <c r="AY139" s="47"/>
      <c r="AZ139" s="83"/>
      <c r="BA139" s="8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127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</row>
    <row r="140" spans="1:159" x14ac:dyDescent="0.2">
      <c r="A140" s="69"/>
      <c r="B140" s="22"/>
      <c r="C140" s="22"/>
      <c r="D140" s="1"/>
      <c r="E140" s="3"/>
      <c r="F140" s="3"/>
      <c r="G140" s="3"/>
      <c r="H140" s="3"/>
      <c r="I140" s="1"/>
      <c r="J140" s="3"/>
      <c r="K140" s="3"/>
      <c r="L140" s="21"/>
      <c r="M140" s="21"/>
      <c r="N140" s="1"/>
      <c r="O140" s="1"/>
      <c r="P140" s="4"/>
      <c r="Q140" s="1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4"/>
      <c r="AM140" s="23"/>
      <c r="AN140" s="23"/>
      <c r="AO140" s="23"/>
      <c r="AP140" s="47"/>
      <c r="AQ140" s="23"/>
      <c r="AR140" s="47"/>
      <c r="AS140" s="47"/>
      <c r="AT140" s="47"/>
      <c r="AU140" s="47"/>
      <c r="AV140" s="47"/>
      <c r="AW140" s="24"/>
      <c r="AX140" s="24"/>
      <c r="AY140" s="47"/>
      <c r="AZ140" s="83"/>
      <c r="BA140" s="8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127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</row>
    <row r="141" spans="1:159" x14ac:dyDescent="0.2">
      <c r="A141" s="69"/>
      <c r="B141" s="22"/>
      <c r="C141" s="22"/>
      <c r="D141" s="1"/>
      <c r="E141" s="3"/>
      <c r="F141" s="3"/>
      <c r="G141" s="3"/>
      <c r="H141" s="3"/>
      <c r="I141" s="1"/>
      <c r="J141" s="3"/>
      <c r="K141" s="3"/>
      <c r="L141" s="21"/>
      <c r="M141" s="21"/>
      <c r="N141" s="1"/>
      <c r="O141" s="1"/>
      <c r="P141" s="4"/>
      <c r="Q141" s="1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4"/>
      <c r="AM141" s="23"/>
      <c r="AN141" s="23"/>
      <c r="AO141" s="23"/>
      <c r="AP141" s="47"/>
      <c r="AQ141" s="23"/>
      <c r="AR141" s="47"/>
      <c r="AS141" s="47"/>
      <c r="AT141" s="47"/>
      <c r="AU141" s="47"/>
      <c r="AV141" s="47"/>
      <c r="AW141" s="24"/>
      <c r="AX141" s="24"/>
      <c r="AY141" s="47"/>
      <c r="AZ141" s="83"/>
      <c r="BA141" s="8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127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</row>
    <row r="142" spans="1:159" x14ac:dyDescent="0.2">
      <c r="A142" s="69"/>
      <c r="B142" s="22"/>
      <c r="C142" s="22"/>
      <c r="D142" s="1"/>
      <c r="E142" s="3"/>
      <c r="F142" s="3"/>
      <c r="G142" s="3"/>
      <c r="H142" s="3"/>
      <c r="I142" s="1"/>
      <c r="J142" s="3"/>
      <c r="K142" s="3"/>
      <c r="L142" s="21"/>
      <c r="M142" s="21"/>
      <c r="N142" s="1"/>
      <c r="O142" s="1"/>
      <c r="P142" s="4"/>
      <c r="Q142" s="1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4"/>
      <c r="AM142" s="23"/>
      <c r="AN142" s="23"/>
      <c r="AO142" s="23"/>
      <c r="AP142" s="47"/>
      <c r="AQ142" s="23"/>
      <c r="AR142" s="47"/>
      <c r="AS142" s="47"/>
      <c r="AT142" s="47"/>
      <c r="AU142" s="47"/>
      <c r="AV142" s="47"/>
      <c r="AW142" s="24"/>
      <c r="AX142" s="24"/>
      <c r="AY142" s="47"/>
      <c r="AZ142" s="83"/>
      <c r="BA142" s="8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127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</row>
    <row r="143" spans="1:159" x14ac:dyDescent="0.2">
      <c r="A143" s="69"/>
      <c r="B143" s="22"/>
      <c r="C143" s="22"/>
      <c r="D143" s="1"/>
      <c r="E143" s="3"/>
      <c r="F143" s="3"/>
      <c r="G143" s="3"/>
      <c r="H143" s="3"/>
      <c r="I143" s="1"/>
      <c r="J143" s="3"/>
      <c r="K143" s="3"/>
      <c r="L143" s="21"/>
      <c r="M143" s="21"/>
      <c r="N143" s="1"/>
      <c r="O143" s="1"/>
      <c r="P143" s="4"/>
      <c r="Q143" s="1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4"/>
      <c r="AM143" s="23"/>
      <c r="AN143" s="23"/>
      <c r="AO143" s="23"/>
      <c r="AP143" s="47"/>
      <c r="AQ143" s="23"/>
      <c r="AR143" s="47"/>
      <c r="AS143" s="47"/>
      <c r="AT143" s="47"/>
      <c r="AU143" s="47"/>
      <c r="AV143" s="47"/>
      <c r="AW143" s="24"/>
      <c r="AX143" s="24"/>
      <c r="AY143" s="47"/>
      <c r="AZ143" s="83"/>
      <c r="BA143" s="8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127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</row>
    <row r="144" spans="1:159" x14ac:dyDescent="0.2">
      <c r="A144" s="69"/>
      <c r="B144" s="22"/>
      <c r="C144" s="22"/>
      <c r="D144" s="1"/>
      <c r="E144" s="3"/>
      <c r="F144" s="3"/>
      <c r="G144" s="3"/>
      <c r="H144" s="3"/>
      <c r="I144" s="1"/>
      <c r="J144" s="3"/>
      <c r="K144" s="3"/>
      <c r="L144" s="21"/>
      <c r="M144" s="21"/>
      <c r="N144" s="1"/>
      <c r="O144" s="1"/>
      <c r="P144" s="4"/>
      <c r="Q144" s="1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4"/>
      <c r="AM144" s="23"/>
      <c r="AN144" s="23"/>
      <c r="AO144" s="23"/>
      <c r="AP144" s="47"/>
      <c r="AQ144" s="23"/>
      <c r="AR144" s="47"/>
      <c r="AS144" s="47"/>
      <c r="AT144" s="47"/>
      <c r="AU144" s="47"/>
      <c r="AV144" s="47"/>
      <c r="AW144" s="24"/>
      <c r="AX144" s="24"/>
      <c r="AY144" s="47"/>
      <c r="AZ144" s="83"/>
      <c r="BA144" s="8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127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</row>
    <row r="145" spans="1:159" x14ac:dyDescent="0.2">
      <c r="A145" s="69"/>
      <c r="B145" s="22"/>
      <c r="C145" s="22"/>
      <c r="D145" s="1"/>
      <c r="E145" s="3"/>
      <c r="F145" s="3"/>
      <c r="G145" s="3"/>
      <c r="H145" s="3"/>
      <c r="I145" s="1"/>
      <c r="J145" s="3"/>
      <c r="K145" s="3"/>
      <c r="L145" s="21"/>
      <c r="M145" s="21"/>
      <c r="N145" s="1"/>
      <c r="O145" s="1"/>
      <c r="P145" s="4"/>
      <c r="Q145" s="1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4"/>
      <c r="AM145" s="23"/>
      <c r="AN145" s="23"/>
      <c r="AO145" s="23"/>
      <c r="AP145" s="47"/>
      <c r="AQ145" s="23"/>
      <c r="AR145" s="47"/>
      <c r="AS145" s="47"/>
      <c r="AT145" s="47"/>
      <c r="AU145" s="47"/>
      <c r="AV145" s="47"/>
      <c r="AW145" s="24"/>
      <c r="AX145" s="24"/>
      <c r="AY145" s="47"/>
      <c r="AZ145" s="83"/>
      <c r="BA145" s="8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127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</row>
    <row r="146" spans="1:159" x14ac:dyDescent="0.2">
      <c r="A146" s="69"/>
      <c r="B146" s="22"/>
      <c r="C146" s="22"/>
      <c r="D146" s="1"/>
      <c r="E146" s="3"/>
      <c r="F146" s="3"/>
      <c r="G146" s="3"/>
      <c r="H146" s="3"/>
      <c r="I146" s="1"/>
      <c r="J146" s="3"/>
      <c r="K146" s="3"/>
      <c r="L146" s="21"/>
      <c r="M146" s="21"/>
      <c r="N146" s="1"/>
      <c r="O146" s="1"/>
      <c r="P146" s="4"/>
      <c r="Q146" s="1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4"/>
      <c r="AM146" s="23"/>
      <c r="AN146" s="23"/>
      <c r="AO146" s="23"/>
      <c r="AP146" s="47"/>
      <c r="AQ146" s="23"/>
      <c r="AR146" s="47"/>
      <c r="AS146" s="47"/>
      <c r="AT146" s="47"/>
      <c r="AU146" s="47"/>
      <c r="AV146" s="47"/>
      <c r="AW146" s="24"/>
      <c r="AX146" s="24"/>
      <c r="AY146" s="47"/>
      <c r="AZ146" s="83"/>
      <c r="BA146" s="8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78"/>
      <c r="BS146" s="7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</row>
    <row r="147" spans="1:159" x14ac:dyDescent="0.2">
      <c r="A147" s="69"/>
      <c r="B147" s="22"/>
      <c r="C147" s="22"/>
      <c r="D147" s="1"/>
      <c r="E147" s="3"/>
      <c r="F147" s="3"/>
      <c r="G147" s="3"/>
      <c r="H147" s="3"/>
      <c r="I147" s="1"/>
      <c r="J147" s="3"/>
      <c r="K147" s="3"/>
      <c r="L147" s="21"/>
      <c r="M147" s="21"/>
      <c r="N147" s="1"/>
      <c r="O147" s="1"/>
      <c r="P147" s="4"/>
      <c r="Q147" s="1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4"/>
      <c r="AM147" s="23"/>
      <c r="AN147" s="23"/>
      <c r="AO147" s="23"/>
      <c r="AP147" s="47"/>
      <c r="AQ147" s="23"/>
      <c r="AR147" s="47"/>
      <c r="AS147" s="47"/>
      <c r="AT147" s="47"/>
      <c r="AU147" s="47"/>
      <c r="AV147" s="47"/>
      <c r="AW147" s="24"/>
      <c r="AX147" s="24"/>
      <c r="AY147" s="47"/>
      <c r="AZ147" s="83"/>
      <c r="BA147" s="8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78"/>
      <c r="BS147" s="7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</row>
    <row r="148" spans="1:159" x14ac:dyDescent="0.2">
      <c r="A148" s="69"/>
      <c r="B148" s="22"/>
      <c r="C148" s="22"/>
      <c r="D148" s="1"/>
      <c r="E148" s="3"/>
      <c r="F148" s="3"/>
      <c r="G148" s="3"/>
      <c r="H148" s="3"/>
      <c r="I148" s="1"/>
      <c r="J148" s="3"/>
      <c r="K148" s="3"/>
      <c r="L148" s="21"/>
      <c r="M148" s="21"/>
      <c r="N148" s="1"/>
      <c r="O148" s="1"/>
      <c r="P148" s="4"/>
      <c r="Q148" s="1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4"/>
      <c r="AM148" s="23"/>
      <c r="AN148" s="23"/>
      <c r="AO148" s="23"/>
      <c r="AP148" s="47"/>
      <c r="AQ148" s="23"/>
      <c r="AR148" s="47"/>
      <c r="AS148" s="47"/>
      <c r="AT148" s="47"/>
      <c r="AU148" s="47"/>
      <c r="AV148" s="47"/>
      <c r="AW148" s="24"/>
      <c r="AX148" s="24"/>
      <c r="AY148" s="47"/>
      <c r="AZ148" s="83"/>
      <c r="BA148" s="8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127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</row>
    <row r="149" spans="1:159" x14ac:dyDescent="0.2">
      <c r="A149" s="69"/>
      <c r="B149" s="22"/>
      <c r="C149" s="22"/>
      <c r="D149" s="1"/>
      <c r="E149" s="3"/>
      <c r="F149" s="3"/>
      <c r="G149" s="3"/>
      <c r="H149" s="3"/>
      <c r="I149" s="1"/>
      <c r="J149" s="3"/>
      <c r="K149" s="3"/>
      <c r="L149" s="21"/>
      <c r="M149" s="21"/>
      <c r="N149" s="1"/>
      <c r="O149" s="1"/>
      <c r="P149" s="4"/>
      <c r="Q149" s="1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4"/>
      <c r="AM149" s="23"/>
      <c r="AN149" s="23"/>
      <c r="AO149" s="23"/>
      <c r="AP149" s="47"/>
      <c r="AQ149" s="23"/>
      <c r="AR149" s="47"/>
      <c r="AS149" s="47"/>
      <c r="AT149" s="47"/>
      <c r="AU149" s="47"/>
      <c r="AV149" s="47"/>
      <c r="AW149" s="24"/>
      <c r="AX149" s="24"/>
      <c r="AY149" s="47"/>
      <c r="AZ149" s="83"/>
      <c r="BA149" s="8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127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</row>
    <row r="150" spans="1:159" x14ac:dyDescent="0.2">
      <c r="A150" s="69"/>
      <c r="B150" s="22"/>
      <c r="C150" s="22"/>
      <c r="D150" s="1"/>
      <c r="E150" s="3"/>
      <c r="F150" s="3"/>
      <c r="G150" s="3"/>
      <c r="H150" s="3"/>
      <c r="I150" s="1"/>
      <c r="J150" s="3"/>
      <c r="K150" s="3"/>
      <c r="L150" s="21"/>
      <c r="M150" s="21"/>
      <c r="N150" s="1"/>
      <c r="O150" s="1"/>
      <c r="P150" s="4"/>
      <c r="Q150" s="1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4"/>
      <c r="AM150" s="23"/>
      <c r="AN150" s="23"/>
      <c r="AO150" s="23"/>
      <c r="AP150" s="47"/>
      <c r="AQ150" s="23"/>
      <c r="AR150" s="47"/>
      <c r="AS150" s="47"/>
      <c r="AT150" s="47"/>
      <c r="AU150" s="47"/>
      <c r="AV150" s="47"/>
      <c r="AW150" s="24"/>
      <c r="AX150" s="24"/>
      <c r="AY150" s="47"/>
      <c r="AZ150" s="83"/>
      <c r="BA150" s="8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127"/>
      <c r="BS150" s="7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</row>
    <row r="151" spans="1:159" x14ac:dyDescent="0.2">
      <c r="A151" s="69"/>
      <c r="B151" s="22"/>
      <c r="C151" s="22"/>
      <c r="D151" s="1"/>
      <c r="E151" s="3"/>
      <c r="F151" s="3"/>
      <c r="G151" s="3"/>
      <c r="H151" s="3"/>
      <c r="I151" s="1"/>
      <c r="J151" s="3"/>
      <c r="K151" s="3"/>
      <c r="L151" s="21"/>
      <c r="M151" s="21"/>
      <c r="N151" s="1"/>
      <c r="O151" s="1"/>
      <c r="P151" s="4"/>
      <c r="Q151" s="1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4"/>
      <c r="AM151" s="23"/>
      <c r="AN151" s="23"/>
      <c r="AO151" s="23"/>
      <c r="AP151" s="47"/>
      <c r="AQ151" s="23"/>
      <c r="AR151" s="47"/>
      <c r="AS151" s="47"/>
      <c r="AT151" s="47"/>
      <c r="AU151" s="47"/>
      <c r="AV151" s="47"/>
      <c r="AW151" s="24"/>
      <c r="AX151" s="24"/>
      <c r="AY151" s="47"/>
      <c r="AZ151" s="83"/>
      <c r="BA151" s="8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7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</row>
    <row r="152" spans="1:159" x14ac:dyDescent="0.2">
      <c r="A152" s="69"/>
      <c r="B152" s="22"/>
      <c r="C152" s="22"/>
      <c r="D152" s="1"/>
      <c r="E152" s="3"/>
      <c r="F152" s="3"/>
      <c r="G152" s="3"/>
      <c r="H152" s="3"/>
      <c r="I152" s="1"/>
      <c r="J152" s="3"/>
      <c r="K152" s="3"/>
      <c r="L152" s="21"/>
      <c r="M152" s="21"/>
      <c r="N152" s="1"/>
      <c r="O152" s="1"/>
      <c r="P152" s="4"/>
      <c r="Q152" s="1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4"/>
      <c r="AM152" s="23"/>
      <c r="AN152" s="23"/>
      <c r="AO152" s="23"/>
      <c r="AP152" s="47"/>
      <c r="AQ152" s="23"/>
      <c r="AR152" s="47"/>
      <c r="AS152" s="47"/>
      <c r="AT152" s="47"/>
      <c r="AU152" s="47"/>
      <c r="AV152" s="47"/>
      <c r="AW152" s="24"/>
      <c r="AX152" s="24"/>
      <c r="AY152" s="47"/>
      <c r="AZ152" s="83"/>
      <c r="BA152" s="8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127"/>
      <c r="BS152" s="7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</row>
    <row r="153" spans="1:159" x14ac:dyDescent="0.2">
      <c r="A153" s="69"/>
      <c r="B153" s="22"/>
      <c r="C153" s="22"/>
      <c r="D153" s="1"/>
      <c r="E153" s="3"/>
      <c r="F153" s="3"/>
      <c r="G153" s="3"/>
      <c r="H153" s="3"/>
      <c r="I153" s="1"/>
      <c r="J153" s="3"/>
      <c r="K153" s="3"/>
      <c r="L153" s="21"/>
      <c r="M153" s="21"/>
      <c r="N153" s="1"/>
      <c r="O153" s="1"/>
      <c r="P153" s="4"/>
      <c r="Q153" s="1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4"/>
      <c r="AM153" s="23"/>
      <c r="AN153" s="23"/>
      <c r="AO153" s="23"/>
      <c r="AP153" s="47"/>
      <c r="AQ153" s="23"/>
      <c r="AR153" s="47"/>
      <c r="AS153" s="47"/>
      <c r="AT153" s="47"/>
      <c r="AU153" s="47"/>
      <c r="AV153" s="47"/>
      <c r="AW153" s="24"/>
      <c r="AX153" s="24"/>
      <c r="AY153" s="47"/>
      <c r="AZ153" s="83"/>
      <c r="BA153" s="8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7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</row>
    <row r="154" spans="1:159" x14ac:dyDescent="0.2">
      <c r="A154" s="69"/>
      <c r="B154" s="22"/>
      <c r="C154" s="22"/>
      <c r="D154" s="1"/>
      <c r="E154" s="3"/>
      <c r="F154" s="3"/>
      <c r="G154" s="3"/>
      <c r="H154" s="3"/>
      <c r="I154" s="1"/>
      <c r="J154" s="3"/>
      <c r="K154" s="3"/>
      <c r="L154" s="21"/>
      <c r="M154" s="21"/>
      <c r="N154" s="1"/>
      <c r="O154" s="1"/>
      <c r="P154" s="4"/>
      <c r="Q154" s="1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4"/>
      <c r="AM154" s="23"/>
      <c r="AN154" s="23"/>
      <c r="AO154" s="23"/>
      <c r="AP154" s="47"/>
      <c r="AQ154" s="23"/>
      <c r="AR154" s="47"/>
      <c r="AS154" s="47"/>
      <c r="AT154" s="47"/>
      <c r="AU154" s="47"/>
      <c r="AV154" s="47"/>
      <c r="AW154" s="24"/>
      <c r="AX154" s="24"/>
      <c r="AY154" s="47"/>
      <c r="AZ154" s="83"/>
      <c r="BA154" s="8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127"/>
      <c r="BS154" s="7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</row>
    <row r="155" spans="1:159" x14ac:dyDescent="0.2">
      <c r="A155" s="69"/>
      <c r="B155" s="22"/>
      <c r="C155" s="22"/>
      <c r="D155" s="1"/>
      <c r="E155" s="3"/>
      <c r="F155" s="3"/>
      <c r="G155" s="3"/>
      <c r="H155" s="3"/>
      <c r="I155" s="1"/>
      <c r="J155" s="3"/>
      <c r="K155" s="3"/>
      <c r="L155" s="21"/>
      <c r="M155" s="21"/>
      <c r="N155" s="1"/>
      <c r="O155" s="1"/>
      <c r="P155" s="4"/>
      <c r="Q155" s="1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4"/>
      <c r="AM155" s="23"/>
      <c r="AN155" s="23"/>
      <c r="AO155" s="23"/>
      <c r="AP155" s="47"/>
      <c r="AQ155" s="23"/>
      <c r="AR155" s="47"/>
      <c r="AS155" s="47"/>
      <c r="AT155" s="47"/>
      <c r="AU155" s="47"/>
      <c r="AV155" s="47"/>
      <c r="AW155" s="79"/>
      <c r="AX155" s="79"/>
      <c r="AY155" s="47"/>
      <c r="AZ155" s="83"/>
      <c r="BA155" s="8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7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</row>
    <row r="156" spans="1:159" x14ac:dyDescent="0.2">
      <c r="A156" s="69"/>
      <c r="B156" s="22"/>
      <c r="C156" s="22"/>
      <c r="D156" s="1"/>
      <c r="E156" s="3"/>
      <c r="F156" s="3"/>
      <c r="G156" s="3"/>
      <c r="H156" s="3"/>
      <c r="I156" s="1"/>
      <c r="J156" s="3"/>
      <c r="K156" s="3"/>
      <c r="L156" s="21"/>
      <c r="M156" s="21"/>
      <c r="N156" s="1"/>
      <c r="O156" s="1"/>
      <c r="P156" s="4"/>
      <c r="Q156" s="1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4"/>
      <c r="AM156" s="23"/>
      <c r="AN156" s="23"/>
      <c r="AO156" s="23"/>
      <c r="AP156" s="47"/>
      <c r="AQ156" s="23"/>
      <c r="AR156" s="47"/>
      <c r="AS156" s="47"/>
      <c r="AT156" s="47"/>
      <c r="AU156" s="47"/>
      <c r="AV156" s="47"/>
      <c r="AW156" s="79"/>
      <c r="AX156" s="79"/>
      <c r="AY156" s="47"/>
      <c r="AZ156" s="83"/>
      <c r="BA156" s="8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127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</row>
    <row r="157" spans="1:159" x14ac:dyDescent="0.2">
      <c r="A157" s="69"/>
      <c r="B157" s="22"/>
      <c r="C157" s="22"/>
      <c r="D157" s="1"/>
      <c r="E157" s="3"/>
      <c r="F157" s="3"/>
      <c r="G157" s="3"/>
      <c r="H157" s="3"/>
      <c r="I157" s="1"/>
      <c r="J157" s="3"/>
      <c r="K157" s="3"/>
      <c r="L157" s="21"/>
      <c r="M157" s="21"/>
      <c r="N157" s="1"/>
      <c r="O157" s="1"/>
      <c r="P157" s="4"/>
      <c r="Q157" s="1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4"/>
      <c r="AM157" s="23"/>
      <c r="AN157" s="23"/>
      <c r="AO157" s="23"/>
      <c r="AP157" s="47"/>
      <c r="AQ157" s="23"/>
      <c r="AR157" s="47"/>
      <c r="AS157" s="47"/>
      <c r="AT157" s="47"/>
      <c r="AU157" s="47"/>
      <c r="AV157" s="47"/>
      <c r="AW157" s="79"/>
      <c r="AX157" s="79"/>
      <c r="AY157" s="47"/>
      <c r="AZ157" s="83"/>
      <c r="BA157" s="8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127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</row>
    <row r="158" spans="1:159" x14ac:dyDescent="0.2">
      <c r="A158" s="69"/>
      <c r="B158" s="22"/>
      <c r="C158" s="22"/>
      <c r="D158" s="1"/>
      <c r="E158" s="3"/>
      <c r="F158" s="3"/>
      <c r="G158" s="3"/>
      <c r="H158" s="3"/>
      <c r="I158" s="1"/>
      <c r="J158" s="3"/>
      <c r="K158" s="3"/>
      <c r="L158" s="21"/>
      <c r="M158" s="21"/>
      <c r="N158" s="1"/>
      <c r="O158" s="1"/>
      <c r="P158" s="4"/>
      <c r="Q158" s="1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4"/>
      <c r="AM158" s="23"/>
      <c r="AN158" s="23"/>
      <c r="AO158" s="23"/>
      <c r="AP158" s="47"/>
      <c r="AQ158" s="23"/>
      <c r="AR158" s="47"/>
      <c r="AS158" s="47"/>
      <c r="AT158" s="47"/>
      <c r="AU158" s="47"/>
      <c r="AV158" s="47"/>
      <c r="AW158" s="79"/>
      <c r="AX158" s="79"/>
      <c r="AY158" s="47"/>
      <c r="AZ158" s="83"/>
      <c r="BA158" s="8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127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</row>
    <row r="159" spans="1:159" x14ac:dyDescent="0.2">
      <c r="A159" s="69"/>
      <c r="B159" s="22"/>
      <c r="C159" s="22"/>
      <c r="D159" s="1"/>
      <c r="E159" s="3"/>
      <c r="F159" s="3"/>
      <c r="G159" s="3"/>
      <c r="H159" s="3"/>
      <c r="I159" s="1"/>
      <c r="J159" s="3"/>
      <c r="K159" s="3"/>
      <c r="L159" s="21"/>
      <c r="M159" s="21"/>
      <c r="N159" s="1"/>
      <c r="O159" s="1"/>
      <c r="P159" s="4"/>
      <c r="Q159" s="1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4"/>
      <c r="AM159" s="23"/>
      <c r="AN159" s="23"/>
      <c r="AO159" s="23"/>
      <c r="AP159" s="47"/>
      <c r="AQ159" s="23"/>
      <c r="AR159" s="47"/>
      <c r="AS159" s="47"/>
      <c r="AT159" s="47"/>
      <c r="AU159" s="47"/>
      <c r="AV159" s="47"/>
      <c r="AW159" s="79"/>
      <c r="AX159" s="79"/>
      <c r="AY159" s="47"/>
      <c r="AZ159" s="83"/>
      <c r="BA159" s="8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127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</row>
    <row r="160" spans="1:159" x14ac:dyDescent="0.2">
      <c r="A160" s="69"/>
      <c r="B160" s="22"/>
      <c r="C160" s="22"/>
      <c r="D160" s="1"/>
      <c r="E160" s="3"/>
      <c r="F160" s="3"/>
      <c r="G160" s="3"/>
      <c r="H160" s="3"/>
      <c r="I160" s="1"/>
      <c r="J160" s="3"/>
      <c r="K160" s="3"/>
      <c r="L160" s="21"/>
      <c r="M160" s="21"/>
      <c r="N160" s="1"/>
      <c r="O160" s="1"/>
      <c r="P160" s="4"/>
      <c r="Q160" s="1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4"/>
      <c r="AM160" s="23"/>
      <c r="AN160" s="23"/>
      <c r="AO160" s="23"/>
      <c r="AP160" s="47"/>
      <c r="AQ160" s="23"/>
      <c r="AR160" s="47"/>
      <c r="AS160" s="47"/>
      <c r="AT160" s="47"/>
      <c r="AU160" s="47"/>
      <c r="AV160" s="47"/>
      <c r="AW160" s="79"/>
      <c r="AX160" s="79"/>
      <c r="AY160" s="47"/>
      <c r="AZ160" s="83"/>
      <c r="BA160" s="8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127"/>
      <c r="BS160" s="48"/>
      <c r="BT160" s="48"/>
      <c r="BU160" s="48"/>
      <c r="BV160" s="48"/>
      <c r="BW160" s="48"/>
      <c r="BX160" s="48"/>
      <c r="BY160" s="48"/>
      <c r="BZ160" s="48"/>
      <c r="CA160" s="7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</row>
    <row r="161" spans="1:159" x14ac:dyDescent="0.2">
      <c r="A161" s="69"/>
      <c r="B161" s="22"/>
      <c r="C161" s="22"/>
      <c r="D161" s="1"/>
      <c r="E161" s="3"/>
      <c r="F161" s="3"/>
      <c r="G161" s="3"/>
      <c r="H161" s="3"/>
      <c r="I161" s="1"/>
      <c r="J161" s="3"/>
      <c r="K161" s="3"/>
      <c r="L161" s="21"/>
      <c r="M161" s="21"/>
      <c r="N161" s="1"/>
      <c r="O161" s="1"/>
      <c r="P161" s="4"/>
      <c r="Q161" s="1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4"/>
      <c r="AM161" s="23"/>
      <c r="AN161" s="23"/>
      <c r="AO161" s="23"/>
      <c r="AP161" s="47"/>
      <c r="AQ161" s="23"/>
      <c r="AR161" s="47"/>
      <c r="AS161" s="47"/>
      <c r="AT161" s="47"/>
      <c r="AU161" s="47"/>
      <c r="AV161" s="47"/>
      <c r="AW161" s="79"/>
      <c r="AX161" s="79"/>
      <c r="AY161" s="47"/>
      <c r="AZ161" s="83"/>
      <c r="BA161" s="8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127"/>
      <c r="BS161" s="48"/>
      <c r="BT161" s="48"/>
      <c r="BU161" s="48"/>
      <c r="BV161" s="48"/>
      <c r="BW161" s="48"/>
      <c r="BX161" s="48"/>
      <c r="BY161" s="48"/>
      <c r="BZ161" s="7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</row>
    <row r="162" spans="1:159" x14ac:dyDescent="0.2">
      <c r="A162" s="69"/>
      <c r="B162" s="22"/>
      <c r="C162" s="22"/>
      <c r="D162" s="1"/>
      <c r="E162" s="3"/>
      <c r="F162" s="3"/>
      <c r="G162" s="3"/>
      <c r="H162" s="3"/>
      <c r="I162" s="1"/>
      <c r="J162" s="3"/>
      <c r="K162" s="3"/>
      <c r="L162" s="21"/>
      <c r="M162" s="21"/>
      <c r="N162" s="1"/>
      <c r="O162" s="1"/>
      <c r="P162" s="4"/>
      <c r="Q162" s="1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4"/>
      <c r="AM162" s="23"/>
      <c r="AN162" s="23"/>
      <c r="AO162" s="23"/>
      <c r="AP162" s="47"/>
      <c r="AQ162" s="23"/>
      <c r="AR162" s="47"/>
      <c r="AS162" s="47"/>
      <c r="AT162" s="47"/>
      <c r="AU162" s="47"/>
      <c r="AV162" s="47"/>
      <c r="AW162" s="79"/>
      <c r="AX162" s="79"/>
      <c r="AY162" s="47"/>
      <c r="AZ162" s="83"/>
      <c r="BA162" s="8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127"/>
      <c r="BS162" s="48"/>
      <c r="BT162" s="48"/>
      <c r="BU162" s="48"/>
      <c r="BV162" s="48"/>
      <c r="BW162" s="48"/>
      <c r="BX162" s="48"/>
      <c r="BY162" s="48"/>
      <c r="BZ162" s="7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</row>
    <row r="163" spans="1:159" x14ac:dyDescent="0.2">
      <c r="A163" s="69"/>
      <c r="B163" s="22"/>
      <c r="C163" s="22"/>
      <c r="D163" s="1"/>
      <c r="E163" s="3"/>
      <c r="F163" s="3"/>
      <c r="G163" s="3"/>
      <c r="H163" s="3"/>
      <c r="I163" s="1"/>
      <c r="J163" s="3"/>
      <c r="K163" s="3"/>
      <c r="L163" s="21"/>
      <c r="M163" s="21"/>
      <c r="N163" s="1"/>
      <c r="O163" s="1"/>
      <c r="P163" s="4"/>
      <c r="Q163" s="1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4"/>
      <c r="AM163" s="23"/>
      <c r="AN163" s="23"/>
      <c r="AO163" s="23"/>
      <c r="AP163" s="47"/>
      <c r="AQ163" s="23"/>
      <c r="AR163" s="47"/>
      <c r="AS163" s="47"/>
      <c r="AT163" s="47"/>
      <c r="AU163" s="47"/>
      <c r="AV163" s="47"/>
      <c r="AW163" s="79"/>
      <c r="AX163" s="79"/>
      <c r="AY163" s="47"/>
      <c r="AZ163" s="83"/>
      <c r="BA163" s="8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127"/>
      <c r="BS163" s="48"/>
      <c r="BT163" s="48"/>
      <c r="BU163" s="48"/>
      <c r="BV163" s="48"/>
      <c r="BW163" s="48"/>
      <c r="BX163" s="48"/>
      <c r="BY163" s="48"/>
      <c r="BZ163" s="7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</row>
    <row r="164" spans="1:159" x14ac:dyDescent="0.2">
      <c r="A164" s="69"/>
      <c r="B164" s="22"/>
      <c r="C164" s="22"/>
      <c r="D164" s="1"/>
      <c r="E164" s="3"/>
      <c r="F164" s="3"/>
      <c r="G164" s="3"/>
      <c r="H164" s="3"/>
      <c r="I164" s="1"/>
      <c r="J164" s="3"/>
      <c r="K164" s="3"/>
      <c r="L164" s="21"/>
      <c r="M164" s="21"/>
      <c r="N164" s="1"/>
      <c r="O164" s="1"/>
      <c r="P164" s="4"/>
      <c r="Q164" s="1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4"/>
      <c r="AM164" s="23"/>
      <c r="AN164" s="23"/>
      <c r="AO164" s="23"/>
      <c r="AP164" s="47"/>
      <c r="AQ164" s="23"/>
      <c r="AR164" s="47"/>
      <c r="AS164" s="47"/>
      <c r="AT164" s="47"/>
      <c r="AU164" s="47"/>
      <c r="AV164" s="47"/>
      <c r="AW164" s="79"/>
      <c r="AX164" s="79"/>
      <c r="AY164" s="47"/>
      <c r="AZ164" s="83"/>
      <c r="BA164" s="8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127"/>
      <c r="BS164" s="48"/>
      <c r="BT164" s="48"/>
      <c r="BU164" s="48"/>
      <c r="BV164" s="48"/>
      <c r="BW164" s="48"/>
      <c r="BX164" s="48"/>
      <c r="BY164" s="48"/>
      <c r="BZ164" s="7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</row>
    <row r="165" spans="1:159" x14ac:dyDescent="0.2">
      <c r="A165" s="69"/>
      <c r="B165" s="22"/>
      <c r="C165" s="22"/>
      <c r="D165" s="1"/>
      <c r="E165" s="3"/>
      <c r="F165" s="3"/>
      <c r="G165" s="3"/>
      <c r="H165" s="3"/>
      <c r="I165" s="1"/>
      <c r="J165" s="3"/>
      <c r="K165" s="3"/>
      <c r="L165" s="21"/>
      <c r="M165" s="21"/>
      <c r="N165" s="1"/>
      <c r="O165" s="1"/>
      <c r="P165" s="4"/>
      <c r="Q165" s="1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4"/>
      <c r="AM165" s="23"/>
      <c r="AN165" s="23"/>
      <c r="AO165" s="23"/>
      <c r="AP165" s="47"/>
      <c r="AQ165" s="23"/>
      <c r="AR165" s="47"/>
      <c r="AS165" s="47"/>
      <c r="AT165" s="47"/>
      <c r="AU165" s="47"/>
      <c r="AV165" s="47"/>
      <c r="AW165" s="79"/>
      <c r="AX165" s="79"/>
      <c r="AY165" s="47"/>
      <c r="AZ165" s="83"/>
      <c r="BA165" s="8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127"/>
      <c r="BS165" s="48"/>
      <c r="BT165" s="48"/>
      <c r="BU165" s="48"/>
      <c r="BV165" s="48"/>
      <c r="BW165" s="48"/>
      <c r="BX165" s="48"/>
      <c r="BY165" s="48"/>
      <c r="BZ165" s="7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</row>
    <row r="166" spans="1:159" x14ac:dyDescent="0.2">
      <c r="A166" s="69"/>
      <c r="B166" s="22"/>
      <c r="C166" s="22"/>
      <c r="D166" s="1"/>
      <c r="E166" s="3"/>
      <c r="F166" s="3"/>
      <c r="G166" s="3"/>
      <c r="H166" s="3"/>
      <c r="I166" s="1"/>
      <c r="J166" s="3"/>
      <c r="K166" s="3"/>
      <c r="L166" s="21"/>
      <c r="M166" s="21"/>
      <c r="N166" s="1"/>
      <c r="O166" s="1"/>
      <c r="P166" s="4"/>
      <c r="Q166" s="1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4"/>
      <c r="AM166" s="23"/>
      <c r="AN166" s="23"/>
      <c r="AO166" s="23"/>
      <c r="AP166" s="47"/>
      <c r="AQ166" s="23"/>
      <c r="AR166" s="47"/>
      <c r="AS166" s="47"/>
      <c r="AT166" s="47"/>
      <c r="AU166" s="47"/>
      <c r="AV166" s="47"/>
      <c r="AW166" s="79"/>
      <c r="AX166" s="79"/>
      <c r="AY166" s="47"/>
      <c r="AZ166" s="83"/>
      <c r="BA166" s="8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127"/>
      <c r="BS166" s="48"/>
      <c r="BT166" s="48"/>
      <c r="BU166" s="48"/>
      <c r="BV166" s="48"/>
      <c r="BW166" s="48"/>
      <c r="BX166" s="48"/>
      <c r="BY166" s="48"/>
      <c r="BZ166" s="7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</row>
    <row r="167" spans="1:159" x14ac:dyDescent="0.2">
      <c r="A167" s="69"/>
      <c r="B167" s="22"/>
      <c r="C167" s="22"/>
      <c r="D167" s="1"/>
      <c r="E167" s="3"/>
      <c r="F167" s="3"/>
      <c r="G167" s="3"/>
      <c r="H167" s="3"/>
      <c r="I167" s="1"/>
      <c r="J167" s="3"/>
      <c r="K167" s="3"/>
      <c r="L167" s="21"/>
      <c r="M167" s="21"/>
      <c r="N167" s="1"/>
      <c r="O167" s="1"/>
      <c r="P167" s="4"/>
      <c r="Q167" s="1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4"/>
      <c r="AM167" s="23"/>
      <c r="AN167" s="23"/>
      <c r="AO167" s="23"/>
      <c r="AP167" s="47"/>
      <c r="AQ167" s="23"/>
      <c r="AR167" s="47"/>
      <c r="AS167" s="47"/>
      <c r="AT167" s="47"/>
      <c r="AU167" s="47"/>
      <c r="AV167" s="47"/>
      <c r="AW167" s="79"/>
      <c r="AX167" s="79"/>
      <c r="AY167" s="47"/>
      <c r="AZ167" s="83"/>
      <c r="BA167" s="8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127"/>
      <c r="BS167" s="48"/>
      <c r="BT167" s="48"/>
      <c r="BU167" s="48"/>
      <c r="BV167" s="48"/>
      <c r="BW167" s="48"/>
      <c r="BX167" s="48"/>
      <c r="BY167" s="48"/>
      <c r="BZ167" s="7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</row>
    <row r="168" spans="1:159" x14ac:dyDescent="0.2">
      <c r="A168" s="69"/>
      <c r="B168" s="22"/>
      <c r="C168" s="22"/>
      <c r="D168" s="1"/>
      <c r="E168" s="3"/>
      <c r="F168" s="3"/>
      <c r="G168" s="3"/>
      <c r="H168" s="3"/>
      <c r="I168" s="1"/>
      <c r="J168" s="3"/>
      <c r="K168" s="3"/>
      <c r="L168" s="21"/>
      <c r="M168" s="21"/>
      <c r="N168" s="1"/>
      <c r="O168" s="1"/>
      <c r="P168" s="4"/>
      <c r="Q168" s="1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4"/>
      <c r="AM168" s="23"/>
      <c r="AN168" s="23"/>
      <c r="AO168" s="23"/>
      <c r="AP168" s="47"/>
      <c r="AQ168" s="23"/>
      <c r="AR168" s="47"/>
      <c r="AS168" s="47"/>
      <c r="AT168" s="47"/>
      <c r="AU168" s="47"/>
      <c r="AV168" s="47"/>
      <c r="AW168" s="79"/>
      <c r="AX168" s="79"/>
      <c r="AY168" s="47"/>
      <c r="AZ168" s="83"/>
      <c r="BA168" s="8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127"/>
      <c r="BS168" s="48"/>
      <c r="BT168" s="48"/>
      <c r="BU168" s="48"/>
      <c r="BV168" s="48"/>
      <c r="BW168" s="48"/>
      <c r="BX168" s="48"/>
      <c r="BY168" s="48"/>
      <c r="BZ168" s="7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</row>
    <row r="169" spans="1:159" x14ac:dyDescent="0.2">
      <c r="A169" s="69"/>
      <c r="B169" s="22"/>
      <c r="C169" s="22"/>
      <c r="D169" s="1"/>
      <c r="E169" s="3"/>
      <c r="F169" s="3"/>
      <c r="G169" s="3"/>
      <c r="H169" s="3"/>
      <c r="I169" s="1"/>
      <c r="J169" s="3"/>
      <c r="K169" s="3"/>
      <c r="L169" s="21"/>
      <c r="M169" s="21"/>
      <c r="N169" s="1"/>
      <c r="O169" s="1"/>
      <c r="P169" s="4"/>
      <c r="Q169" s="1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4"/>
      <c r="AM169" s="23"/>
      <c r="AN169" s="23"/>
      <c r="AO169" s="23"/>
      <c r="AP169" s="47"/>
      <c r="AQ169" s="23"/>
      <c r="AR169" s="47"/>
      <c r="AS169" s="47"/>
      <c r="AT169" s="47"/>
      <c r="AU169" s="47"/>
      <c r="AV169" s="47"/>
      <c r="AW169" s="79"/>
      <c r="AX169" s="79"/>
      <c r="AY169" s="47"/>
      <c r="AZ169" s="83"/>
      <c r="BA169" s="8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127"/>
      <c r="BS169" s="48"/>
      <c r="BT169" s="48"/>
      <c r="BU169" s="48"/>
      <c r="BV169" s="48"/>
      <c r="BW169" s="48"/>
      <c r="BX169" s="48"/>
      <c r="BY169" s="48"/>
      <c r="BZ169" s="7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</row>
    <row r="170" spans="1:159" x14ac:dyDescent="0.2">
      <c r="A170" s="69"/>
      <c r="B170" s="22"/>
      <c r="C170" s="22"/>
      <c r="D170" s="1"/>
      <c r="E170" s="3"/>
      <c r="F170" s="3"/>
      <c r="G170" s="3"/>
      <c r="H170" s="3"/>
      <c r="I170" s="1"/>
      <c r="J170" s="3"/>
      <c r="K170" s="3"/>
      <c r="L170" s="21"/>
      <c r="M170" s="21"/>
      <c r="N170" s="1"/>
      <c r="O170" s="1"/>
      <c r="P170" s="4"/>
      <c r="Q170" s="1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4"/>
      <c r="AM170" s="23"/>
      <c r="AN170" s="23"/>
      <c r="AO170" s="23"/>
      <c r="AP170" s="47"/>
      <c r="AQ170" s="23"/>
      <c r="AR170" s="47"/>
      <c r="AS170" s="47"/>
      <c r="AT170" s="47"/>
      <c r="AU170" s="47"/>
      <c r="AV170" s="47"/>
      <c r="AW170" s="79"/>
      <c r="AX170" s="79"/>
      <c r="AY170" s="47"/>
      <c r="AZ170" s="83"/>
      <c r="BA170" s="8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127"/>
      <c r="BS170" s="48"/>
      <c r="BT170" s="48"/>
      <c r="BU170" s="48"/>
      <c r="BV170" s="48"/>
      <c r="BW170" s="48"/>
      <c r="BX170" s="48"/>
      <c r="BY170" s="48"/>
      <c r="BZ170" s="7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</row>
    <row r="171" spans="1:159" x14ac:dyDescent="0.2">
      <c r="A171" s="69"/>
      <c r="B171" s="22"/>
      <c r="C171" s="22"/>
      <c r="D171" s="1"/>
      <c r="E171" s="3"/>
      <c r="F171" s="3"/>
      <c r="G171" s="3"/>
      <c r="H171" s="3"/>
      <c r="I171" s="1"/>
      <c r="J171" s="3"/>
      <c r="K171" s="3"/>
      <c r="L171" s="21"/>
      <c r="M171" s="21"/>
      <c r="N171" s="1"/>
      <c r="O171" s="1"/>
      <c r="P171" s="4"/>
      <c r="Q171" s="1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4"/>
      <c r="AM171" s="23"/>
      <c r="AN171" s="23"/>
      <c r="AO171" s="23"/>
      <c r="AP171" s="47"/>
      <c r="AQ171" s="23"/>
      <c r="AR171" s="47"/>
      <c r="AS171" s="47"/>
      <c r="AT171" s="47"/>
      <c r="AU171" s="47"/>
      <c r="AV171" s="47"/>
      <c r="AW171" s="79"/>
      <c r="AX171" s="79"/>
      <c r="AY171" s="47"/>
      <c r="AZ171" s="83"/>
      <c r="BA171" s="8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127"/>
      <c r="BS171" s="48"/>
      <c r="BT171" s="48"/>
      <c r="BU171" s="48"/>
      <c r="BV171" s="48"/>
      <c r="BW171" s="48"/>
      <c r="BX171" s="48"/>
      <c r="BY171" s="48"/>
      <c r="BZ171" s="7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</row>
    <row r="172" spans="1:159" x14ac:dyDescent="0.2">
      <c r="A172" s="69"/>
      <c r="B172" s="22"/>
      <c r="C172" s="22"/>
      <c r="D172" s="1"/>
      <c r="E172" s="3"/>
      <c r="F172" s="3"/>
      <c r="G172" s="3"/>
      <c r="H172" s="3"/>
      <c r="I172" s="1"/>
      <c r="J172" s="3"/>
      <c r="K172" s="3"/>
      <c r="L172" s="21"/>
      <c r="M172" s="21"/>
      <c r="N172" s="1"/>
      <c r="O172" s="1"/>
      <c r="P172" s="4"/>
      <c r="Q172" s="1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4"/>
      <c r="AM172" s="23"/>
      <c r="AN172" s="23"/>
      <c r="AO172" s="23"/>
      <c r="AP172" s="47"/>
      <c r="AQ172" s="23"/>
      <c r="AR172" s="47"/>
      <c r="AS172" s="47"/>
      <c r="AT172" s="47"/>
      <c r="AU172" s="47"/>
      <c r="AV172" s="47"/>
      <c r="AW172" s="79"/>
      <c r="AX172" s="79"/>
      <c r="AY172" s="47"/>
      <c r="AZ172" s="83"/>
      <c r="BA172" s="8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127"/>
      <c r="BS172" s="48"/>
      <c r="BT172" s="48"/>
      <c r="BU172" s="48"/>
      <c r="BV172" s="48"/>
      <c r="BW172" s="48"/>
      <c r="BX172" s="48"/>
      <c r="BY172" s="48"/>
      <c r="BZ172" s="7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</row>
    <row r="173" spans="1:159" x14ac:dyDescent="0.2">
      <c r="A173" s="69"/>
      <c r="B173" s="22"/>
      <c r="C173" s="22"/>
      <c r="D173" s="1"/>
      <c r="E173" s="3"/>
      <c r="F173" s="3"/>
      <c r="G173" s="3"/>
      <c r="H173" s="3"/>
      <c r="I173" s="1"/>
      <c r="J173" s="3"/>
      <c r="K173" s="3"/>
      <c r="L173" s="21"/>
      <c r="M173" s="21"/>
      <c r="N173" s="1"/>
      <c r="O173" s="1"/>
      <c r="P173" s="4"/>
      <c r="Q173" s="1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4"/>
      <c r="AM173" s="23"/>
      <c r="AN173" s="23"/>
      <c r="AO173" s="23"/>
      <c r="AP173" s="47"/>
      <c r="AQ173" s="23"/>
      <c r="AR173" s="47"/>
      <c r="AS173" s="47"/>
      <c r="AT173" s="47"/>
      <c r="AU173" s="47"/>
      <c r="AV173" s="47"/>
      <c r="AW173" s="79"/>
      <c r="AX173" s="79"/>
      <c r="AY173" s="47"/>
      <c r="AZ173" s="83"/>
      <c r="BA173" s="8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127"/>
      <c r="BS173" s="48"/>
      <c r="BT173" s="48"/>
      <c r="BU173" s="48"/>
      <c r="BV173" s="48"/>
      <c r="BW173" s="48"/>
      <c r="BX173" s="48"/>
      <c r="BY173" s="48"/>
      <c r="BZ173" s="7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</row>
    <row r="174" spans="1:159" x14ac:dyDescent="0.2">
      <c r="A174" s="69"/>
      <c r="B174" s="22"/>
      <c r="C174" s="22"/>
      <c r="D174" s="1"/>
      <c r="E174" s="3"/>
      <c r="F174" s="3"/>
      <c r="G174" s="3"/>
      <c r="H174" s="3"/>
      <c r="I174" s="1"/>
      <c r="J174" s="3"/>
      <c r="K174" s="3"/>
      <c r="L174" s="21"/>
      <c r="M174" s="21"/>
      <c r="N174" s="1"/>
      <c r="O174" s="1"/>
      <c r="P174" s="4"/>
      <c r="Q174" s="1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4"/>
      <c r="AM174" s="23"/>
      <c r="AN174" s="23"/>
      <c r="AO174" s="23"/>
      <c r="AP174" s="47"/>
      <c r="AQ174" s="23"/>
      <c r="AR174" s="47"/>
      <c r="AS174" s="47"/>
      <c r="AT174" s="47"/>
      <c r="AU174" s="47"/>
      <c r="AV174" s="47"/>
      <c r="AW174" s="79"/>
      <c r="AX174" s="79"/>
      <c r="AY174" s="47"/>
      <c r="AZ174" s="83"/>
      <c r="BA174" s="8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127"/>
      <c r="BS174" s="48"/>
      <c r="BT174" s="48"/>
      <c r="BU174" s="48"/>
      <c r="BV174" s="48"/>
      <c r="BW174" s="48"/>
      <c r="BX174" s="48"/>
      <c r="BY174" s="48"/>
      <c r="BZ174" s="7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</row>
    <row r="175" spans="1:159" x14ac:dyDescent="0.2">
      <c r="A175" s="69"/>
      <c r="B175" s="22"/>
      <c r="C175" s="22"/>
      <c r="D175" s="1"/>
      <c r="E175" s="3"/>
      <c r="F175" s="3"/>
      <c r="G175" s="3"/>
      <c r="H175" s="3"/>
      <c r="I175" s="1"/>
      <c r="J175" s="3"/>
      <c r="K175" s="3"/>
      <c r="L175" s="21"/>
      <c r="M175" s="21"/>
      <c r="N175" s="1"/>
      <c r="O175" s="1"/>
      <c r="P175" s="4"/>
      <c r="Q175" s="1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4"/>
      <c r="AM175" s="23"/>
      <c r="AN175" s="23"/>
      <c r="AO175" s="23"/>
      <c r="AP175" s="47"/>
      <c r="AQ175" s="23"/>
      <c r="AR175" s="47"/>
      <c r="AS175" s="47"/>
      <c r="AT175" s="47"/>
      <c r="AU175" s="47"/>
      <c r="AV175" s="47"/>
      <c r="AW175" s="79"/>
      <c r="AX175" s="79"/>
      <c r="AY175" s="47"/>
      <c r="AZ175" s="83"/>
      <c r="BA175" s="8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127"/>
      <c r="BS175" s="48"/>
      <c r="BT175" s="48"/>
      <c r="BU175" s="48"/>
      <c r="BV175" s="48"/>
      <c r="BW175" s="48"/>
      <c r="BX175" s="48"/>
      <c r="BY175" s="48"/>
      <c r="BZ175" s="7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</row>
    <row r="176" spans="1:159" x14ac:dyDescent="0.2">
      <c r="A176" s="69"/>
      <c r="B176" s="22"/>
      <c r="C176" s="22"/>
      <c r="D176" s="1"/>
      <c r="E176" s="3"/>
      <c r="F176" s="3"/>
      <c r="G176" s="3"/>
      <c r="H176" s="3"/>
      <c r="I176" s="1"/>
      <c r="J176" s="3"/>
      <c r="K176" s="3"/>
      <c r="L176" s="21"/>
      <c r="M176" s="21"/>
      <c r="N176" s="1"/>
      <c r="O176" s="1"/>
      <c r="P176" s="4"/>
      <c r="Q176" s="1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4"/>
      <c r="AM176" s="23"/>
      <c r="AN176" s="23"/>
      <c r="AO176" s="23"/>
      <c r="AP176" s="47"/>
      <c r="AQ176" s="23"/>
      <c r="AR176" s="47"/>
      <c r="AS176" s="47"/>
      <c r="AT176" s="47"/>
      <c r="AU176" s="47"/>
      <c r="AV176" s="47"/>
      <c r="AW176" s="79"/>
      <c r="AX176" s="79"/>
      <c r="AY176" s="47"/>
      <c r="AZ176" s="83"/>
      <c r="BA176" s="8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127"/>
      <c r="BS176" s="48"/>
      <c r="BT176" s="48"/>
      <c r="BU176" s="48"/>
      <c r="BV176" s="48"/>
      <c r="BW176" s="48"/>
      <c r="BX176" s="48"/>
      <c r="BY176" s="48"/>
      <c r="BZ176" s="7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</row>
    <row r="177" spans="1:159" x14ac:dyDescent="0.2">
      <c r="A177" s="69"/>
      <c r="B177" s="22"/>
      <c r="C177" s="22"/>
      <c r="D177" s="1"/>
      <c r="E177" s="3"/>
      <c r="F177" s="3"/>
      <c r="G177" s="3"/>
      <c r="H177" s="3"/>
      <c r="I177" s="1"/>
      <c r="J177" s="3"/>
      <c r="K177" s="3"/>
      <c r="L177" s="21"/>
      <c r="M177" s="21"/>
      <c r="N177" s="1"/>
      <c r="O177" s="1"/>
      <c r="P177" s="4"/>
      <c r="Q177" s="1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4"/>
      <c r="AM177" s="23"/>
      <c r="AN177" s="23"/>
      <c r="AO177" s="23"/>
      <c r="AP177" s="47"/>
      <c r="AQ177" s="23"/>
      <c r="AR177" s="47"/>
      <c r="AS177" s="47"/>
      <c r="AT177" s="47"/>
      <c r="AU177" s="47"/>
      <c r="AV177" s="47"/>
      <c r="AW177" s="79"/>
      <c r="AX177" s="79"/>
      <c r="AY177" s="47"/>
      <c r="AZ177" s="83"/>
      <c r="BA177" s="8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127"/>
      <c r="BS177" s="48"/>
      <c r="BT177" s="48"/>
      <c r="BU177" s="48"/>
      <c r="BV177" s="48"/>
      <c r="BW177" s="48"/>
      <c r="BX177" s="48"/>
      <c r="BY177" s="48"/>
      <c r="BZ177" s="7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</row>
    <row r="178" spans="1:159" x14ac:dyDescent="0.2">
      <c r="A178" s="69"/>
      <c r="B178" s="22"/>
      <c r="C178" s="22"/>
      <c r="D178" s="1"/>
      <c r="E178" s="3"/>
      <c r="F178" s="3"/>
      <c r="G178" s="3"/>
      <c r="H178" s="3"/>
      <c r="I178" s="1"/>
      <c r="J178" s="3"/>
      <c r="K178" s="3"/>
      <c r="L178" s="21"/>
      <c r="M178" s="21"/>
      <c r="N178" s="1"/>
      <c r="O178" s="1"/>
      <c r="P178" s="4"/>
      <c r="Q178" s="1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4"/>
      <c r="AM178" s="23"/>
      <c r="AN178" s="23"/>
      <c r="AO178" s="23"/>
      <c r="AP178" s="47"/>
      <c r="AQ178" s="23"/>
      <c r="AR178" s="47"/>
      <c r="AS178" s="47"/>
      <c r="AT178" s="47"/>
      <c r="AU178" s="47"/>
      <c r="AV178" s="47"/>
      <c r="AW178" s="79"/>
      <c r="AX178" s="79"/>
      <c r="AY178" s="47"/>
      <c r="AZ178" s="83"/>
      <c r="BA178" s="8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127"/>
      <c r="BS178" s="48"/>
      <c r="BT178" s="48"/>
      <c r="BU178" s="48"/>
      <c r="BV178" s="48"/>
      <c r="BW178" s="48"/>
      <c r="BX178" s="48"/>
      <c r="BY178" s="48"/>
      <c r="BZ178" s="7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</row>
    <row r="179" spans="1:159" x14ac:dyDescent="0.2">
      <c r="A179" s="69"/>
      <c r="B179" s="22"/>
      <c r="C179" s="22"/>
      <c r="D179" s="1"/>
      <c r="E179" s="3"/>
      <c r="F179" s="3"/>
      <c r="G179" s="3"/>
      <c r="H179" s="3"/>
      <c r="I179" s="1"/>
      <c r="J179" s="3"/>
      <c r="K179" s="3"/>
      <c r="L179" s="21"/>
      <c r="M179" s="21"/>
      <c r="N179" s="1"/>
      <c r="O179" s="1"/>
      <c r="P179" s="4"/>
      <c r="Q179" s="1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4"/>
      <c r="AM179" s="23"/>
      <c r="AN179" s="23"/>
      <c r="AO179" s="23"/>
      <c r="AP179" s="47"/>
      <c r="AQ179" s="23"/>
      <c r="AR179" s="47"/>
      <c r="AS179" s="47"/>
      <c r="AT179" s="47"/>
      <c r="AU179" s="47"/>
      <c r="AV179" s="47"/>
      <c r="AW179" s="79"/>
      <c r="AX179" s="79"/>
      <c r="AY179" s="47"/>
      <c r="AZ179" s="83"/>
      <c r="BA179" s="8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127"/>
      <c r="BS179" s="48"/>
      <c r="BT179" s="48"/>
      <c r="BU179" s="48"/>
      <c r="BV179" s="48"/>
      <c r="BW179" s="48"/>
      <c r="BX179" s="48"/>
      <c r="BY179" s="48"/>
      <c r="BZ179" s="7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</row>
    <row r="180" spans="1:159" x14ac:dyDescent="0.2">
      <c r="A180" s="69"/>
      <c r="B180" s="22"/>
      <c r="C180" s="22"/>
      <c r="D180" s="1"/>
      <c r="E180" s="3"/>
      <c r="F180" s="3"/>
      <c r="G180" s="3"/>
      <c r="H180" s="3"/>
      <c r="I180" s="1"/>
      <c r="J180" s="3"/>
      <c r="K180" s="3"/>
      <c r="L180" s="21"/>
      <c r="M180" s="21"/>
      <c r="N180" s="1"/>
      <c r="O180" s="1"/>
      <c r="P180" s="4"/>
      <c r="Q180" s="1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4"/>
      <c r="AM180" s="23"/>
      <c r="AN180" s="23"/>
      <c r="AO180" s="23"/>
      <c r="AP180" s="47"/>
      <c r="AQ180" s="23"/>
      <c r="AR180" s="47"/>
      <c r="AS180" s="47"/>
      <c r="AT180" s="47"/>
      <c r="AU180" s="47"/>
      <c r="AV180" s="47"/>
      <c r="AW180" s="79"/>
      <c r="AX180" s="79"/>
      <c r="AY180" s="47"/>
      <c r="AZ180" s="83"/>
      <c r="BA180" s="8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127"/>
      <c r="BS180" s="48"/>
      <c r="BT180" s="48"/>
      <c r="BU180" s="48"/>
      <c r="BV180" s="48"/>
      <c r="BW180" s="48"/>
      <c r="BX180" s="48"/>
      <c r="BY180" s="48"/>
      <c r="BZ180" s="7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</row>
    <row r="181" spans="1:159" x14ac:dyDescent="0.2">
      <c r="A181" s="69"/>
      <c r="B181" s="22"/>
      <c r="C181" s="22"/>
      <c r="D181" s="1"/>
      <c r="E181" s="3"/>
      <c r="F181" s="3"/>
      <c r="G181" s="3"/>
      <c r="H181" s="3"/>
      <c r="I181" s="1"/>
      <c r="J181" s="3"/>
      <c r="K181" s="3"/>
      <c r="L181" s="21"/>
      <c r="M181" s="21"/>
      <c r="N181" s="1"/>
      <c r="O181" s="1"/>
      <c r="P181" s="4"/>
      <c r="Q181" s="1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4"/>
      <c r="AM181" s="23"/>
      <c r="AN181" s="23"/>
      <c r="AO181" s="23"/>
      <c r="AP181" s="47"/>
      <c r="AQ181" s="23"/>
      <c r="AR181" s="47"/>
      <c r="AS181" s="47"/>
      <c r="AT181" s="47"/>
      <c r="AU181" s="47"/>
      <c r="AV181" s="47"/>
      <c r="AW181" s="79"/>
      <c r="AX181" s="79"/>
      <c r="AY181" s="47"/>
      <c r="AZ181" s="83"/>
      <c r="BA181" s="8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127"/>
      <c r="BS181" s="48"/>
      <c r="BT181" s="48"/>
      <c r="BU181" s="48"/>
      <c r="BV181" s="48"/>
      <c r="BW181" s="48"/>
      <c r="BX181" s="48"/>
      <c r="BY181" s="48"/>
      <c r="BZ181" s="7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</row>
    <row r="182" spans="1:159" x14ac:dyDescent="0.2">
      <c r="A182" s="69"/>
      <c r="B182" s="22"/>
      <c r="C182" s="22"/>
      <c r="D182" s="1"/>
      <c r="E182" s="3"/>
      <c r="F182" s="3"/>
      <c r="G182" s="3"/>
      <c r="H182" s="3"/>
      <c r="I182" s="1"/>
      <c r="J182" s="3"/>
      <c r="K182" s="3"/>
      <c r="L182" s="21"/>
      <c r="M182" s="21"/>
      <c r="N182" s="1"/>
      <c r="O182" s="1"/>
      <c r="P182" s="4"/>
      <c r="Q182" s="1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4"/>
      <c r="AM182" s="23"/>
      <c r="AN182" s="23"/>
      <c r="AO182" s="23"/>
      <c r="AP182" s="47"/>
      <c r="AQ182" s="23"/>
      <c r="AR182" s="47"/>
      <c r="AS182" s="47"/>
      <c r="AT182" s="47"/>
      <c r="AU182" s="47"/>
      <c r="AV182" s="47"/>
      <c r="AW182" s="79"/>
      <c r="AX182" s="79"/>
      <c r="AY182" s="47"/>
      <c r="AZ182" s="83"/>
      <c r="BA182" s="8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127"/>
      <c r="BS182" s="48"/>
      <c r="BT182" s="48"/>
      <c r="BU182" s="48"/>
      <c r="BV182" s="48"/>
      <c r="BW182" s="48"/>
      <c r="BX182" s="48"/>
      <c r="BY182" s="48"/>
      <c r="BZ182" s="7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</row>
    <row r="183" spans="1:159" x14ac:dyDescent="0.2">
      <c r="A183" s="69"/>
      <c r="B183" s="22"/>
      <c r="C183" s="22"/>
      <c r="D183" s="1"/>
      <c r="E183" s="3"/>
      <c r="F183" s="3"/>
      <c r="G183" s="3"/>
      <c r="H183" s="3"/>
      <c r="I183" s="1"/>
      <c r="J183" s="3"/>
      <c r="K183" s="3"/>
      <c r="L183" s="21"/>
      <c r="M183" s="21"/>
      <c r="N183" s="1"/>
      <c r="O183" s="1"/>
      <c r="P183" s="4"/>
      <c r="Q183" s="1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4"/>
      <c r="AM183" s="23"/>
      <c r="AN183" s="23"/>
      <c r="AO183" s="23"/>
      <c r="AP183" s="47"/>
      <c r="AQ183" s="23"/>
      <c r="AR183" s="47"/>
      <c r="AS183" s="47"/>
      <c r="AT183" s="47"/>
      <c r="AU183" s="47"/>
      <c r="AV183" s="47"/>
      <c r="AW183" s="79"/>
      <c r="AX183" s="79"/>
      <c r="AY183" s="47"/>
      <c r="AZ183" s="83"/>
      <c r="BA183" s="8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127"/>
      <c r="BS183" s="48"/>
      <c r="BT183" s="48"/>
      <c r="BU183" s="48"/>
      <c r="BV183" s="48"/>
      <c r="BW183" s="48"/>
      <c r="BX183" s="48"/>
      <c r="BY183" s="48"/>
      <c r="BZ183" s="7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</row>
    <row r="184" spans="1:159" x14ac:dyDescent="0.2">
      <c r="A184" s="69"/>
      <c r="B184" s="22"/>
      <c r="C184" s="22"/>
      <c r="D184" s="1"/>
      <c r="E184" s="3"/>
      <c r="F184" s="3"/>
      <c r="G184" s="3"/>
      <c r="H184" s="3"/>
      <c r="I184" s="1"/>
      <c r="J184" s="3"/>
      <c r="K184" s="3"/>
      <c r="L184" s="21"/>
      <c r="M184" s="21"/>
      <c r="N184" s="1"/>
      <c r="O184" s="1"/>
      <c r="P184" s="4"/>
      <c r="Q184" s="1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4"/>
      <c r="AM184" s="23"/>
      <c r="AN184" s="23"/>
      <c r="AO184" s="23"/>
      <c r="AP184" s="47"/>
      <c r="AQ184" s="23"/>
      <c r="AR184" s="47"/>
      <c r="AS184" s="47"/>
      <c r="AT184" s="47"/>
      <c r="AU184" s="47"/>
      <c r="AV184" s="47"/>
      <c r="AW184" s="79"/>
      <c r="AX184" s="79"/>
      <c r="AY184" s="47"/>
      <c r="AZ184" s="83"/>
      <c r="BA184" s="8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127"/>
      <c r="BS184" s="48"/>
      <c r="BT184" s="48"/>
      <c r="BU184" s="48"/>
      <c r="BV184" s="48"/>
      <c r="BW184" s="48"/>
      <c r="BX184" s="48"/>
      <c r="BY184" s="48"/>
      <c r="BZ184" s="7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</row>
    <row r="185" spans="1:159" x14ac:dyDescent="0.2">
      <c r="A185" s="69"/>
      <c r="B185" s="22"/>
      <c r="C185" s="22"/>
      <c r="D185" s="1"/>
      <c r="E185" s="3"/>
      <c r="F185" s="3"/>
      <c r="G185" s="3"/>
      <c r="H185" s="3"/>
      <c r="I185" s="1"/>
      <c r="J185" s="3"/>
      <c r="K185" s="3"/>
      <c r="L185" s="21"/>
      <c r="M185" s="21"/>
      <c r="N185" s="1"/>
      <c r="O185" s="1"/>
      <c r="P185" s="4"/>
      <c r="Q185" s="1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4"/>
      <c r="AM185" s="23"/>
      <c r="AN185" s="23"/>
      <c r="AO185" s="23"/>
      <c r="AP185" s="47"/>
      <c r="AQ185" s="23"/>
      <c r="AR185" s="47"/>
      <c r="AS185" s="47"/>
      <c r="AT185" s="47"/>
      <c r="AU185" s="47"/>
      <c r="AV185" s="47"/>
      <c r="AW185" s="79"/>
      <c r="AX185" s="79"/>
      <c r="AY185" s="47"/>
      <c r="AZ185" s="83"/>
      <c r="BA185" s="8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127"/>
      <c r="BS185" s="48"/>
      <c r="BT185" s="48"/>
      <c r="BU185" s="48"/>
      <c r="BV185" s="48"/>
      <c r="BW185" s="48"/>
      <c r="BX185" s="48"/>
      <c r="BY185" s="48"/>
      <c r="BZ185" s="7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</row>
    <row r="186" spans="1:159" x14ac:dyDescent="0.2">
      <c r="A186" s="69"/>
      <c r="B186" s="22"/>
      <c r="C186" s="22"/>
      <c r="D186" s="1"/>
      <c r="E186" s="3"/>
      <c r="F186" s="3"/>
      <c r="G186" s="3"/>
      <c r="H186" s="3"/>
      <c r="I186" s="1"/>
      <c r="J186" s="3"/>
      <c r="K186" s="3"/>
      <c r="L186" s="21"/>
      <c r="M186" s="21"/>
      <c r="N186" s="1"/>
      <c r="O186" s="1"/>
      <c r="P186" s="4"/>
      <c r="Q186" s="1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4"/>
      <c r="AM186" s="23"/>
      <c r="AN186" s="23"/>
      <c r="AO186" s="23"/>
      <c r="AP186" s="47"/>
      <c r="AQ186" s="23"/>
      <c r="AR186" s="47"/>
      <c r="AS186" s="47"/>
      <c r="AT186" s="47"/>
      <c r="AU186" s="47"/>
      <c r="AV186" s="47"/>
      <c r="AW186" s="79"/>
      <c r="AX186" s="79"/>
      <c r="AY186" s="47"/>
      <c r="AZ186" s="83"/>
      <c r="BA186" s="8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127"/>
      <c r="BS186" s="48"/>
      <c r="BT186" s="48"/>
      <c r="BU186" s="48"/>
      <c r="BV186" s="48"/>
      <c r="BW186" s="48"/>
      <c r="BX186" s="48"/>
      <c r="BY186" s="48"/>
      <c r="BZ186" s="7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</row>
    <row r="187" spans="1:159" x14ac:dyDescent="0.2">
      <c r="A187" s="69"/>
      <c r="B187" s="22"/>
      <c r="C187" s="22"/>
      <c r="D187" s="1"/>
      <c r="E187" s="3"/>
      <c r="F187" s="3"/>
      <c r="G187" s="3"/>
      <c r="H187" s="3"/>
      <c r="I187" s="1"/>
      <c r="J187" s="3"/>
      <c r="K187" s="3"/>
      <c r="L187" s="21"/>
      <c r="M187" s="21"/>
      <c r="N187" s="1"/>
      <c r="O187" s="1"/>
      <c r="P187" s="4"/>
      <c r="Q187" s="1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4"/>
      <c r="AM187" s="23"/>
      <c r="AN187" s="23"/>
      <c r="AO187" s="23"/>
      <c r="AP187" s="47"/>
      <c r="AQ187" s="23"/>
      <c r="AR187" s="47"/>
      <c r="AS187" s="47"/>
      <c r="AT187" s="47"/>
      <c r="AU187" s="47"/>
      <c r="AV187" s="47"/>
      <c r="AW187" s="79"/>
      <c r="AX187" s="79"/>
      <c r="AY187" s="47"/>
      <c r="AZ187" s="83"/>
      <c r="BA187" s="8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127"/>
      <c r="BS187" s="48"/>
      <c r="BT187" s="48"/>
      <c r="BU187" s="48"/>
      <c r="BV187" s="48"/>
      <c r="BW187" s="48"/>
      <c r="BX187" s="48"/>
      <c r="BY187" s="48"/>
      <c r="BZ187" s="7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</row>
    <row r="188" spans="1:159" x14ac:dyDescent="0.2">
      <c r="A188" s="69"/>
      <c r="B188" s="22"/>
      <c r="C188" s="22"/>
      <c r="D188" s="1"/>
      <c r="E188" s="3"/>
      <c r="F188" s="3"/>
      <c r="G188" s="3"/>
      <c r="H188" s="3"/>
      <c r="I188" s="1"/>
      <c r="J188" s="3"/>
      <c r="K188" s="3"/>
      <c r="L188" s="21"/>
      <c r="M188" s="21"/>
      <c r="N188" s="1"/>
      <c r="O188" s="1"/>
      <c r="P188" s="4"/>
      <c r="Q188" s="1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4"/>
      <c r="AM188" s="23"/>
      <c r="AN188" s="23"/>
      <c r="AO188" s="23"/>
      <c r="AP188" s="47"/>
      <c r="AQ188" s="23"/>
      <c r="AR188" s="47"/>
      <c r="AS188" s="47"/>
      <c r="AT188" s="47"/>
      <c r="AU188" s="47"/>
      <c r="AV188" s="47"/>
      <c r="AW188" s="79"/>
      <c r="AX188" s="79"/>
      <c r="AY188" s="47"/>
      <c r="AZ188" s="83"/>
      <c r="BA188" s="8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127"/>
      <c r="BS188" s="48"/>
      <c r="BT188" s="48"/>
      <c r="BU188" s="48"/>
      <c r="BV188" s="48"/>
      <c r="BW188" s="48"/>
      <c r="BX188" s="48"/>
      <c r="BY188" s="48"/>
      <c r="BZ188" s="7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</row>
    <row r="189" spans="1:159" x14ac:dyDescent="0.2">
      <c r="A189" s="69"/>
      <c r="B189" s="22"/>
      <c r="C189" s="22"/>
      <c r="D189" s="1"/>
      <c r="E189" s="3"/>
      <c r="F189" s="3"/>
      <c r="G189" s="3"/>
      <c r="H189" s="3"/>
      <c r="I189" s="1"/>
      <c r="J189" s="3"/>
      <c r="K189" s="3"/>
      <c r="L189" s="21"/>
      <c r="M189" s="21"/>
      <c r="N189" s="1"/>
      <c r="O189" s="1"/>
      <c r="P189" s="4"/>
      <c r="Q189" s="1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4"/>
      <c r="AM189" s="23"/>
      <c r="AN189" s="23"/>
      <c r="AO189" s="23"/>
      <c r="AP189" s="47"/>
      <c r="AQ189" s="23"/>
      <c r="AR189" s="47"/>
      <c r="AS189" s="47"/>
      <c r="AT189" s="47"/>
      <c r="AU189" s="47"/>
      <c r="AV189" s="47"/>
      <c r="AW189" s="79"/>
      <c r="AX189" s="79"/>
      <c r="AY189" s="47"/>
      <c r="AZ189" s="83"/>
      <c r="BA189" s="8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127"/>
      <c r="BS189" s="48"/>
      <c r="BT189" s="48"/>
      <c r="BU189" s="48"/>
      <c r="BV189" s="48"/>
      <c r="BW189" s="48"/>
      <c r="BX189" s="48"/>
      <c r="BY189" s="48"/>
      <c r="BZ189" s="7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</row>
    <row r="190" spans="1:159" x14ac:dyDescent="0.2">
      <c r="A190" s="69"/>
      <c r="B190" s="22"/>
      <c r="C190" s="22"/>
      <c r="D190" s="1"/>
      <c r="E190" s="3"/>
      <c r="F190" s="3"/>
      <c r="G190" s="3"/>
      <c r="H190" s="3"/>
      <c r="I190" s="1"/>
      <c r="J190" s="3"/>
      <c r="K190" s="3"/>
      <c r="L190" s="21"/>
      <c r="M190" s="21"/>
      <c r="N190" s="1"/>
      <c r="O190" s="1"/>
      <c r="P190" s="4"/>
      <c r="Q190" s="1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4"/>
      <c r="AM190" s="23"/>
      <c r="AN190" s="23"/>
      <c r="AO190" s="23"/>
      <c r="AP190" s="47"/>
      <c r="AQ190" s="23"/>
      <c r="AR190" s="47"/>
      <c r="AS190" s="47"/>
      <c r="AT190" s="47"/>
      <c r="AU190" s="47"/>
      <c r="AV190" s="47"/>
      <c r="AW190" s="79"/>
      <c r="AX190" s="79"/>
      <c r="AY190" s="47"/>
      <c r="AZ190" s="83"/>
      <c r="BA190" s="8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127"/>
      <c r="BS190" s="48"/>
      <c r="BT190" s="48"/>
      <c r="BU190" s="48"/>
      <c r="BV190" s="48"/>
      <c r="BW190" s="48"/>
      <c r="BX190" s="48"/>
      <c r="BY190" s="48"/>
      <c r="BZ190" s="7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</row>
    <row r="191" spans="1:159" x14ac:dyDescent="0.2">
      <c r="A191" s="69"/>
      <c r="B191" s="22"/>
      <c r="C191" s="22"/>
      <c r="D191" s="1"/>
      <c r="E191" s="3"/>
      <c r="F191" s="3"/>
      <c r="G191" s="3"/>
      <c r="H191" s="3"/>
      <c r="I191" s="1"/>
      <c r="J191" s="3"/>
      <c r="K191" s="3"/>
      <c r="L191" s="21"/>
      <c r="M191" s="21"/>
      <c r="N191" s="1"/>
      <c r="O191" s="1"/>
      <c r="P191" s="4"/>
      <c r="Q191" s="1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4"/>
      <c r="AM191" s="23"/>
      <c r="AN191" s="23"/>
      <c r="AO191" s="23"/>
      <c r="AP191" s="47"/>
      <c r="AQ191" s="23"/>
      <c r="AR191" s="47"/>
      <c r="AS191" s="47"/>
      <c r="AT191" s="47"/>
      <c r="AU191" s="47"/>
      <c r="AV191" s="47"/>
      <c r="AW191" s="79"/>
      <c r="AX191" s="79"/>
      <c r="AY191" s="47"/>
      <c r="AZ191" s="83"/>
      <c r="BA191" s="8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127"/>
      <c r="BS191" s="48"/>
      <c r="BT191" s="48"/>
      <c r="BU191" s="48"/>
      <c r="BV191" s="48"/>
      <c r="BW191" s="48"/>
      <c r="BX191" s="48"/>
      <c r="BY191" s="48"/>
      <c r="BZ191" s="7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</row>
    <row r="192" spans="1:159" x14ac:dyDescent="0.2">
      <c r="A192" s="69"/>
      <c r="B192" s="22"/>
      <c r="C192" s="22"/>
      <c r="D192" s="1"/>
      <c r="E192" s="3"/>
      <c r="F192" s="3"/>
      <c r="G192" s="3"/>
      <c r="H192" s="3"/>
      <c r="I192" s="1"/>
      <c r="J192" s="3"/>
      <c r="K192" s="3"/>
      <c r="L192" s="21"/>
      <c r="M192" s="21"/>
      <c r="N192" s="1"/>
      <c r="O192" s="1"/>
      <c r="P192" s="4"/>
      <c r="Q192" s="1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4"/>
      <c r="AM192" s="23"/>
      <c r="AN192" s="23"/>
      <c r="AO192" s="23"/>
      <c r="AP192" s="47"/>
      <c r="AQ192" s="23"/>
      <c r="AR192" s="47"/>
      <c r="AS192" s="47"/>
      <c r="AT192" s="47"/>
      <c r="AU192" s="47"/>
      <c r="AV192" s="47"/>
      <c r="AW192" s="79"/>
      <c r="AX192" s="79"/>
      <c r="AY192" s="47"/>
      <c r="AZ192" s="83"/>
      <c r="BA192" s="8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127"/>
      <c r="BS192" s="48"/>
      <c r="BT192" s="48"/>
      <c r="BU192" s="48"/>
      <c r="BV192" s="48"/>
      <c r="BW192" s="48"/>
      <c r="BX192" s="48"/>
      <c r="BY192" s="48"/>
      <c r="BZ192" s="7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</row>
    <row r="193" spans="1:159" x14ac:dyDescent="0.2">
      <c r="A193" s="69"/>
      <c r="B193" s="22"/>
      <c r="C193" s="22"/>
      <c r="D193" s="1"/>
      <c r="E193" s="3"/>
      <c r="F193" s="3"/>
      <c r="G193" s="3"/>
      <c r="H193" s="3"/>
      <c r="I193" s="1"/>
      <c r="J193" s="3"/>
      <c r="K193" s="3"/>
      <c r="L193" s="21"/>
      <c r="M193" s="21"/>
      <c r="N193" s="1"/>
      <c r="O193" s="1"/>
      <c r="P193" s="4"/>
      <c r="Q193" s="1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4"/>
      <c r="AM193" s="23"/>
      <c r="AN193" s="23"/>
      <c r="AO193" s="23"/>
      <c r="AP193" s="47"/>
      <c r="AQ193" s="23"/>
      <c r="AR193" s="47"/>
      <c r="AS193" s="47"/>
      <c r="AT193" s="47"/>
      <c r="AU193" s="47"/>
      <c r="AV193" s="47"/>
      <c r="AW193" s="79"/>
      <c r="AX193" s="79"/>
      <c r="AY193" s="47"/>
      <c r="AZ193" s="83"/>
      <c r="BA193" s="8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127"/>
      <c r="BS193" s="48"/>
      <c r="BT193" s="48"/>
      <c r="BU193" s="48"/>
      <c r="BV193" s="48"/>
      <c r="BW193" s="48"/>
      <c r="BX193" s="48"/>
      <c r="BY193" s="48"/>
      <c r="BZ193" s="7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</row>
    <row r="194" spans="1:159" x14ac:dyDescent="0.2">
      <c r="A194" s="69"/>
      <c r="B194" s="22"/>
      <c r="C194" s="22"/>
      <c r="D194" s="1"/>
      <c r="E194" s="3"/>
      <c r="F194" s="3"/>
      <c r="G194" s="3"/>
      <c r="H194" s="3"/>
      <c r="I194" s="1"/>
      <c r="J194" s="3"/>
      <c r="K194" s="3"/>
      <c r="L194" s="21"/>
      <c r="M194" s="21"/>
      <c r="N194" s="1"/>
      <c r="O194" s="1"/>
      <c r="P194" s="4"/>
      <c r="Q194" s="1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4"/>
      <c r="AM194" s="23"/>
      <c r="AN194" s="23"/>
      <c r="AO194" s="23"/>
      <c r="AP194" s="47"/>
      <c r="AQ194" s="23"/>
      <c r="AR194" s="47"/>
      <c r="AS194" s="47"/>
      <c r="AT194" s="47"/>
      <c r="AU194" s="47"/>
      <c r="AV194" s="47"/>
      <c r="AW194" s="79"/>
      <c r="AX194" s="79"/>
      <c r="AY194" s="47"/>
      <c r="AZ194" s="83"/>
      <c r="BA194" s="8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127"/>
      <c r="BS194" s="48"/>
      <c r="BT194" s="48"/>
      <c r="BU194" s="48"/>
      <c r="BV194" s="48"/>
      <c r="BW194" s="48"/>
      <c r="BX194" s="48"/>
      <c r="BY194" s="48"/>
      <c r="BZ194" s="7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</row>
    <row r="195" spans="1:159" x14ac:dyDescent="0.2">
      <c r="A195" s="69"/>
      <c r="B195" s="22"/>
      <c r="C195" s="22"/>
      <c r="D195" s="1"/>
      <c r="E195" s="3"/>
      <c r="F195" s="3"/>
      <c r="G195" s="3"/>
      <c r="H195" s="3"/>
      <c r="I195" s="1"/>
      <c r="J195" s="3"/>
      <c r="K195" s="3"/>
      <c r="L195" s="21"/>
      <c r="M195" s="21"/>
      <c r="N195" s="1"/>
      <c r="O195" s="1"/>
      <c r="P195" s="4"/>
      <c r="Q195" s="1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4"/>
      <c r="AM195" s="23"/>
      <c r="AN195" s="23"/>
      <c r="AO195" s="23"/>
      <c r="AP195" s="47"/>
      <c r="AQ195" s="23"/>
      <c r="AR195" s="47"/>
      <c r="AS195" s="47"/>
      <c r="AT195" s="47"/>
      <c r="AU195" s="47"/>
      <c r="AV195" s="47"/>
      <c r="AW195" s="79"/>
      <c r="AX195" s="79"/>
      <c r="AY195" s="47"/>
      <c r="AZ195" s="83"/>
      <c r="BA195" s="8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127"/>
      <c r="BS195" s="48"/>
      <c r="BT195" s="48"/>
      <c r="BU195" s="48"/>
      <c r="BV195" s="48"/>
      <c r="BW195" s="48"/>
      <c r="BX195" s="48"/>
      <c r="BY195" s="48"/>
      <c r="BZ195" s="7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</row>
    <row r="196" spans="1:159" x14ac:dyDescent="0.2">
      <c r="A196" s="69"/>
      <c r="B196" s="22"/>
      <c r="C196" s="22"/>
      <c r="D196" s="1"/>
      <c r="E196" s="3"/>
      <c r="F196" s="3"/>
      <c r="G196" s="3"/>
      <c r="H196" s="3"/>
      <c r="I196" s="1"/>
      <c r="J196" s="3"/>
      <c r="K196" s="3"/>
      <c r="L196" s="21"/>
      <c r="M196" s="21"/>
      <c r="N196" s="1"/>
      <c r="O196" s="1"/>
      <c r="P196" s="4"/>
      <c r="Q196" s="1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4"/>
      <c r="AM196" s="23"/>
      <c r="AN196" s="23"/>
      <c r="AO196" s="23"/>
      <c r="AP196" s="47"/>
      <c r="AQ196" s="23"/>
      <c r="AR196" s="47"/>
      <c r="AS196" s="47"/>
      <c r="AT196" s="47"/>
      <c r="AU196" s="47"/>
      <c r="AV196" s="47"/>
      <c r="AW196" s="79"/>
      <c r="AX196" s="79"/>
      <c r="AY196" s="47"/>
      <c r="AZ196" s="83"/>
      <c r="BA196" s="8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127"/>
      <c r="BS196" s="48"/>
      <c r="BT196" s="48"/>
      <c r="BU196" s="48"/>
      <c r="BV196" s="48"/>
      <c r="BW196" s="48"/>
      <c r="BX196" s="48"/>
      <c r="BY196" s="48"/>
      <c r="BZ196" s="7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</row>
    <row r="197" spans="1:159" x14ac:dyDescent="0.2">
      <c r="A197" s="69"/>
      <c r="B197" s="22"/>
      <c r="C197" s="22"/>
      <c r="D197" s="1"/>
      <c r="E197" s="3"/>
      <c r="F197" s="3"/>
      <c r="G197" s="3"/>
      <c r="H197" s="3"/>
      <c r="I197" s="1"/>
      <c r="J197" s="3"/>
      <c r="K197" s="3"/>
      <c r="L197" s="21"/>
      <c r="M197" s="21"/>
      <c r="N197" s="1"/>
      <c r="O197" s="1"/>
      <c r="P197" s="4"/>
      <c r="Q197" s="1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4"/>
      <c r="AM197" s="23"/>
      <c r="AN197" s="23"/>
      <c r="AO197" s="23"/>
      <c r="AP197" s="47"/>
      <c r="AQ197" s="23"/>
      <c r="AR197" s="47"/>
      <c r="AS197" s="47"/>
      <c r="AT197" s="47"/>
      <c r="AU197" s="47"/>
      <c r="AV197" s="47"/>
      <c r="AW197" s="79"/>
      <c r="AX197" s="79"/>
      <c r="AY197" s="47"/>
      <c r="AZ197" s="83"/>
      <c r="BA197" s="8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127"/>
      <c r="BS197" s="48"/>
      <c r="BT197" s="48"/>
      <c r="BU197" s="48"/>
      <c r="BV197" s="48"/>
      <c r="BW197" s="48"/>
      <c r="BX197" s="48"/>
      <c r="BY197" s="48"/>
      <c r="BZ197" s="7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</row>
    <row r="198" spans="1:159" x14ac:dyDescent="0.2">
      <c r="A198" s="69"/>
      <c r="B198" s="22"/>
      <c r="C198" s="22"/>
      <c r="D198" s="1"/>
      <c r="E198" s="3"/>
      <c r="F198" s="3"/>
      <c r="G198" s="3"/>
      <c r="H198" s="3"/>
      <c r="I198" s="1"/>
      <c r="J198" s="3"/>
      <c r="K198" s="3"/>
      <c r="L198" s="21"/>
      <c r="M198" s="21"/>
      <c r="N198" s="1"/>
      <c r="O198" s="1"/>
      <c r="P198" s="4"/>
      <c r="Q198" s="1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4"/>
      <c r="AM198" s="23"/>
      <c r="AN198" s="23"/>
      <c r="AO198" s="23"/>
      <c r="AP198" s="47"/>
      <c r="AQ198" s="23"/>
      <c r="AR198" s="47"/>
      <c r="AS198" s="47"/>
      <c r="AT198" s="47"/>
      <c r="AU198" s="47"/>
      <c r="AV198" s="47"/>
      <c r="AW198" s="79"/>
      <c r="AX198" s="79"/>
      <c r="AY198" s="47"/>
      <c r="AZ198" s="83"/>
      <c r="BA198" s="8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127"/>
      <c r="BS198" s="48"/>
      <c r="BT198" s="48"/>
      <c r="BU198" s="48"/>
      <c r="BV198" s="48"/>
      <c r="BW198" s="48"/>
      <c r="BX198" s="48"/>
      <c r="BY198" s="48"/>
      <c r="BZ198" s="7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</row>
    <row r="199" spans="1:159" x14ac:dyDescent="0.2">
      <c r="A199" s="69"/>
      <c r="B199" s="22"/>
      <c r="C199" s="22"/>
      <c r="D199" s="1"/>
      <c r="E199" s="3"/>
      <c r="F199" s="3"/>
      <c r="G199" s="3"/>
      <c r="H199" s="3"/>
      <c r="I199" s="1"/>
      <c r="J199" s="3"/>
      <c r="K199" s="3"/>
      <c r="L199" s="21"/>
      <c r="M199" s="21"/>
      <c r="N199" s="1"/>
      <c r="O199" s="1"/>
      <c r="P199" s="4"/>
      <c r="Q199" s="1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4"/>
      <c r="AM199" s="23"/>
      <c r="AN199" s="23"/>
      <c r="AO199" s="23"/>
      <c r="AP199" s="47"/>
      <c r="AQ199" s="23"/>
      <c r="AR199" s="47"/>
      <c r="AS199" s="47"/>
      <c r="AT199" s="47"/>
      <c r="AU199" s="47"/>
      <c r="AV199" s="47"/>
      <c r="AW199" s="79"/>
      <c r="AX199" s="79"/>
      <c r="AY199" s="47"/>
      <c r="AZ199" s="83"/>
      <c r="BA199" s="8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127"/>
      <c r="BS199" s="48"/>
      <c r="BT199" s="48"/>
      <c r="BU199" s="48"/>
      <c r="BV199" s="48"/>
      <c r="BW199" s="48"/>
      <c r="BX199" s="48"/>
      <c r="BY199" s="48"/>
      <c r="BZ199" s="7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</row>
    <row r="200" spans="1:159" x14ac:dyDescent="0.2">
      <c r="A200" s="69"/>
      <c r="B200" s="22"/>
      <c r="C200" s="80"/>
      <c r="D200" s="1"/>
      <c r="E200" s="3"/>
      <c r="F200" s="3"/>
      <c r="G200" s="3"/>
      <c r="H200" s="3"/>
      <c r="I200" s="1"/>
      <c r="J200" s="3"/>
      <c r="K200" s="3"/>
      <c r="L200" s="21"/>
      <c r="M200" s="21"/>
      <c r="N200" s="1"/>
      <c r="O200" s="1"/>
      <c r="P200" s="4"/>
      <c r="Q200" s="1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4"/>
      <c r="AM200" s="23"/>
      <c r="AN200" s="23"/>
      <c r="AO200" s="23"/>
      <c r="AP200" s="47"/>
      <c r="AQ200" s="23"/>
      <c r="AR200" s="47"/>
      <c r="AS200" s="47"/>
      <c r="AT200" s="47"/>
      <c r="AU200" s="47"/>
      <c r="AV200" s="47"/>
      <c r="AW200" s="79"/>
      <c r="AX200" s="79"/>
      <c r="AY200" s="47"/>
      <c r="AZ200" s="83"/>
      <c r="BA200" s="8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127"/>
      <c r="BS200" s="48"/>
      <c r="BT200" s="48"/>
      <c r="BU200" s="48"/>
      <c r="BV200" s="48"/>
      <c r="BW200" s="48"/>
      <c r="BX200" s="48"/>
      <c r="BY200" s="48"/>
      <c r="BZ200" s="7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</row>
    <row r="201" spans="1:159" x14ac:dyDescent="0.2">
      <c r="A201" s="69"/>
      <c r="B201" s="22"/>
      <c r="C201" s="80"/>
      <c r="D201" s="1"/>
      <c r="E201" s="3"/>
      <c r="F201" s="3"/>
      <c r="G201" s="3"/>
      <c r="H201" s="3"/>
      <c r="I201" s="1"/>
      <c r="J201" s="3"/>
      <c r="K201" s="3"/>
      <c r="L201" s="21"/>
      <c r="M201" s="21"/>
      <c r="N201" s="1"/>
      <c r="O201" s="1"/>
      <c r="P201" s="4"/>
      <c r="Q201" s="1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4"/>
      <c r="AM201" s="23"/>
      <c r="AN201" s="23"/>
      <c r="AO201" s="23"/>
      <c r="AP201" s="47"/>
      <c r="AQ201" s="23"/>
      <c r="AR201" s="47"/>
      <c r="AS201" s="47"/>
      <c r="AT201" s="47"/>
      <c r="AU201" s="47"/>
      <c r="AV201" s="47"/>
      <c r="AW201" s="79"/>
      <c r="AX201" s="79"/>
      <c r="AY201" s="47"/>
      <c r="AZ201" s="83"/>
      <c r="BA201" s="8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127"/>
      <c r="BS201" s="48"/>
      <c r="BT201" s="48"/>
      <c r="BU201" s="48"/>
      <c r="BV201" s="48"/>
      <c r="BW201" s="48"/>
      <c r="BX201" s="48"/>
      <c r="BY201" s="48"/>
      <c r="BZ201" s="7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</row>
    <row r="202" spans="1:159" x14ac:dyDescent="0.2">
      <c r="A202" s="69"/>
      <c r="B202" s="22"/>
      <c r="C202" s="80"/>
      <c r="D202" s="1"/>
      <c r="E202" s="3"/>
      <c r="F202" s="3"/>
      <c r="G202" s="3"/>
      <c r="H202" s="3"/>
      <c r="I202" s="1"/>
      <c r="J202" s="3"/>
      <c r="K202" s="3"/>
      <c r="L202" s="21"/>
      <c r="M202" s="21"/>
      <c r="N202" s="1"/>
      <c r="O202" s="1"/>
      <c r="P202" s="4"/>
      <c r="Q202" s="1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4"/>
      <c r="AM202" s="23"/>
      <c r="AN202" s="23"/>
      <c r="AO202" s="23"/>
      <c r="AP202" s="47"/>
      <c r="AQ202" s="23"/>
      <c r="AR202" s="47"/>
      <c r="AS202" s="47"/>
      <c r="AT202" s="47"/>
      <c r="AU202" s="47"/>
      <c r="AV202" s="47"/>
      <c r="AW202" s="79"/>
      <c r="AX202" s="79"/>
      <c r="AY202" s="47"/>
      <c r="AZ202" s="83"/>
      <c r="BA202" s="8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127"/>
      <c r="BS202" s="48"/>
      <c r="BT202" s="48"/>
      <c r="BU202" s="48"/>
      <c r="BV202" s="48"/>
      <c r="BW202" s="48"/>
      <c r="BX202" s="48"/>
      <c r="BY202" s="48"/>
      <c r="BZ202" s="7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</row>
    <row r="203" spans="1:159" x14ac:dyDescent="0.2">
      <c r="A203" s="69"/>
      <c r="B203" s="22"/>
      <c r="C203" s="80"/>
      <c r="D203" s="1"/>
      <c r="E203" s="3"/>
      <c r="F203" s="3"/>
      <c r="G203" s="3"/>
      <c r="H203" s="3"/>
      <c r="I203" s="1"/>
      <c r="J203" s="3"/>
      <c r="K203" s="3"/>
      <c r="L203" s="21"/>
      <c r="M203" s="21"/>
      <c r="N203" s="1"/>
      <c r="O203" s="1"/>
      <c r="P203" s="4"/>
      <c r="Q203" s="1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4"/>
      <c r="AM203" s="23"/>
      <c r="AN203" s="23"/>
      <c r="AO203" s="23"/>
      <c r="AP203" s="47"/>
      <c r="AQ203" s="23"/>
      <c r="AR203" s="47"/>
      <c r="AS203" s="47"/>
      <c r="AT203" s="47"/>
      <c r="AU203" s="47"/>
      <c r="AV203" s="47"/>
      <c r="AW203" s="79"/>
      <c r="AX203" s="79"/>
      <c r="AY203" s="47"/>
      <c r="AZ203" s="83"/>
      <c r="BA203" s="8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127"/>
      <c r="BS203" s="48"/>
      <c r="BT203" s="48"/>
      <c r="BU203" s="48"/>
      <c r="BV203" s="48"/>
      <c r="BW203" s="48"/>
      <c r="BX203" s="48"/>
      <c r="BY203" s="48"/>
      <c r="BZ203" s="7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</row>
    <row r="204" spans="1:159" x14ac:dyDescent="0.2">
      <c r="A204" s="69"/>
      <c r="B204" s="22"/>
      <c r="C204" s="80"/>
      <c r="D204" s="1"/>
      <c r="E204" s="3"/>
      <c r="F204" s="3"/>
      <c r="G204" s="3"/>
      <c r="H204" s="3"/>
      <c r="I204" s="1"/>
      <c r="J204" s="3"/>
      <c r="K204" s="3"/>
      <c r="L204" s="21"/>
      <c r="M204" s="21"/>
      <c r="N204" s="1"/>
      <c r="O204" s="1"/>
      <c r="P204" s="4"/>
      <c r="Q204" s="1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4"/>
      <c r="AM204" s="23"/>
      <c r="AN204" s="23"/>
      <c r="AO204" s="23"/>
      <c r="AP204" s="47"/>
      <c r="AQ204" s="23"/>
      <c r="AR204" s="47"/>
      <c r="AS204" s="47"/>
      <c r="AT204" s="47"/>
      <c r="AU204" s="47"/>
      <c r="AV204" s="47"/>
      <c r="AW204" s="79"/>
      <c r="AX204" s="79"/>
      <c r="AY204" s="47"/>
      <c r="AZ204" s="83"/>
      <c r="BA204" s="8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127"/>
      <c r="BS204" s="48"/>
      <c r="BT204" s="48"/>
      <c r="BU204" s="48"/>
      <c r="BV204" s="48"/>
      <c r="BW204" s="48"/>
      <c r="BX204" s="48"/>
      <c r="BY204" s="48"/>
      <c r="BZ204" s="7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</row>
    <row r="205" spans="1:159" x14ac:dyDescent="0.2">
      <c r="A205" s="69"/>
      <c r="B205" s="22"/>
      <c r="C205" s="80"/>
      <c r="D205" s="1"/>
      <c r="E205" s="3"/>
      <c r="F205" s="3"/>
      <c r="G205" s="3"/>
      <c r="H205" s="3"/>
      <c r="I205" s="1"/>
      <c r="J205" s="3"/>
      <c r="K205" s="3"/>
      <c r="L205" s="21"/>
      <c r="M205" s="21"/>
      <c r="N205" s="1"/>
      <c r="O205" s="1"/>
      <c r="P205" s="4"/>
      <c r="Q205" s="1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4"/>
      <c r="AM205" s="23"/>
      <c r="AN205" s="23"/>
      <c r="AO205" s="23"/>
      <c r="AP205" s="47"/>
      <c r="AQ205" s="23"/>
      <c r="AR205" s="47"/>
      <c r="AS205" s="47"/>
      <c r="AT205" s="47"/>
      <c r="AU205" s="47"/>
      <c r="AV205" s="47"/>
      <c r="AW205" s="79"/>
      <c r="AX205" s="79"/>
      <c r="AY205" s="47"/>
      <c r="AZ205" s="83"/>
      <c r="BA205" s="8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127"/>
      <c r="BS205" s="48"/>
      <c r="BT205" s="48"/>
      <c r="BU205" s="48"/>
      <c r="BV205" s="48"/>
      <c r="BW205" s="48"/>
      <c r="BX205" s="48"/>
      <c r="BY205" s="48"/>
      <c r="BZ205" s="7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</row>
    <row r="206" spans="1:159" x14ac:dyDescent="0.2">
      <c r="A206" s="69"/>
      <c r="B206" s="22"/>
      <c r="C206" s="80"/>
      <c r="D206" s="1"/>
      <c r="E206" s="3"/>
      <c r="F206" s="3"/>
      <c r="G206" s="3"/>
      <c r="H206" s="3"/>
      <c r="I206" s="1"/>
      <c r="J206" s="3"/>
      <c r="K206" s="3"/>
      <c r="L206" s="21"/>
      <c r="M206" s="21"/>
      <c r="N206" s="1"/>
      <c r="O206" s="1"/>
      <c r="P206" s="4"/>
      <c r="Q206" s="1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4"/>
      <c r="AM206" s="23"/>
      <c r="AN206" s="23"/>
      <c r="AO206" s="23"/>
      <c r="AP206" s="47"/>
      <c r="AQ206" s="23"/>
      <c r="AR206" s="47"/>
      <c r="AS206" s="47"/>
      <c r="AT206" s="47"/>
      <c r="AU206" s="47"/>
      <c r="AV206" s="47"/>
      <c r="AW206" s="79"/>
      <c r="AX206" s="79"/>
      <c r="AY206" s="47"/>
      <c r="AZ206" s="83"/>
      <c r="BA206" s="8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127"/>
      <c r="BS206" s="48"/>
      <c r="BT206" s="48"/>
      <c r="BU206" s="48"/>
      <c r="BV206" s="48"/>
      <c r="BW206" s="48"/>
      <c r="BX206" s="48"/>
      <c r="BY206" s="48"/>
      <c r="BZ206" s="7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</row>
    <row r="207" spans="1:159" x14ac:dyDescent="0.2">
      <c r="A207" s="69"/>
      <c r="B207" s="22"/>
      <c r="C207" s="80"/>
      <c r="D207" s="1"/>
      <c r="E207" s="3"/>
      <c r="F207" s="3"/>
      <c r="G207" s="3"/>
      <c r="H207" s="3"/>
      <c r="I207" s="1"/>
      <c r="J207" s="3"/>
      <c r="K207" s="3"/>
      <c r="L207" s="21"/>
      <c r="M207" s="21"/>
      <c r="N207" s="1"/>
      <c r="O207" s="1"/>
      <c r="P207" s="4"/>
      <c r="Q207" s="1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4"/>
      <c r="AM207" s="23"/>
      <c r="AN207" s="23"/>
      <c r="AO207" s="23"/>
      <c r="AP207" s="47"/>
      <c r="AQ207" s="23"/>
      <c r="AR207" s="47"/>
      <c r="AS207" s="47"/>
      <c r="AT207" s="47"/>
      <c r="AU207" s="47"/>
      <c r="AV207" s="47"/>
      <c r="AW207" s="79"/>
      <c r="AX207" s="79"/>
      <c r="AY207" s="47"/>
      <c r="AZ207" s="83"/>
      <c r="BA207" s="8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127"/>
      <c r="BS207" s="48"/>
      <c r="BT207" s="48"/>
      <c r="BU207" s="48"/>
      <c r="BV207" s="48"/>
      <c r="BW207" s="48"/>
      <c r="BX207" s="48"/>
      <c r="BY207" s="48"/>
      <c r="BZ207" s="7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</row>
    <row r="208" spans="1:159" x14ac:dyDescent="0.2">
      <c r="A208" s="69"/>
      <c r="B208" s="22"/>
      <c r="C208" s="80"/>
      <c r="D208" s="1"/>
      <c r="E208" s="3"/>
      <c r="F208" s="3"/>
      <c r="G208" s="3"/>
      <c r="H208" s="3"/>
      <c r="I208" s="1"/>
      <c r="J208" s="3"/>
      <c r="K208" s="3"/>
      <c r="L208" s="21"/>
      <c r="M208" s="21"/>
      <c r="N208" s="1"/>
      <c r="O208" s="1"/>
      <c r="P208" s="4"/>
      <c r="Q208" s="1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4"/>
      <c r="AM208" s="23"/>
      <c r="AN208" s="23"/>
      <c r="AO208" s="23"/>
      <c r="AP208" s="47"/>
      <c r="AQ208" s="23"/>
      <c r="AR208" s="47"/>
      <c r="AS208" s="47"/>
      <c r="AT208" s="47"/>
      <c r="AU208" s="47"/>
      <c r="AV208" s="47"/>
      <c r="AW208" s="79"/>
      <c r="AX208" s="79"/>
      <c r="AY208" s="47"/>
      <c r="AZ208" s="83"/>
      <c r="BA208" s="8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127"/>
      <c r="BS208" s="48"/>
      <c r="BT208" s="48"/>
      <c r="BU208" s="48"/>
      <c r="BV208" s="48"/>
      <c r="BW208" s="48"/>
      <c r="BX208" s="48"/>
      <c r="BY208" s="48"/>
      <c r="BZ208" s="7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</row>
    <row r="209" spans="1:159" x14ac:dyDescent="0.2">
      <c r="A209" s="69"/>
      <c r="B209" s="22"/>
      <c r="C209" s="80"/>
      <c r="D209" s="1"/>
      <c r="E209" s="3"/>
      <c r="F209" s="3"/>
      <c r="G209" s="3"/>
      <c r="H209" s="3"/>
      <c r="I209" s="1"/>
      <c r="J209" s="3"/>
      <c r="K209" s="3"/>
      <c r="L209" s="21"/>
      <c r="M209" s="21"/>
      <c r="N209" s="1"/>
      <c r="O209" s="1"/>
      <c r="P209" s="4"/>
      <c r="Q209" s="1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4"/>
      <c r="AM209" s="23"/>
      <c r="AN209" s="23"/>
      <c r="AO209" s="23"/>
      <c r="AP209" s="47"/>
      <c r="AQ209" s="23"/>
      <c r="AR209" s="47"/>
      <c r="AS209" s="47"/>
      <c r="AT209" s="47"/>
      <c r="AU209" s="47"/>
      <c r="AV209" s="47"/>
      <c r="AW209" s="79"/>
      <c r="AX209" s="79"/>
      <c r="AY209" s="47"/>
      <c r="AZ209" s="83"/>
      <c r="BA209" s="8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127"/>
      <c r="BS209" s="48"/>
      <c r="BT209" s="48"/>
      <c r="BU209" s="48"/>
      <c r="BV209" s="48"/>
      <c r="BW209" s="48"/>
      <c r="BX209" s="48"/>
      <c r="BY209" s="48"/>
      <c r="BZ209" s="7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</row>
    <row r="210" spans="1:159" x14ac:dyDescent="0.2">
      <c r="A210" s="69"/>
      <c r="B210" s="22"/>
      <c r="C210" s="80"/>
      <c r="D210" s="1"/>
      <c r="E210" s="3"/>
      <c r="F210" s="3"/>
      <c r="G210" s="3"/>
      <c r="H210" s="3"/>
      <c r="I210" s="1"/>
      <c r="J210" s="3"/>
      <c r="K210" s="3"/>
      <c r="L210" s="21"/>
      <c r="M210" s="21"/>
      <c r="N210" s="1"/>
      <c r="O210" s="1"/>
      <c r="P210" s="4"/>
      <c r="Q210" s="1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4"/>
      <c r="AM210" s="23"/>
      <c r="AN210" s="23"/>
      <c r="AO210" s="23"/>
      <c r="AP210" s="47"/>
      <c r="AQ210" s="23"/>
      <c r="AR210" s="47"/>
      <c r="AS210" s="47"/>
      <c r="AT210" s="47"/>
      <c r="AU210" s="47"/>
      <c r="AV210" s="47"/>
      <c r="AW210" s="79"/>
      <c r="AX210" s="79"/>
      <c r="AY210" s="47"/>
      <c r="AZ210" s="83"/>
      <c r="BA210" s="8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127"/>
      <c r="BS210" s="48"/>
      <c r="BT210" s="48"/>
      <c r="BU210" s="48"/>
      <c r="BV210" s="48"/>
      <c r="BW210" s="48"/>
      <c r="BX210" s="48"/>
      <c r="BY210" s="48"/>
      <c r="BZ210" s="7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</row>
    <row r="211" spans="1:159" x14ac:dyDescent="0.2">
      <c r="A211" s="69"/>
      <c r="B211" s="22"/>
      <c r="C211" s="80"/>
      <c r="D211" s="1"/>
      <c r="E211" s="3"/>
      <c r="F211" s="3"/>
      <c r="G211" s="3"/>
      <c r="H211" s="3"/>
      <c r="I211" s="1"/>
      <c r="J211" s="3"/>
      <c r="K211" s="3"/>
      <c r="L211" s="21"/>
      <c r="M211" s="21"/>
      <c r="N211" s="1"/>
      <c r="O211" s="1"/>
      <c r="P211" s="4"/>
      <c r="Q211" s="1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4"/>
      <c r="AM211" s="23"/>
      <c r="AN211" s="23"/>
      <c r="AO211" s="23"/>
      <c r="AP211" s="47"/>
      <c r="AQ211" s="23"/>
      <c r="AR211" s="47"/>
      <c r="AS211" s="47"/>
      <c r="AT211" s="47"/>
      <c r="AU211" s="47"/>
      <c r="AV211" s="47"/>
      <c r="AW211" s="79"/>
      <c r="AX211" s="79"/>
      <c r="AY211" s="47"/>
      <c r="AZ211" s="83"/>
      <c r="BA211" s="8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127"/>
      <c r="BS211" s="48"/>
      <c r="BT211" s="48"/>
      <c r="BU211" s="48"/>
      <c r="BV211" s="48"/>
      <c r="BW211" s="48"/>
      <c r="BX211" s="48"/>
      <c r="BY211" s="48"/>
      <c r="BZ211" s="7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</row>
    <row r="212" spans="1:159" x14ac:dyDescent="0.2">
      <c r="A212" s="69"/>
      <c r="B212" s="22"/>
      <c r="C212" s="80"/>
      <c r="D212" s="1"/>
      <c r="E212" s="3"/>
      <c r="F212" s="3"/>
      <c r="G212" s="3"/>
      <c r="H212" s="3"/>
      <c r="I212" s="1"/>
      <c r="J212" s="3"/>
      <c r="K212" s="3"/>
      <c r="L212" s="21"/>
      <c r="M212" s="21"/>
      <c r="N212" s="1"/>
      <c r="O212" s="1"/>
      <c r="P212" s="4"/>
      <c r="Q212" s="1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4"/>
      <c r="AM212" s="23"/>
      <c r="AN212" s="23"/>
      <c r="AO212" s="23"/>
      <c r="AP212" s="47"/>
      <c r="AQ212" s="23"/>
      <c r="AR212" s="47"/>
      <c r="AS212" s="47"/>
      <c r="AT212" s="47"/>
      <c r="AU212" s="47"/>
      <c r="AV212" s="47"/>
      <c r="AW212" s="79"/>
      <c r="AX212" s="79"/>
      <c r="AY212" s="47"/>
      <c r="AZ212" s="83"/>
      <c r="BA212" s="8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127"/>
      <c r="BS212" s="48"/>
      <c r="BT212" s="48"/>
      <c r="BU212" s="48"/>
      <c r="BV212" s="48"/>
      <c r="BW212" s="48"/>
      <c r="BX212" s="48"/>
      <c r="BY212" s="48"/>
      <c r="BZ212" s="7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</row>
    <row r="213" spans="1:159" x14ac:dyDescent="0.2">
      <c r="A213" s="69"/>
      <c r="B213" s="22"/>
      <c r="C213" s="80"/>
      <c r="D213" s="1"/>
      <c r="E213" s="3"/>
      <c r="F213" s="3"/>
      <c r="G213" s="3"/>
      <c r="H213" s="3"/>
      <c r="I213" s="1"/>
      <c r="J213" s="3"/>
      <c r="K213" s="3"/>
      <c r="L213" s="21"/>
      <c r="M213" s="21"/>
      <c r="N213" s="1"/>
      <c r="O213" s="1"/>
      <c r="P213" s="4"/>
      <c r="Q213" s="1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4"/>
      <c r="AM213" s="23"/>
      <c r="AN213" s="23"/>
      <c r="AO213" s="23"/>
      <c r="AP213" s="47"/>
      <c r="AQ213" s="23"/>
      <c r="AR213" s="47"/>
      <c r="AS213" s="47"/>
      <c r="AT213" s="47"/>
      <c r="AU213" s="47"/>
      <c r="AV213" s="47"/>
      <c r="AW213" s="79"/>
      <c r="AX213" s="79"/>
      <c r="AY213" s="47"/>
      <c r="AZ213" s="83"/>
      <c r="BA213" s="8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127"/>
      <c r="BS213" s="48"/>
      <c r="BT213" s="48"/>
      <c r="BU213" s="48"/>
      <c r="BV213" s="48"/>
      <c r="BW213" s="48"/>
      <c r="BX213" s="48"/>
      <c r="BY213" s="48"/>
      <c r="BZ213" s="7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</row>
    <row r="214" spans="1:159" x14ac:dyDescent="0.2">
      <c r="A214" s="69"/>
      <c r="B214" s="22"/>
      <c r="C214" s="80"/>
      <c r="D214" s="1"/>
      <c r="E214" s="3"/>
      <c r="F214" s="3"/>
      <c r="G214" s="3"/>
      <c r="H214" s="3"/>
      <c r="I214" s="1"/>
      <c r="J214" s="3"/>
      <c r="K214" s="3"/>
      <c r="L214" s="21"/>
      <c r="M214" s="21"/>
      <c r="N214" s="1"/>
      <c r="O214" s="1"/>
      <c r="P214" s="4"/>
      <c r="Q214" s="1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4"/>
      <c r="AM214" s="23"/>
      <c r="AN214" s="23"/>
      <c r="AO214" s="23"/>
      <c r="AP214" s="47"/>
      <c r="AQ214" s="23"/>
      <c r="AR214" s="47"/>
      <c r="AS214" s="47"/>
      <c r="AT214" s="47"/>
      <c r="AU214" s="47"/>
      <c r="AV214" s="47"/>
      <c r="AW214" s="79"/>
      <c r="AX214" s="79"/>
      <c r="AY214" s="47"/>
      <c r="AZ214" s="83"/>
      <c r="BA214" s="8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127"/>
      <c r="BS214" s="48"/>
      <c r="BT214" s="48"/>
      <c r="BU214" s="48"/>
      <c r="BV214" s="48"/>
      <c r="BW214" s="48"/>
      <c r="BX214" s="48"/>
      <c r="BY214" s="48"/>
      <c r="BZ214" s="7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</row>
    <row r="215" spans="1:159" x14ac:dyDescent="0.2">
      <c r="A215" s="69"/>
      <c r="B215" s="22"/>
      <c r="C215" s="80"/>
      <c r="D215" s="1"/>
      <c r="E215" s="3"/>
      <c r="F215" s="3"/>
      <c r="G215" s="3"/>
      <c r="H215" s="3"/>
      <c r="I215" s="1"/>
      <c r="J215" s="3"/>
      <c r="K215" s="3"/>
      <c r="L215" s="21"/>
      <c r="M215" s="21"/>
      <c r="N215" s="1"/>
      <c r="O215" s="1"/>
      <c r="P215" s="4"/>
      <c r="Q215" s="1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4"/>
      <c r="AM215" s="23"/>
      <c r="AN215" s="23"/>
      <c r="AO215" s="23"/>
      <c r="AP215" s="47"/>
      <c r="AQ215" s="23"/>
      <c r="AR215" s="47"/>
      <c r="AS215" s="47"/>
      <c r="AT215" s="47"/>
      <c r="AU215" s="47"/>
      <c r="AV215" s="47"/>
      <c r="AW215" s="79"/>
      <c r="AX215" s="79"/>
      <c r="AY215" s="47"/>
      <c r="AZ215" s="83"/>
      <c r="BA215" s="8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127"/>
      <c r="BS215" s="48"/>
      <c r="BT215" s="48"/>
      <c r="BU215" s="48"/>
      <c r="BV215" s="48"/>
      <c r="BW215" s="48"/>
      <c r="BX215" s="48"/>
      <c r="BY215" s="48"/>
      <c r="BZ215" s="7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</row>
    <row r="216" spans="1:159" x14ac:dyDescent="0.2">
      <c r="A216" s="69"/>
      <c r="B216" s="22"/>
      <c r="C216" s="80"/>
      <c r="D216" s="1"/>
      <c r="E216" s="3"/>
      <c r="F216" s="3"/>
      <c r="G216" s="3"/>
      <c r="H216" s="3"/>
      <c r="I216" s="1"/>
      <c r="J216" s="3"/>
      <c r="K216" s="3"/>
      <c r="L216" s="21"/>
      <c r="M216" s="21"/>
      <c r="N216" s="1"/>
      <c r="O216" s="1"/>
      <c r="P216" s="4"/>
      <c r="Q216" s="1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4"/>
      <c r="AM216" s="23"/>
      <c r="AN216" s="23"/>
      <c r="AO216" s="23"/>
      <c r="AP216" s="47"/>
      <c r="AQ216" s="23"/>
      <c r="AR216" s="47"/>
      <c r="AS216" s="47"/>
      <c r="AT216" s="47"/>
      <c r="AU216" s="47"/>
      <c r="AV216" s="47"/>
      <c r="AW216" s="79"/>
      <c r="AX216" s="79"/>
      <c r="AY216" s="47"/>
      <c r="AZ216" s="83"/>
      <c r="BA216" s="8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127"/>
      <c r="BS216" s="48"/>
      <c r="BT216" s="48"/>
      <c r="BU216" s="48"/>
      <c r="BV216" s="48"/>
      <c r="BW216" s="48"/>
      <c r="BX216" s="48"/>
      <c r="BY216" s="48"/>
      <c r="BZ216" s="7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</row>
    <row r="217" spans="1:159" x14ac:dyDescent="0.2">
      <c r="A217" s="69"/>
      <c r="B217" s="22"/>
      <c r="C217" s="80"/>
      <c r="D217" s="1"/>
      <c r="E217" s="3"/>
      <c r="F217" s="3"/>
      <c r="G217" s="3"/>
      <c r="H217" s="3"/>
      <c r="I217" s="1"/>
      <c r="J217" s="3"/>
      <c r="K217" s="3"/>
      <c r="L217" s="21"/>
      <c r="M217" s="21"/>
      <c r="N217" s="1"/>
      <c r="O217" s="1"/>
      <c r="P217" s="4"/>
      <c r="Q217" s="1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4"/>
      <c r="AM217" s="23"/>
      <c r="AN217" s="23"/>
      <c r="AO217" s="23"/>
      <c r="AP217" s="47"/>
      <c r="AQ217" s="23"/>
      <c r="AR217" s="47"/>
      <c r="AS217" s="47"/>
      <c r="AT217" s="47"/>
      <c r="AU217" s="47"/>
      <c r="AV217" s="47"/>
      <c r="AW217" s="79"/>
      <c r="AX217" s="79"/>
      <c r="AY217" s="47"/>
      <c r="AZ217" s="83"/>
      <c r="BA217" s="8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127"/>
      <c r="BS217" s="48"/>
      <c r="BT217" s="48"/>
      <c r="BU217" s="48"/>
      <c r="BV217" s="48"/>
      <c r="BW217" s="48"/>
      <c r="BX217" s="48"/>
      <c r="BY217" s="48"/>
      <c r="BZ217" s="7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</row>
    <row r="218" spans="1:159" x14ac:dyDescent="0.2">
      <c r="A218" s="69"/>
      <c r="B218" s="22"/>
      <c r="C218" s="80"/>
      <c r="D218" s="1"/>
      <c r="E218" s="3"/>
      <c r="F218" s="3"/>
      <c r="G218" s="3"/>
      <c r="H218" s="3"/>
      <c r="I218" s="1"/>
      <c r="J218" s="3"/>
      <c r="K218" s="3"/>
      <c r="L218" s="21"/>
      <c r="M218" s="21"/>
      <c r="N218" s="1"/>
      <c r="O218" s="1"/>
      <c r="P218" s="4"/>
      <c r="Q218" s="1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4"/>
      <c r="AM218" s="23"/>
      <c r="AN218" s="23"/>
      <c r="AO218" s="23"/>
      <c r="AP218" s="47"/>
      <c r="AQ218" s="23"/>
      <c r="AR218" s="47"/>
      <c r="AS218" s="47"/>
      <c r="AT218" s="47"/>
      <c r="AU218" s="47"/>
      <c r="AV218" s="47"/>
      <c r="AW218" s="79"/>
      <c r="AX218" s="79"/>
      <c r="AY218" s="47"/>
      <c r="AZ218" s="83"/>
      <c r="BA218" s="8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127"/>
      <c r="BS218" s="48"/>
      <c r="BT218" s="48"/>
      <c r="BU218" s="48"/>
      <c r="BV218" s="48"/>
      <c r="BW218" s="48"/>
      <c r="BX218" s="48"/>
      <c r="BY218" s="48"/>
      <c r="BZ218" s="7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</row>
    <row r="219" spans="1:159" x14ac:dyDescent="0.2">
      <c r="A219" s="69"/>
      <c r="B219" s="22"/>
      <c r="C219" s="80"/>
      <c r="D219" s="1"/>
      <c r="E219" s="3"/>
      <c r="F219" s="3"/>
      <c r="G219" s="3"/>
      <c r="H219" s="3"/>
      <c r="I219" s="1"/>
      <c r="J219" s="3"/>
      <c r="K219" s="3"/>
      <c r="L219" s="21"/>
      <c r="M219" s="21"/>
      <c r="N219" s="1"/>
      <c r="O219" s="1"/>
      <c r="P219" s="4"/>
      <c r="Q219" s="1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4"/>
      <c r="AM219" s="23"/>
      <c r="AN219" s="23"/>
      <c r="AO219" s="23"/>
      <c r="AP219" s="47"/>
      <c r="AQ219" s="23"/>
      <c r="AR219" s="47"/>
      <c r="AS219" s="47"/>
      <c r="AT219" s="47"/>
      <c r="AU219" s="47"/>
      <c r="AV219" s="47"/>
      <c r="AW219" s="79"/>
      <c r="AX219" s="79"/>
      <c r="AY219" s="47"/>
      <c r="AZ219" s="83"/>
      <c r="BA219" s="8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127"/>
      <c r="BS219" s="48"/>
      <c r="BT219" s="48"/>
      <c r="BU219" s="48"/>
      <c r="BV219" s="48"/>
      <c r="BW219" s="48"/>
      <c r="BX219" s="48"/>
      <c r="BY219" s="48"/>
      <c r="BZ219" s="7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</row>
    <row r="220" spans="1:159" x14ac:dyDescent="0.2">
      <c r="A220" s="69"/>
      <c r="B220" s="22"/>
      <c r="C220" s="80"/>
      <c r="D220" s="1"/>
      <c r="E220" s="3"/>
      <c r="F220" s="3"/>
      <c r="G220" s="3"/>
      <c r="H220" s="3"/>
      <c r="I220" s="1"/>
      <c r="J220" s="3"/>
      <c r="K220" s="3"/>
      <c r="L220" s="21"/>
      <c r="M220" s="21"/>
      <c r="N220" s="1"/>
      <c r="O220" s="1"/>
      <c r="P220" s="4"/>
      <c r="Q220" s="1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4"/>
      <c r="AM220" s="23"/>
      <c r="AN220" s="23"/>
      <c r="AO220" s="23"/>
      <c r="AP220" s="47"/>
      <c r="AQ220" s="23"/>
      <c r="AR220" s="47"/>
      <c r="AS220" s="47"/>
      <c r="AT220" s="47"/>
      <c r="AU220" s="47"/>
      <c r="AV220" s="47"/>
      <c r="AW220" s="79"/>
      <c r="AX220" s="79"/>
      <c r="AY220" s="47"/>
      <c r="AZ220" s="83"/>
      <c r="BA220" s="8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127"/>
      <c r="BS220" s="48"/>
      <c r="BT220" s="48"/>
      <c r="BU220" s="48"/>
      <c r="BV220" s="48"/>
      <c r="BW220" s="48"/>
      <c r="BX220" s="48"/>
      <c r="BY220" s="48"/>
      <c r="BZ220" s="7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</row>
    <row r="221" spans="1:159" x14ac:dyDescent="0.2">
      <c r="A221" s="69"/>
      <c r="B221" s="22"/>
      <c r="C221" s="80"/>
      <c r="D221" s="1"/>
      <c r="E221" s="3"/>
      <c r="F221" s="3"/>
      <c r="G221" s="3"/>
      <c r="H221" s="3"/>
      <c r="I221" s="1"/>
      <c r="J221" s="3"/>
      <c r="K221" s="3"/>
      <c r="L221" s="21"/>
      <c r="M221" s="21"/>
      <c r="N221" s="1"/>
      <c r="O221" s="1"/>
      <c r="P221" s="4"/>
      <c r="Q221" s="1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4"/>
      <c r="AM221" s="23"/>
      <c r="AN221" s="23"/>
      <c r="AO221" s="23"/>
      <c r="AP221" s="47"/>
      <c r="AQ221" s="23"/>
      <c r="AR221" s="47"/>
      <c r="AS221" s="47"/>
      <c r="AT221" s="47"/>
      <c r="AU221" s="47"/>
      <c r="AV221" s="47"/>
      <c r="AW221" s="79"/>
      <c r="AX221" s="79"/>
      <c r="AY221" s="47"/>
      <c r="AZ221" s="83"/>
      <c r="BA221" s="8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127"/>
      <c r="BS221" s="48"/>
      <c r="BT221" s="48"/>
      <c r="BU221" s="48"/>
      <c r="BV221" s="48"/>
      <c r="BW221" s="48"/>
      <c r="BX221" s="48"/>
      <c r="BY221" s="48"/>
      <c r="BZ221" s="7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</row>
    <row r="222" spans="1:159" x14ac:dyDescent="0.2">
      <c r="A222" s="69"/>
      <c r="B222" s="22"/>
      <c r="C222" s="80"/>
      <c r="D222" s="1"/>
      <c r="E222" s="3"/>
      <c r="F222" s="3"/>
      <c r="G222" s="3"/>
      <c r="H222" s="3"/>
      <c r="I222" s="1"/>
      <c r="J222" s="3"/>
      <c r="K222" s="3"/>
      <c r="L222" s="21"/>
      <c r="M222" s="21"/>
      <c r="N222" s="1"/>
      <c r="O222" s="1"/>
      <c r="P222" s="4"/>
      <c r="Q222" s="1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4"/>
      <c r="AM222" s="23"/>
      <c r="AN222" s="23"/>
      <c r="AO222" s="23"/>
      <c r="AP222" s="47"/>
      <c r="AQ222" s="23"/>
      <c r="AR222" s="47"/>
      <c r="AS222" s="47"/>
      <c r="AT222" s="47"/>
      <c r="AU222" s="47"/>
      <c r="AV222" s="47"/>
      <c r="AW222" s="79"/>
      <c r="AX222" s="79"/>
      <c r="AY222" s="47"/>
      <c r="AZ222" s="83"/>
      <c r="BA222" s="8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127"/>
      <c r="BS222" s="48"/>
      <c r="BT222" s="48"/>
      <c r="BU222" s="48"/>
      <c r="BV222" s="48"/>
      <c r="BW222" s="48"/>
      <c r="BX222" s="48"/>
      <c r="BY222" s="48"/>
      <c r="BZ222" s="7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</row>
    <row r="223" spans="1:159" x14ac:dyDescent="0.2">
      <c r="A223" s="69"/>
      <c r="B223" s="22"/>
      <c r="C223" s="80"/>
      <c r="D223" s="1"/>
      <c r="E223" s="3"/>
      <c r="F223" s="3"/>
      <c r="G223" s="3"/>
      <c r="H223" s="3"/>
      <c r="I223" s="1"/>
      <c r="J223" s="3"/>
      <c r="K223" s="3"/>
      <c r="L223" s="21"/>
      <c r="M223" s="21"/>
      <c r="N223" s="1"/>
      <c r="O223" s="1"/>
      <c r="P223" s="4"/>
      <c r="Q223" s="1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4"/>
      <c r="AM223" s="23"/>
      <c r="AN223" s="23"/>
      <c r="AO223" s="23"/>
      <c r="AP223" s="47"/>
      <c r="AQ223" s="23"/>
      <c r="AR223" s="47"/>
      <c r="AS223" s="47"/>
      <c r="AT223" s="47"/>
      <c r="AU223" s="47"/>
      <c r="AV223" s="47"/>
      <c r="AW223" s="79"/>
      <c r="AX223" s="79"/>
      <c r="AY223" s="47"/>
      <c r="AZ223" s="83"/>
      <c r="BA223" s="8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127"/>
      <c r="BS223" s="48"/>
      <c r="BT223" s="48"/>
      <c r="BU223" s="48"/>
      <c r="BV223" s="48"/>
      <c r="BW223" s="48"/>
      <c r="BX223" s="48"/>
      <c r="BY223" s="48"/>
      <c r="BZ223" s="7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</row>
    <row r="224" spans="1:159" x14ac:dyDescent="0.2">
      <c r="A224" s="69"/>
      <c r="B224" s="22"/>
      <c r="C224" s="80"/>
      <c r="D224" s="1"/>
      <c r="E224" s="3"/>
      <c r="F224" s="3"/>
      <c r="G224" s="3"/>
      <c r="H224" s="3"/>
      <c r="I224" s="1"/>
      <c r="J224" s="3"/>
      <c r="K224" s="3"/>
      <c r="L224" s="21"/>
      <c r="M224" s="21"/>
      <c r="N224" s="1"/>
      <c r="O224" s="1"/>
      <c r="P224" s="4"/>
      <c r="Q224" s="1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4"/>
      <c r="AM224" s="23"/>
      <c r="AN224" s="23"/>
      <c r="AO224" s="23"/>
      <c r="AP224" s="47"/>
      <c r="AQ224" s="23"/>
      <c r="AR224" s="47"/>
      <c r="AS224" s="47"/>
      <c r="AT224" s="47"/>
      <c r="AU224" s="47"/>
      <c r="AV224" s="47"/>
      <c r="AW224" s="79"/>
      <c r="AX224" s="79"/>
      <c r="AY224" s="47"/>
      <c r="AZ224" s="83"/>
      <c r="BA224" s="8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127"/>
      <c r="BS224" s="48"/>
      <c r="BT224" s="48"/>
      <c r="BU224" s="48"/>
      <c r="BV224" s="48"/>
      <c r="BW224" s="48"/>
      <c r="BX224" s="48"/>
      <c r="BY224" s="48"/>
      <c r="BZ224" s="7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</row>
    <row r="225" spans="1:159" x14ac:dyDescent="0.2">
      <c r="A225" s="69"/>
      <c r="B225" s="22"/>
      <c r="C225" s="80"/>
      <c r="D225" s="1"/>
      <c r="E225" s="3"/>
      <c r="F225" s="3"/>
      <c r="G225" s="3"/>
      <c r="H225" s="3"/>
      <c r="I225" s="1"/>
      <c r="J225" s="3"/>
      <c r="K225" s="3"/>
      <c r="L225" s="21"/>
      <c r="M225" s="21"/>
      <c r="N225" s="1"/>
      <c r="O225" s="1"/>
      <c r="P225" s="4"/>
      <c r="Q225" s="1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4"/>
      <c r="AM225" s="23"/>
      <c r="AN225" s="23"/>
      <c r="AO225" s="23"/>
      <c r="AP225" s="47"/>
      <c r="AQ225" s="23"/>
      <c r="AR225" s="47"/>
      <c r="AS225" s="47"/>
      <c r="AT225" s="47"/>
      <c r="AU225" s="47"/>
      <c r="AV225" s="47"/>
      <c r="AW225" s="79"/>
      <c r="AX225" s="79"/>
      <c r="AY225" s="47"/>
      <c r="AZ225" s="83"/>
      <c r="BA225" s="8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127"/>
      <c r="BS225" s="48"/>
      <c r="BT225" s="48"/>
      <c r="BU225" s="48"/>
      <c r="BV225" s="48"/>
      <c r="BW225" s="48"/>
      <c r="BX225" s="48"/>
      <c r="BY225" s="48"/>
      <c r="BZ225" s="7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</row>
    <row r="226" spans="1:159" x14ac:dyDescent="0.2">
      <c r="A226" s="69"/>
      <c r="B226" s="22"/>
      <c r="C226" s="80"/>
      <c r="D226" s="1"/>
      <c r="E226" s="3"/>
      <c r="F226" s="3"/>
      <c r="G226" s="3"/>
      <c r="H226" s="3"/>
      <c r="I226" s="1"/>
      <c r="J226" s="3"/>
      <c r="K226" s="3"/>
      <c r="L226" s="21"/>
      <c r="M226" s="21"/>
      <c r="N226" s="1"/>
      <c r="O226" s="1"/>
      <c r="P226" s="4"/>
      <c r="Q226" s="1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4"/>
      <c r="AM226" s="23"/>
      <c r="AN226" s="23"/>
      <c r="AO226" s="23"/>
      <c r="AP226" s="47"/>
      <c r="AQ226" s="23"/>
      <c r="AR226" s="47"/>
      <c r="AS226" s="47"/>
      <c r="AT226" s="47"/>
      <c r="AU226" s="47"/>
      <c r="AV226" s="47"/>
      <c r="AW226" s="79"/>
      <c r="AX226" s="79"/>
      <c r="AY226" s="47"/>
      <c r="AZ226" s="83"/>
      <c r="BA226" s="8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127"/>
      <c r="BS226" s="48"/>
      <c r="BT226" s="48"/>
      <c r="BU226" s="48"/>
      <c r="BV226" s="48"/>
      <c r="BW226" s="48"/>
      <c r="BX226" s="48"/>
      <c r="BY226" s="48"/>
      <c r="BZ226" s="7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</row>
    <row r="227" spans="1:159" x14ac:dyDescent="0.2">
      <c r="A227" s="69"/>
      <c r="B227" s="22"/>
      <c r="C227" s="22"/>
      <c r="D227" s="1"/>
      <c r="E227" s="3"/>
      <c r="F227" s="3"/>
      <c r="G227" s="3"/>
      <c r="H227" s="3"/>
      <c r="I227" s="1"/>
      <c r="J227" s="3"/>
      <c r="K227" s="3"/>
      <c r="L227" s="21"/>
      <c r="M227" s="21"/>
      <c r="N227" s="1"/>
      <c r="O227" s="1"/>
      <c r="P227" s="4"/>
      <c r="Q227" s="1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4"/>
      <c r="AM227" s="23"/>
      <c r="AN227" s="23"/>
      <c r="AO227" s="23"/>
      <c r="AP227" s="47"/>
      <c r="AQ227" s="23"/>
      <c r="AR227" s="47"/>
      <c r="AS227" s="47"/>
      <c r="AT227" s="47"/>
      <c r="AU227" s="47"/>
      <c r="AV227" s="47"/>
      <c r="AW227" s="79"/>
      <c r="AX227" s="79"/>
      <c r="AY227" s="47"/>
      <c r="AZ227" s="83"/>
      <c r="BA227" s="8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127"/>
      <c r="BS227" s="48"/>
      <c r="BT227" s="48"/>
      <c r="BU227" s="48"/>
      <c r="BV227" s="48"/>
      <c r="BW227" s="48"/>
      <c r="BX227" s="48"/>
      <c r="BY227" s="48"/>
      <c r="BZ227" s="7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</row>
    <row r="228" spans="1:159" x14ac:dyDescent="0.2">
      <c r="A228" s="69"/>
      <c r="B228" s="22"/>
      <c r="C228" s="22"/>
      <c r="D228" s="1"/>
      <c r="E228" s="3"/>
      <c r="F228" s="3"/>
      <c r="G228" s="3"/>
      <c r="H228" s="3"/>
      <c r="I228" s="1"/>
      <c r="J228" s="3"/>
      <c r="K228" s="3"/>
      <c r="L228" s="21"/>
      <c r="M228" s="21"/>
      <c r="N228" s="1"/>
      <c r="O228" s="1"/>
      <c r="P228" s="4"/>
      <c r="Q228" s="1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4"/>
      <c r="AM228" s="23"/>
      <c r="AN228" s="23"/>
      <c r="AO228" s="23"/>
      <c r="AP228" s="47"/>
      <c r="AQ228" s="23"/>
      <c r="AR228" s="47"/>
      <c r="AS228" s="47"/>
      <c r="AT228" s="47"/>
      <c r="AU228" s="47"/>
      <c r="AV228" s="47"/>
      <c r="AW228" s="79"/>
      <c r="AX228" s="79"/>
      <c r="AY228" s="47"/>
      <c r="AZ228" s="83"/>
      <c r="BA228" s="8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127"/>
      <c r="BS228" s="48"/>
      <c r="BT228" s="48"/>
      <c r="BU228" s="48"/>
      <c r="BV228" s="48"/>
      <c r="BW228" s="48"/>
      <c r="BX228" s="48"/>
      <c r="BY228" s="48"/>
      <c r="BZ228" s="48"/>
      <c r="CA228" s="48"/>
      <c r="CB228" s="7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</row>
    <row r="229" spans="1:159" x14ac:dyDescent="0.2">
      <c r="A229" s="69"/>
      <c r="B229" s="22"/>
      <c r="C229" s="22"/>
      <c r="D229" s="1"/>
      <c r="E229" s="3"/>
      <c r="F229" s="3"/>
      <c r="G229" s="3"/>
      <c r="H229" s="3"/>
      <c r="I229" s="1"/>
      <c r="J229" s="3"/>
      <c r="K229" s="3"/>
      <c r="L229" s="21"/>
      <c r="M229" s="21"/>
      <c r="N229" s="1"/>
      <c r="O229" s="1"/>
      <c r="P229" s="4"/>
      <c r="Q229" s="1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4"/>
      <c r="AM229" s="23"/>
      <c r="AN229" s="23"/>
      <c r="AO229" s="23"/>
      <c r="AP229" s="47"/>
      <c r="AQ229" s="23"/>
      <c r="AR229" s="47"/>
      <c r="AS229" s="47"/>
      <c r="AT229" s="47"/>
      <c r="AU229" s="47"/>
      <c r="AV229" s="47"/>
      <c r="AW229" s="24"/>
      <c r="AX229" s="24"/>
      <c r="AY229" s="47"/>
      <c r="AZ229" s="83"/>
      <c r="BA229" s="8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127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</row>
    <row r="230" spans="1:159" ht="16.5" customHeight="1" x14ac:dyDescent="0.2">
      <c r="A230" s="69"/>
      <c r="B230" s="22"/>
      <c r="C230" s="22"/>
      <c r="D230" s="1"/>
      <c r="E230" s="3"/>
      <c r="F230" s="3"/>
      <c r="G230" s="3"/>
      <c r="H230" s="3"/>
      <c r="I230" s="1"/>
      <c r="J230" s="3"/>
      <c r="K230" s="3"/>
      <c r="L230" s="21"/>
      <c r="M230" s="21"/>
      <c r="N230" s="1"/>
      <c r="O230" s="1"/>
      <c r="P230" s="4"/>
      <c r="Q230" s="1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4"/>
      <c r="AM230" s="23"/>
      <c r="AN230" s="23"/>
      <c r="AO230" s="23"/>
      <c r="AP230" s="47"/>
      <c r="AQ230" s="23"/>
      <c r="AR230" s="47"/>
      <c r="AS230" s="47"/>
      <c r="AT230" s="47"/>
      <c r="AU230" s="47"/>
      <c r="AV230" s="47"/>
      <c r="AW230" s="24"/>
      <c r="AX230" s="24"/>
      <c r="AY230" s="47"/>
      <c r="AZ230" s="83"/>
      <c r="BA230" s="8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P230" s="48"/>
      <c r="BQ230" s="48"/>
      <c r="BR230" s="127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</row>
    <row r="231" spans="1:159" x14ac:dyDescent="0.2">
      <c r="A231" s="32"/>
      <c r="B231" s="22"/>
      <c r="C231" s="22"/>
      <c r="D231" s="1"/>
      <c r="E231" s="3"/>
      <c r="F231" s="3"/>
      <c r="G231" s="3"/>
      <c r="H231" s="3"/>
      <c r="I231" s="1"/>
      <c r="J231" s="3"/>
      <c r="K231" s="3"/>
      <c r="L231" s="21"/>
      <c r="M231" s="21"/>
      <c r="N231" s="1"/>
      <c r="O231" s="1"/>
      <c r="P231" s="4"/>
      <c r="Q231" s="1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4"/>
      <c r="AM231" s="23"/>
      <c r="AN231" s="23"/>
      <c r="AO231" s="23"/>
      <c r="AP231" s="47"/>
      <c r="AQ231" s="23"/>
      <c r="AR231" s="47"/>
      <c r="AS231" s="47"/>
      <c r="AT231" s="47"/>
      <c r="AU231" s="47"/>
      <c r="AV231" s="47"/>
      <c r="AW231" s="24"/>
      <c r="AX231" s="24"/>
      <c r="AY231" s="47"/>
      <c r="AZ231" s="83"/>
      <c r="BA231" s="8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78"/>
      <c r="BN231" s="48"/>
      <c r="BO231" s="48"/>
      <c r="BP231" s="48"/>
      <c r="BQ231" s="48"/>
      <c r="BR231" s="127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</row>
    <row r="232" spans="1:159" ht="18" customHeight="1" x14ac:dyDescent="0.2">
      <c r="A232" s="69"/>
      <c r="B232" s="22"/>
      <c r="C232" s="22"/>
      <c r="D232" s="1"/>
      <c r="E232" s="3"/>
      <c r="F232" s="3"/>
      <c r="G232" s="3"/>
      <c r="H232" s="3"/>
      <c r="I232" s="1"/>
      <c r="J232" s="3"/>
      <c r="K232" s="3"/>
      <c r="L232" s="21"/>
      <c r="M232" s="21"/>
      <c r="N232" s="1"/>
      <c r="O232" s="1"/>
      <c r="P232" s="4"/>
      <c r="Q232" s="1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4"/>
      <c r="AM232" s="23"/>
      <c r="AN232" s="23"/>
      <c r="AO232" s="23"/>
      <c r="AP232" s="47"/>
      <c r="AQ232" s="23"/>
      <c r="AR232" s="47"/>
      <c r="AS232" s="47"/>
      <c r="AT232" s="47"/>
      <c r="AU232" s="47"/>
      <c r="AV232" s="47"/>
      <c r="AW232" s="24"/>
      <c r="AX232" s="24"/>
      <c r="AY232" s="47"/>
      <c r="AZ232" s="83"/>
      <c r="BA232" s="8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P232" s="48"/>
      <c r="BQ232" s="48"/>
      <c r="BR232" s="127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</row>
    <row r="233" spans="1:159" x14ac:dyDescent="0.2">
      <c r="A233" s="32"/>
      <c r="B233" s="22"/>
      <c r="C233" s="22"/>
      <c r="D233" s="1"/>
      <c r="E233" s="3"/>
      <c r="F233" s="3"/>
      <c r="G233" s="3"/>
      <c r="H233" s="3"/>
      <c r="I233" s="1"/>
      <c r="J233" s="3"/>
      <c r="K233" s="3"/>
      <c r="L233" s="21"/>
      <c r="M233" s="21"/>
      <c r="N233" s="1"/>
      <c r="O233" s="1"/>
      <c r="P233" s="4"/>
      <c r="Q233" s="1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4"/>
      <c r="AM233" s="23"/>
      <c r="AN233" s="23"/>
      <c r="AO233" s="23"/>
      <c r="AP233" s="47"/>
      <c r="AQ233" s="23"/>
      <c r="AR233" s="47"/>
      <c r="AS233" s="47"/>
      <c r="AT233" s="47"/>
      <c r="AU233" s="47"/>
      <c r="AV233" s="47"/>
      <c r="AW233" s="24"/>
      <c r="AX233" s="24"/>
      <c r="AY233" s="47"/>
      <c r="AZ233" s="83"/>
      <c r="BA233" s="8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78"/>
      <c r="BN233" s="48"/>
      <c r="BO233" s="48"/>
      <c r="BP233" s="48"/>
      <c r="BQ233" s="48"/>
      <c r="BR233" s="127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</row>
    <row r="234" spans="1:159" x14ac:dyDescent="0.2">
      <c r="A234" s="69"/>
      <c r="B234" s="22"/>
      <c r="C234" s="22"/>
      <c r="D234" s="1"/>
      <c r="E234" s="3"/>
      <c r="F234" s="3"/>
      <c r="G234" s="3"/>
      <c r="H234" s="3"/>
      <c r="I234" s="1"/>
      <c r="J234" s="3"/>
      <c r="K234" s="3"/>
      <c r="L234" s="21"/>
      <c r="M234" s="21"/>
      <c r="N234" s="1"/>
      <c r="O234" s="1"/>
      <c r="P234" s="4"/>
      <c r="Q234" s="1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4"/>
      <c r="AM234" s="23"/>
      <c r="AN234" s="23"/>
      <c r="AO234" s="23"/>
      <c r="AP234" s="47"/>
      <c r="AQ234" s="23"/>
      <c r="AR234" s="47"/>
      <c r="AS234" s="47"/>
      <c r="AT234" s="47"/>
      <c r="AU234" s="47"/>
      <c r="AV234" s="47"/>
      <c r="AW234" s="24"/>
      <c r="AX234" s="24"/>
      <c r="AY234" s="47"/>
      <c r="AZ234" s="83"/>
      <c r="BA234" s="8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P234" s="48"/>
      <c r="BQ234" s="48"/>
      <c r="BR234" s="127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</row>
    <row r="235" spans="1:159" x14ac:dyDescent="0.2">
      <c r="A235" s="32"/>
      <c r="B235" s="22"/>
      <c r="C235" s="22"/>
      <c r="D235" s="1"/>
      <c r="E235" s="3"/>
      <c r="F235" s="3"/>
      <c r="G235" s="3"/>
      <c r="H235" s="3"/>
      <c r="I235" s="1"/>
      <c r="J235" s="3"/>
      <c r="K235" s="3"/>
      <c r="L235" s="21"/>
      <c r="M235" s="21"/>
      <c r="N235" s="1"/>
      <c r="O235" s="1"/>
      <c r="P235" s="4"/>
      <c r="Q235" s="1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4"/>
      <c r="AM235" s="23"/>
      <c r="AN235" s="23"/>
      <c r="AO235" s="23"/>
      <c r="AP235" s="47"/>
      <c r="AQ235" s="23"/>
      <c r="AR235" s="47"/>
      <c r="AS235" s="47"/>
      <c r="AT235" s="47"/>
      <c r="AU235" s="47"/>
      <c r="AV235" s="47"/>
      <c r="AW235" s="24"/>
      <c r="AX235" s="24"/>
      <c r="AY235" s="47"/>
      <c r="AZ235" s="83"/>
      <c r="BA235" s="8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127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</row>
    <row r="236" spans="1:159" x14ac:dyDescent="0.2">
      <c r="A236" s="69"/>
      <c r="B236" s="22"/>
      <c r="C236" s="22"/>
      <c r="D236" s="1"/>
      <c r="E236" s="3"/>
      <c r="F236" s="3"/>
      <c r="G236" s="3"/>
      <c r="H236" s="3"/>
      <c r="I236" s="1"/>
      <c r="J236" s="3"/>
      <c r="K236" s="3"/>
      <c r="L236" s="21"/>
      <c r="M236" s="21"/>
      <c r="N236" s="1"/>
      <c r="O236" s="1"/>
      <c r="P236" s="4"/>
      <c r="Q236" s="1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4"/>
      <c r="AM236" s="23"/>
      <c r="AN236" s="23"/>
      <c r="AO236" s="23"/>
      <c r="AP236" s="47"/>
      <c r="AQ236" s="23"/>
      <c r="AR236" s="47"/>
      <c r="AS236" s="47"/>
      <c r="AT236" s="47"/>
      <c r="AU236" s="47"/>
      <c r="AV236" s="47"/>
      <c r="AW236" s="24"/>
      <c r="AX236" s="24"/>
      <c r="AY236" s="47"/>
      <c r="AZ236" s="83"/>
      <c r="BA236" s="8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P236" s="48"/>
      <c r="BQ236" s="48"/>
      <c r="BR236" s="127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</row>
    <row r="237" spans="1:159" x14ac:dyDescent="0.2">
      <c r="A237" s="32"/>
      <c r="B237" s="22"/>
      <c r="C237" s="22"/>
      <c r="D237" s="1"/>
      <c r="E237" s="3"/>
      <c r="F237" s="3"/>
      <c r="G237" s="3"/>
      <c r="H237" s="3"/>
      <c r="I237" s="1"/>
      <c r="J237" s="3"/>
      <c r="K237" s="3"/>
      <c r="L237" s="21"/>
      <c r="M237" s="21"/>
      <c r="N237" s="1"/>
      <c r="O237" s="1"/>
      <c r="P237" s="4"/>
      <c r="Q237" s="1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4"/>
      <c r="AM237" s="23"/>
      <c r="AN237" s="23"/>
      <c r="AO237" s="23"/>
      <c r="AP237" s="47"/>
      <c r="AQ237" s="23"/>
      <c r="AR237" s="47"/>
      <c r="AS237" s="47"/>
      <c r="AT237" s="47"/>
      <c r="AU237" s="47"/>
      <c r="AV237" s="47"/>
      <c r="AW237" s="24"/>
      <c r="AX237" s="24"/>
      <c r="AY237" s="47"/>
      <c r="AZ237" s="83"/>
      <c r="BA237" s="97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127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</row>
    <row r="238" spans="1:159" x14ac:dyDescent="0.2">
      <c r="A238" s="69"/>
      <c r="B238" s="22"/>
      <c r="C238" s="22"/>
      <c r="D238" s="1"/>
      <c r="E238" s="3"/>
      <c r="F238" s="3"/>
      <c r="G238" s="3"/>
      <c r="H238" s="3"/>
      <c r="I238" s="1"/>
      <c r="J238" s="3"/>
      <c r="K238" s="3"/>
      <c r="L238" s="21"/>
      <c r="M238" s="21"/>
      <c r="N238" s="1"/>
      <c r="O238" s="1"/>
      <c r="P238" s="4"/>
      <c r="Q238" s="1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4"/>
      <c r="AM238" s="23"/>
      <c r="AN238" s="23"/>
      <c r="AO238" s="23"/>
      <c r="AP238" s="47"/>
      <c r="AQ238" s="23"/>
      <c r="AR238" s="47"/>
      <c r="AS238" s="47"/>
      <c r="AT238" s="47"/>
      <c r="AU238" s="47"/>
      <c r="AV238" s="47"/>
      <c r="AW238" s="24"/>
      <c r="AX238" s="24"/>
      <c r="AY238" s="47"/>
      <c r="AZ238" s="83"/>
      <c r="BA238" s="8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P238" s="48"/>
      <c r="BQ238" s="48"/>
      <c r="BR238" s="127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</row>
    <row r="239" spans="1:159" x14ac:dyDescent="0.2">
      <c r="A239" s="32"/>
      <c r="B239" s="22"/>
      <c r="C239" s="22"/>
      <c r="D239" s="1"/>
      <c r="E239" s="3"/>
      <c r="F239" s="3"/>
      <c r="G239" s="3"/>
      <c r="H239" s="3"/>
      <c r="I239" s="1"/>
      <c r="J239" s="3"/>
      <c r="K239" s="3"/>
      <c r="L239" s="21"/>
      <c r="M239" s="21"/>
      <c r="N239" s="1"/>
      <c r="O239" s="1"/>
      <c r="P239" s="4"/>
      <c r="Q239" s="1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4"/>
      <c r="AM239" s="23"/>
      <c r="AN239" s="23"/>
      <c r="AO239" s="23"/>
      <c r="AP239" s="47"/>
      <c r="AQ239" s="23"/>
      <c r="AR239" s="47"/>
      <c r="AS239" s="47"/>
      <c r="AT239" s="47"/>
      <c r="AU239" s="47"/>
      <c r="AV239" s="47"/>
      <c r="AW239" s="24"/>
      <c r="AX239" s="24"/>
      <c r="AY239" s="47"/>
      <c r="AZ239" s="83"/>
      <c r="BA239" s="97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127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</row>
    <row r="240" spans="1:159" ht="14.25" x14ac:dyDescent="0.2">
      <c r="A240" s="69"/>
      <c r="B240" s="22"/>
      <c r="C240" s="22"/>
      <c r="D240" s="1"/>
      <c r="E240" s="3"/>
      <c r="F240" s="3"/>
      <c r="G240" s="3"/>
      <c r="H240" s="3"/>
      <c r="I240" s="1"/>
      <c r="J240" s="3"/>
      <c r="K240" s="3"/>
      <c r="L240" s="21"/>
      <c r="M240" s="21"/>
      <c r="N240" s="1"/>
      <c r="O240" s="1"/>
      <c r="P240" s="4"/>
      <c r="Q240" s="1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4"/>
      <c r="AM240" s="23"/>
      <c r="AN240" s="23"/>
      <c r="AO240" s="23"/>
      <c r="AP240" s="47"/>
      <c r="AQ240" s="23"/>
      <c r="AR240" s="47"/>
      <c r="AS240" s="47"/>
      <c r="AT240" s="47"/>
      <c r="AU240" s="47"/>
      <c r="AV240" s="47"/>
      <c r="AW240" s="24"/>
      <c r="AX240" s="24"/>
      <c r="AY240" s="47"/>
      <c r="AZ240" s="83"/>
      <c r="BA240" s="8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127"/>
      <c r="BS240" s="48"/>
      <c r="BT240" s="48"/>
      <c r="BU240" s="48"/>
      <c r="BV240" s="48"/>
      <c r="BW240" s="48"/>
      <c r="BX240" s="48"/>
      <c r="BY240" s="99"/>
      <c r="BZ240" s="7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</row>
    <row r="241" spans="1:159" x14ac:dyDescent="0.2">
      <c r="A241" s="69"/>
      <c r="B241" s="22"/>
      <c r="C241" s="93"/>
      <c r="D241" s="1"/>
      <c r="E241" s="3"/>
      <c r="F241" s="3"/>
      <c r="G241" s="3"/>
      <c r="H241" s="3"/>
      <c r="I241" s="1"/>
      <c r="J241" s="3"/>
      <c r="K241" s="3"/>
      <c r="L241" s="21"/>
      <c r="M241" s="21"/>
      <c r="N241" s="1"/>
      <c r="O241" s="1"/>
      <c r="P241" s="4"/>
      <c r="Q241" s="1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4"/>
      <c r="AM241" s="23"/>
      <c r="AN241" s="23"/>
      <c r="AO241" s="23"/>
      <c r="AP241" s="47"/>
      <c r="AQ241" s="23"/>
      <c r="AR241" s="47"/>
      <c r="AS241" s="47"/>
      <c r="AT241" s="47"/>
      <c r="AU241" s="47"/>
      <c r="AV241" s="47"/>
      <c r="AW241" s="24"/>
      <c r="AX241" s="24"/>
      <c r="AY241" s="47"/>
      <c r="AZ241" s="83"/>
      <c r="BA241" s="8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127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</row>
    <row r="242" spans="1:159" x14ac:dyDescent="0.2">
      <c r="A242" s="69"/>
      <c r="B242" s="22"/>
      <c r="C242" s="22"/>
      <c r="D242" s="1"/>
      <c r="E242" s="3"/>
      <c r="F242" s="3"/>
      <c r="G242" s="3"/>
      <c r="H242" s="3"/>
      <c r="I242" s="1"/>
      <c r="J242" s="3"/>
      <c r="K242" s="3"/>
      <c r="L242" s="21"/>
      <c r="M242" s="21"/>
      <c r="N242" s="1"/>
      <c r="O242" s="1"/>
      <c r="P242" s="4"/>
      <c r="Q242" s="1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4"/>
      <c r="AM242" s="23"/>
      <c r="AN242" s="23"/>
      <c r="AO242" s="23"/>
      <c r="AP242" s="47"/>
      <c r="AQ242" s="23"/>
      <c r="AR242" s="47"/>
      <c r="AS242" s="47"/>
      <c r="AT242" s="47"/>
      <c r="AU242" s="47"/>
      <c r="AV242" s="47"/>
      <c r="AW242" s="24"/>
      <c r="AX242" s="24"/>
      <c r="AY242" s="47"/>
      <c r="AZ242" s="83"/>
      <c r="BA242" s="8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127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</row>
    <row r="243" spans="1:159" x14ac:dyDescent="0.2">
      <c r="A243" s="69"/>
      <c r="B243" s="22"/>
      <c r="C243" s="22"/>
      <c r="D243" s="1"/>
      <c r="E243" s="3"/>
      <c r="F243" s="3"/>
      <c r="G243" s="3"/>
      <c r="H243" s="3"/>
      <c r="I243" s="1"/>
      <c r="J243" s="3"/>
      <c r="K243" s="3"/>
      <c r="L243" s="21"/>
      <c r="M243" s="21"/>
      <c r="N243" s="1"/>
      <c r="O243" s="1"/>
      <c r="P243" s="4"/>
      <c r="Q243" s="1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4"/>
      <c r="AM243" s="23"/>
      <c r="AN243" s="23"/>
      <c r="AO243" s="23"/>
      <c r="AP243" s="47"/>
      <c r="AQ243" s="23"/>
      <c r="AR243" s="47"/>
      <c r="AS243" s="47"/>
      <c r="AT243" s="47"/>
      <c r="AU243" s="47"/>
      <c r="AV243" s="47"/>
      <c r="AW243" s="24"/>
      <c r="AX243" s="24"/>
      <c r="AY243" s="47"/>
      <c r="AZ243" s="83"/>
      <c r="BA243" s="8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127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</row>
    <row r="244" spans="1:159" x14ac:dyDescent="0.2">
      <c r="A244" s="69"/>
      <c r="B244" s="22"/>
      <c r="C244" s="22"/>
      <c r="D244" s="1"/>
      <c r="E244" s="3"/>
      <c r="F244" s="3"/>
      <c r="G244" s="3"/>
      <c r="H244" s="3"/>
      <c r="I244" s="1"/>
      <c r="J244" s="3"/>
      <c r="K244" s="3"/>
      <c r="L244" s="21"/>
      <c r="M244" s="21"/>
      <c r="N244" s="1"/>
      <c r="O244" s="1"/>
      <c r="P244" s="4"/>
      <c r="Q244" s="1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4"/>
      <c r="AM244" s="23"/>
      <c r="AN244" s="23"/>
      <c r="AO244" s="23"/>
      <c r="AP244" s="47"/>
      <c r="AQ244" s="23"/>
      <c r="AR244" s="47"/>
      <c r="AS244" s="47"/>
      <c r="AT244" s="47"/>
      <c r="AU244" s="47"/>
      <c r="AV244" s="47"/>
      <c r="AW244" s="24"/>
      <c r="AX244" s="24"/>
      <c r="AY244" s="47"/>
      <c r="AZ244" s="83"/>
      <c r="BA244" s="8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127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</row>
    <row r="245" spans="1:159" x14ac:dyDescent="0.2">
      <c r="A245" s="69"/>
      <c r="B245" s="22"/>
      <c r="C245" s="22"/>
      <c r="D245" s="1"/>
      <c r="E245" s="3"/>
      <c r="F245" s="3"/>
      <c r="G245" s="3"/>
      <c r="H245" s="3"/>
      <c r="I245" s="1"/>
      <c r="J245" s="3"/>
      <c r="K245" s="3"/>
      <c r="L245" s="21"/>
      <c r="M245" s="21"/>
      <c r="N245" s="1"/>
      <c r="O245" s="1"/>
      <c r="P245" s="4"/>
      <c r="Q245" s="1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4"/>
      <c r="AM245" s="23"/>
      <c r="AN245" s="23"/>
      <c r="AO245" s="23"/>
      <c r="AP245" s="47"/>
      <c r="AQ245" s="23"/>
      <c r="AR245" s="47"/>
      <c r="AS245" s="47"/>
      <c r="AT245" s="47"/>
      <c r="AU245" s="47"/>
      <c r="AV245" s="47"/>
      <c r="AW245" s="24"/>
      <c r="AX245" s="24"/>
      <c r="AY245" s="47"/>
      <c r="AZ245" s="83"/>
      <c r="BA245" s="8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127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</row>
    <row r="246" spans="1:159" x14ac:dyDescent="0.2">
      <c r="A246" s="69"/>
      <c r="B246" s="22"/>
      <c r="C246" s="22"/>
      <c r="D246" s="1"/>
      <c r="E246" s="3"/>
      <c r="F246" s="3"/>
      <c r="G246" s="3"/>
      <c r="H246" s="3"/>
      <c r="I246" s="1"/>
      <c r="J246" s="3"/>
      <c r="K246" s="3"/>
      <c r="L246" s="21"/>
      <c r="M246" s="21"/>
      <c r="N246" s="1"/>
      <c r="O246" s="1"/>
      <c r="P246" s="4"/>
      <c r="Q246" s="1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4"/>
      <c r="AM246" s="23"/>
      <c r="AN246" s="23"/>
      <c r="AO246" s="23"/>
      <c r="AP246" s="47"/>
      <c r="AQ246" s="23"/>
      <c r="AR246" s="47"/>
      <c r="AS246" s="47"/>
      <c r="AT246" s="47"/>
      <c r="AU246" s="47"/>
      <c r="AV246" s="47"/>
      <c r="AW246" s="24"/>
      <c r="AX246" s="24"/>
      <c r="AY246" s="47"/>
      <c r="AZ246" s="83"/>
      <c r="BA246" s="8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127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</row>
    <row r="247" spans="1:159" x14ac:dyDescent="0.2">
      <c r="A247" s="69"/>
      <c r="B247" s="22"/>
      <c r="C247" s="22"/>
      <c r="D247" s="1"/>
      <c r="E247" s="3"/>
      <c r="F247" s="3"/>
      <c r="G247" s="3"/>
      <c r="H247" s="3"/>
      <c r="I247" s="1"/>
      <c r="J247" s="3"/>
      <c r="K247" s="3"/>
      <c r="L247" s="21"/>
      <c r="M247" s="21"/>
      <c r="N247" s="1"/>
      <c r="O247" s="1"/>
      <c r="P247" s="4"/>
      <c r="Q247" s="1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4"/>
      <c r="AM247" s="23"/>
      <c r="AN247" s="23"/>
      <c r="AO247" s="23"/>
      <c r="AP247" s="47"/>
      <c r="AQ247" s="23"/>
      <c r="AR247" s="47"/>
      <c r="AS247" s="47"/>
      <c r="AT247" s="47"/>
      <c r="AU247" s="47"/>
      <c r="AV247" s="47"/>
      <c r="AW247" s="24"/>
      <c r="AX247" s="24"/>
      <c r="AY247" s="47"/>
      <c r="AZ247" s="83"/>
      <c r="BA247" s="8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127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</row>
    <row r="248" spans="1:159" x14ac:dyDescent="0.2">
      <c r="A248" s="69"/>
      <c r="B248" s="22"/>
      <c r="C248" s="22"/>
      <c r="D248" s="1"/>
      <c r="E248" s="3"/>
      <c r="F248" s="3"/>
      <c r="G248" s="3"/>
      <c r="H248" s="3"/>
      <c r="I248" s="1"/>
      <c r="J248" s="3"/>
      <c r="K248" s="3"/>
      <c r="L248" s="21"/>
      <c r="M248" s="21"/>
      <c r="N248" s="1"/>
      <c r="O248" s="1"/>
      <c r="P248" s="4"/>
      <c r="Q248" s="1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4"/>
      <c r="AM248" s="23"/>
      <c r="AN248" s="23"/>
      <c r="AO248" s="23"/>
      <c r="AP248" s="47"/>
      <c r="AQ248" s="23"/>
      <c r="AR248" s="47"/>
      <c r="AS248" s="47"/>
      <c r="AT248" s="47"/>
      <c r="AU248" s="47"/>
      <c r="AV248" s="47"/>
      <c r="AW248" s="24"/>
      <c r="AX248" s="24"/>
      <c r="AY248" s="47"/>
      <c r="AZ248" s="83"/>
      <c r="BA248" s="8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78"/>
      <c r="BP248" s="48"/>
      <c r="BQ248" s="48"/>
      <c r="BR248" s="127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</row>
    <row r="249" spans="1:159" x14ac:dyDescent="0.2">
      <c r="A249" s="69"/>
      <c r="B249" s="22"/>
      <c r="C249" s="22"/>
      <c r="D249" s="1"/>
      <c r="E249" s="3"/>
      <c r="F249" s="3"/>
      <c r="G249" s="3"/>
      <c r="H249" s="3"/>
      <c r="I249" s="1"/>
      <c r="J249" s="3"/>
      <c r="K249" s="3"/>
      <c r="L249" s="21"/>
      <c r="M249" s="21"/>
      <c r="N249" s="1"/>
      <c r="O249" s="1"/>
      <c r="P249" s="4"/>
      <c r="Q249" s="1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4"/>
      <c r="AM249" s="23"/>
      <c r="AN249" s="23"/>
      <c r="AO249" s="23"/>
      <c r="AP249" s="47"/>
      <c r="AQ249" s="23"/>
      <c r="AR249" s="47"/>
      <c r="AS249" s="47"/>
      <c r="AT249" s="47"/>
      <c r="AU249" s="47"/>
      <c r="AV249" s="47"/>
      <c r="AW249" s="24"/>
      <c r="AX249" s="24"/>
      <c r="AY249" s="47"/>
      <c r="AZ249" s="83"/>
      <c r="BA249" s="8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78"/>
      <c r="BP249" s="48"/>
      <c r="BQ249" s="48"/>
      <c r="BR249" s="127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</row>
    <row r="250" spans="1:159" x14ac:dyDescent="0.2">
      <c r="A250" s="69"/>
      <c r="B250" s="22"/>
      <c r="C250" s="22"/>
      <c r="D250" s="1"/>
      <c r="E250" s="3"/>
      <c r="F250" s="3"/>
      <c r="G250" s="3"/>
      <c r="H250" s="3"/>
      <c r="I250" s="1"/>
      <c r="J250" s="3"/>
      <c r="K250" s="3"/>
      <c r="L250" s="21"/>
      <c r="M250" s="21"/>
      <c r="N250" s="1"/>
      <c r="O250" s="1"/>
      <c r="P250" s="4"/>
      <c r="Q250" s="1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4"/>
      <c r="AM250" s="23"/>
      <c r="AN250" s="23"/>
      <c r="AO250" s="23"/>
      <c r="AP250" s="47"/>
      <c r="AQ250" s="23"/>
      <c r="AR250" s="47"/>
      <c r="AS250" s="47"/>
      <c r="AT250" s="47"/>
      <c r="AU250" s="47"/>
      <c r="AV250" s="47"/>
      <c r="AW250" s="24"/>
      <c r="AX250" s="24"/>
      <c r="AY250" s="47"/>
      <c r="AZ250" s="83"/>
      <c r="BA250" s="8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127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</row>
    <row r="251" spans="1:159" x14ac:dyDescent="0.2">
      <c r="A251" s="69"/>
      <c r="B251" s="22"/>
      <c r="C251" s="80"/>
      <c r="D251" s="1"/>
      <c r="E251" s="3"/>
      <c r="F251" s="3"/>
      <c r="G251" s="3"/>
      <c r="H251" s="3"/>
      <c r="I251" s="1"/>
      <c r="J251" s="3"/>
      <c r="K251" s="3"/>
      <c r="L251" s="21"/>
      <c r="M251" s="21"/>
      <c r="N251" s="1"/>
      <c r="O251" s="1"/>
      <c r="P251" s="4"/>
      <c r="Q251" s="1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4"/>
      <c r="AM251" s="23"/>
      <c r="AN251" s="23"/>
      <c r="AO251" s="23"/>
      <c r="AP251" s="47"/>
      <c r="AQ251" s="23"/>
      <c r="AR251" s="47"/>
      <c r="AS251" s="47"/>
      <c r="AT251" s="47"/>
      <c r="AU251" s="47"/>
      <c r="AV251" s="47"/>
      <c r="AW251" s="24"/>
      <c r="AX251" s="24"/>
      <c r="AY251" s="47"/>
      <c r="AZ251" s="83"/>
      <c r="BA251" s="8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78"/>
      <c r="BP251" s="48"/>
      <c r="BQ251" s="48"/>
      <c r="BR251" s="127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</row>
    <row r="252" spans="1:159" x14ac:dyDescent="0.2">
      <c r="A252" s="69"/>
      <c r="B252" s="22"/>
      <c r="C252" s="22"/>
      <c r="D252" s="1"/>
      <c r="E252" s="3"/>
      <c r="F252" s="3"/>
      <c r="G252" s="3"/>
      <c r="H252" s="3"/>
      <c r="I252" s="1"/>
      <c r="J252" s="3"/>
      <c r="K252" s="3"/>
      <c r="L252" s="21"/>
      <c r="M252" s="21"/>
      <c r="N252" s="1"/>
      <c r="O252" s="1"/>
      <c r="P252" s="4"/>
      <c r="Q252" s="1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4"/>
      <c r="AM252" s="23"/>
      <c r="AN252" s="23"/>
      <c r="AO252" s="23"/>
      <c r="AP252" s="47"/>
      <c r="AQ252" s="23"/>
      <c r="AR252" s="47"/>
      <c r="AS252" s="47"/>
      <c r="AT252" s="47"/>
      <c r="AU252" s="47"/>
      <c r="AV252" s="47"/>
      <c r="AW252" s="24"/>
      <c r="AX252" s="24"/>
      <c r="AY252" s="47"/>
      <c r="AZ252" s="83"/>
      <c r="BA252" s="8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127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</row>
    <row r="253" spans="1:159" x14ac:dyDescent="0.2">
      <c r="A253" s="69"/>
      <c r="B253" s="22"/>
      <c r="C253" s="22"/>
      <c r="D253" s="1"/>
      <c r="E253" s="3"/>
      <c r="F253" s="3"/>
      <c r="G253" s="3"/>
      <c r="H253" s="3"/>
      <c r="I253" s="1"/>
      <c r="J253" s="3"/>
      <c r="K253" s="3"/>
      <c r="L253" s="21"/>
      <c r="M253" s="21"/>
      <c r="N253" s="1"/>
      <c r="O253" s="1"/>
      <c r="P253" s="4"/>
      <c r="Q253" s="1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4"/>
      <c r="AM253" s="23"/>
      <c r="AN253" s="23"/>
      <c r="AO253" s="23"/>
      <c r="AP253" s="47"/>
      <c r="AQ253" s="23"/>
      <c r="AR253" s="47"/>
      <c r="AS253" s="47"/>
      <c r="AT253" s="47"/>
      <c r="AU253" s="47"/>
      <c r="AV253" s="47"/>
      <c r="AW253" s="24"/>
      <c r="AX253" s="24"/>
      <c r="AY253" s="47"/>
      <c r="AZ253" s="83"/>
      <c r="BA253" s="97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127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</row>
    <row r="254" spans="1:159" x14ac:dyDescent="0.2">
      <c r="A254" s="69"/>
      <c r="B254" s="22"/>
      <c r="C254" s="22"/>
      <c r="D254" s="1"/>
      <c r="E254" s="3"/>
      <c r="F254" s="3"/>
      <c r="G254" s="3"/>
      <c r="H254" s="3"/>
      <c r="I254" s="1"/>
      <c r="J254" s="3"/>
      <c r="K254" s="3"/>
      <c r="L254" s="21"/>
      <c r="M254" s="21"/>
      <c r="N254" s="1"/>
      <c r="O254" s="1"/>
      <c r="P254" s="4"/>
      <c r="Q254" s="1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4"/>
      <c r="AM254" s="23"/>
      <c r="AN254" s="23"/>
      <c r="AO254" s="23"/>
      <c r="AP254" s="47"/>
      <c r="AQ254" s="23"/>
      <c r="AR254" s="47"/>
      <c r="AS254" s="47"/>
      <c r="AT254" s="47"/>
      <c r="AU254" s="47"/>
      <c r="AV254" s="47"/>
      <c r="AW254" s="24"/>
      <c r="AX254" s="24"/>
      <c r="AY254" s="47"/>
      <c r="AZ254" s="83"/>
      <c r="BA254" s="8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127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</row>
    <row r="255" spans="1:159" x14ac:dyDescent="0.2">
      <c r="A255" s="69"/>
      <c r="B255" s="22"/>
      <c r="C255" s="22"/>
      <c r="D255" s="1"/>
      <c r="E255" s="3"/>
      <c r="F255" s="3"/>
      <c r="G255" s="3"/>
      <c r="H255" s="3"/>
      <c r="I255" s="1"/>
      <c r="J255" s="3"/>
      <c r="K255" s="3"/>
      <c r="L255" s="21"/>
      <c r="M255" s="21"/>
      <c r="N255" s="1"/>
      <c r="O255" s="1"/>
      <c r="P255" s="4"/>
      <c r="Q255" s="1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4"/>
      <c r="AM255" s="23"/>
      <c r="AN255" s="23"/>
      <c r="AO255" s="23"/>
      <c r="AP255" s="47"/>
      <c r="AQ255" s="23"/>
      <c r="AR255" s="47"/>
      <c r="AS255" s="47"/>
      <c r="AT255" s="47"/>
      <c r="AU255" s="47"/>
      <c r="AV255" s="47"/>
      <c r="AW255" s="24"/>
      <c r="AX255" s="24"/>
      <c r="AY255" s="47"/>
      <c r="AZ255" s="83"/>
      <c r="BA255" s="97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127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</row>
    <row r="256" spans="1:159" x14ac:dyDescent="0.2">
      <c r="A256" s="69"/>
      <c r="B256" s="22"/>
      <c r="C256" s="22"/>
      <c r="D256" s="1"/>
      <c r="E256" s="3"/>
      <c r="F256" s="3"/>
      <c r="G256" s="3"/>
      <c r="H256" s="3"/>
      <c r="I256" s="1"/>
      <c r="J256" s="3"/>
      <c r="K256" s="3"/>
      <c r="L256" s="21"/>
      <c r="M256" s="21"/>
      <c r="N256" s="1"/>
      <c r="O256" s="1"/>
      <c r="P256" s="4"/>
      <c r="Q256" s="1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4"/>
      <c r="AM256" s="23"/>
      <c r="AN256" s="23"/>
      <c r="AO256" s="23"/>
      <c r="AP256" s="47"/>
      <c r="AQ256" s="23"/>
      <c r="AR256" s="47"/>
      <c r="AS256" s="47"/>
      <c r="AT256" s="47"/>
      <c r="AU256" s="47"/>
      <c r="AV256" s="47"/>
      <c r="AW256" s="24"/>
      <c r="AX256" s="24"/>
      <c r="AY256" s="47"/>
      <c r="AZ256" s="83"/>
      <c r="BA256" s="8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127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</row>
    <row r="257" spans="1:159" x14ac:dyDescent="0.2">
      <c r="A257" s="69"/>
      <c r="B257" s="22"/>
      <c r="C257" s="22"/>
      <c r="D257" s="1"/>
      <c r="E257" s="3"/>
      <c r="F257" s="3"/>
      <c r="G257" s="3"/>
      <c r="H257" s="3"/>
      <c r="I257" s="1"/>
      <c r="J257" s="3"/>
      <c r="K257" s="3"/>
      <c r="L257" s="21"/>
      <c r="M257" s="21"/>
      <c r="N257" s="1"/>
      <c r="O257" s="1"/>
      <c r="P257" s="4"/>
      <c r="Q257" s="1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4"/>
      <c r="AM257" s="23"/>
      <c r="AN257" s="23"/>
      <c r="AO257" s="23"/>
      <c r="AP257" s="47"/>
      <c r="AQ257" s="23"/>
      <c r="AR257" s="47"/>
      <c r="AS257" s="47"/>
      <c r="AT257" s="47"/>
      <c r="AU257" s="47"/>
      <c r="AV257" s="47"/>
      <c r="AW257" s="24"/>
      <c r="AX257" s="24"/>
      <c r="AY257" s="47"/>
      <c r="AZ257" s="83"/>
      <c r="BA257" s="8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127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</row>
    <row r="258" spans="1:159" x14ac:dyDescent="0.2">
      <c r="A258" s="69"/>
      <c r="B258" s="22"/>
      <c r="C258" s="22"/>
      <c r="D258" s="1"/>
      <c r="E258" s="3"/>
      <c r="F258" s="3"/>
      <c r="G258" s="3"/>
      <c r="H258" s="3"/>
      <c r="I258" s="1"/>
      <c r="J258" s="3"/>
      <c r="K258" s="3"/>
      <c r="L258" s="21"/>
      <c r="M258" s="21"/>
      <c r="N258" s="1"/>
      <c r="O258" s="1"/>
      <c r="P258" s="4"/>
      <c r="Q258" s="1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4"/>
      <c r="AM258" s="23"/>
      <c r="AN258" s="23"/>
      <c r="AO258" s="23"/>
      <c r="AP258" s="47"/>
      <c r="AQ258" s="23"/>
      <c r="AR258" s="47"/>
      <c r="AS258" s="47"/>
      <c r="AT258" s="47"/>
      <c r="AU258" s="47"/>
      <c r="AV258" s="47"/>
      <c r="AW258" s="24"/>
      <c r="AX258" s="24"/>
      <c r="AY258" s="47"/>
      <c r="AZ258" s="83"/>
      <c r="BA258" s="8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127"/>
      <c r="BS258" s="7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</row>
    <row r="259" spans="1:159" x14ac:dyDescent="0.2">
      <c r="A259" s="69"/>
      <c r="B259" s="22"/>
      <c r="C259" s="22"/>
      <c r="D259" s="1"/>
      <c r="E259" s="3"/>
      <c r="F259" s="3"/>
      <c r="G259" s="3"/>
      <c r="H259" s="3"/>
      <c r="I259" s="1"/>
      <c r="J259" s="3"/>
      <c r="K259" s="3"/>
      <c r="L259" s="21"/>
      <c r="M259" s="21"/>
      <c r="N259" s="1"/>
      <c r="O259" s="1"/>
      <c r="P259" s="4"/>
      <c r="Q259" s="1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4"/>
      <c r="AM259" s="23"/>
      <c r="AN259" s="23"/>
      <c r="AO259" s="23"/>
      <c r="AP259" s="47"/>
      <c r="AQ259" s="23"/>
      <c r="AR259" s="47"/>
      <c r="AS259" s="47"/>
      <c r="AT259" s="47"/>
      <c r="AU259" s="47"/>
      <c r="AV259" s="47"/>
      <c r="AW259" s="24"/>
      <c r="AX259" s="24"/>
      <c r="AY259" s="47"/>
      <c r="AZ259" s="83"/>
      <c r="BA259" s="8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127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</row>
    <row r="260" spans="1:159" x14ac:dyDescent="0.2">
      <c r="A260" s="69"/>
      <c r="B260" s="22"/>
      <c r="C260" s="22"/>
      <c r="D260" s="1"/>
      <c r="E260" s="3"/>
      <c r="F260" s="3"/>
      <c r="G260" s="3"/>
      <c r="H260" s="3"/>
      <c r="I260" s="1"/>
      <c r="J260" s="3"/>
      <c r="K260" s="3"/>
      <c r="L260" s="21"/>
      <c r="M260" s="21"/>
      <c r="N260" s="1"/>
      <c r="O260" s="1"/>
      <c r="P260" s="4"/>
      <c r="Q260" s="1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4"/>
      <c r="AM260" s="23"/>
      <c r="AN260" s="23"/>
      <c r="AO260" s="23"/>
      <c r="AP260" s="47"/>
      <c r="AQ260" s="23"/>
      <c r="AR260" s="47"/>
      <c r="AS260" s="47"/>
      <c r="AT260" s="47"/>
      <c r="AU260" s="47"/>
      <c r="AV260" s="47"/>
      <c r="AW260" s="24"/>
      <c r="AX260" s="24"/>
      <c r="AY260" s="47"/>
      <c r="AZ260" s="83"/>
      <c r="BA260" s="8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127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</row>
    <row r="261" spans="1:159" x14ac:dyDescent="0.2">
      <c r="A261" s="69"/>
      <c r="B261" s="22"/>
      <c r="C261" s="22"/>
      <c r="D261" s="1"/>
      <c r="E261" s="3"/>
      <c r="F261" s="3"/>
      <c r="G261" s="3"/>
      <c r="H261" s="3"/>
      <c r="I261" s="1"/>
      <c r="J261" s="3"/>
      <c r="K261" s="3"/>
      <c r="L261" s="21"/>
      <c r="M261" s="21"/>
      <c r="N261" s="1"/>
      <c r="O261" s="1"/>
      <c r="P261" s="4"/>
      <c r="Q261" s="1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4"/>
      <c r="AM261" s="23"/>
      <c r="AN261" s="23"/>
      <c r="AO261" s="23"/>
      <c r="AP261" s="47"/>
      <c r="AQ261" s="23"/>
      <c r="AR261" s="47"/>
      <c r="AS261" s="47"/>
      <c r="AT261" s="47"/>
      <c r="AU261" s="47"/>
      <c r="AV261" s="47"/>
      <c r="AW261" s="24"/>
      <c r="AX261" s="24"/>
      <c r="AY261" s="47"/>
      <c r="AZ261" s="83"/>
      <c r="BA261" s="8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127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</row>
    <row r="262" spans="1:159" x14ac:dyDescent="0.2">
      <c r="A262" s="69"/>
      <c r="B262" s="22"/>
      <c r="C262" s="22"/>
      <c r="D262" s="1"/>
      <c r="E262" s="3"/>
      <c r="F262" s="3"/>
      <c r="G262" s="3"/>
      <c r="H262" s="3"/>
      <c r="I262" s="1"/>
      <c r="J262" s="3"/>
      <c r="K262" s="3"/>
      <c r="L262" s="21"/>
      <c r="M262" s="21"/>
      <c r="N262" s="1"/>
      <c r="O262" s="1"/>
      <c r="P262" s="4"/>
      <c r="Q262" s="1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4"/>
      <c r="AM262" s="23"/>
      <c r="AN262" s="23"/>
      <c r="AO262" s="23"/>
      <c r="AP262" s="47"/>
      <c r="AQ262" s="23"/>
      <c r="AR262" s="47"/>
      <c r="AS262" s="47"/>
      <c r="AT262" s="47"/>
      <c r="AU262" s="47"/>
      <c r="AV262" s="47"/>
      <c r="AW262" s="24"/>
      <c r="AX262" s="24"/>
      <c r="AY262" s="47"/>
      <c r="AZ262" s="83"/>
      <c r="BA262" s="8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127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</row>
    <row r="263" spans="1:159" x14ac:dyDescent="0.2">
      <c r="A263" s="69"/>
      <c r="B263" s="22"/>
      <c r="C263" s="22"/>
      <c r="D263" s="1"/>
      <c r="E263" s="3"/>
      <c r="F263" s="3"/>
      <c r="G263" s="3"/>
      <c r="H263" s="3"/>
      <c r="I263" s="1"/>
      <c r="J263" s="3"/>
      <c r="K263" s="3"/>
      <c r="L263" s="21"/>
      <c r="M263" s="21"/>
      <c r="N263" s="1"/>
      <c r="O263" s="1"/>
      <c r="P263" s="4"/>
      <c r="Q263" s="1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4"/>
      <c r="AM263" s="23"/>
      <c r="AN263" s="23"/>
      <c r="AO263" s="23"/>
      <c r="AP263" s="47"/>
      <c r="AQ263" s="23"/>
      <c r="AR263" s="47"/>
      <c r="AS263" s="47"/>
      <c r="AT263" s="47"/>
      <c r="AU263" s="47"/>
      <c r="AV263" s="47"/>
      <c r="AW263" s="24"/>
      <c r="AX263" s="24"/>
      <c r="AY263" s="47"/>
      <c r="AZ263" s="83"/>
      <c r="BA263" s="8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127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</row>
    <row r="264" spans="1:159" x14ac:dyDescent="0.2">
      <c r="A264" s="69"/>
      <c r="B264" s="22"/>
      <c r="C264" s="22"/>
      <c r="D264" s="1"/>
      <c r="E264" s="3"/>
      <c r="F264" s="3"/>
      <c r="G264" s="3"/>
      <c r="H264" s="3"/>
      <c r="I264" s="1"/>
      <c r="J264" s="3"/>
      <c r="K264" s="3"/>
      <c r="L264" s="21"/>
      <c r="M264" s="21"/>
      <c r="N264" s="1"/>
      <c r="O264" s="1"/>
      <c r="P264" s="4"/>
      <c r="Q264" s="1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4"/>
      <c r="AM264" s="23"/>
      <c r="AN264" s="23"/>
      <c r="AO264" s="23"/>
      <c r="AP264" s="47"/>
      <c r="AQ264" s="23"/>
      <c r="AR264" s="47"/>
      <c r="AS264" s="47"/>
      <c r="AT264" s="47"/>
      <c r="AU264" s="47"/>
      <c r="AV264" s="47"/>
      <c r="AW264" s="24"/>
      <c r="AX264" s="24"/>
      <c r="AY264" s="47"/>
      <c r="AZ264" s="83"/>
      <c r="BA264" s="97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127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7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</row>
    <row r="265" spans="1:159" x14ac:dyDescent="0.2">
      <c r="A265" s="69"/>
      <c r="B265" s="22"/>
      <c r="C265" s="94"/>
      <c r="D265" s="1"/>
      <c r="E265" s="3"/>
      <c r="F265" s="3"/>
      <c r="G265" s="3"/>
      <c r="H265" s="3"/>
      <c r="I265" s="1"/>
      <c r="J265" s="3"/>
      <c r="K265" s="3"/>
      <c r="L265" s="21"/>
      <c r="M265" s="21"/>
      <c r="N265" s="1"/>
      <c r="O265" s="1"/>
      <c r="P265" s="4"/>
      <c r="Q265" s="1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4"/>
      <c r="AM265" s="23"/>
      <c r="AN265" s="23"/>
      <c r="AO265" s="23"/>
      <c r="AP265" s="47"/>
      <c r="AQ265" s="23"/>
      <c r="AR265" s="47"/>
      <c r="AS265" s="47"/>
      <c r="AT265" s="47"/>
      <c r="AU265" s="47"/>
      <c r="AV265" s="47"/>
      <c r="AW265" s="24"/>
      <c r="AX265" s="24"/>
      <c r="AY265" s="47"/>
      <c r="AZ265" s="83"/>
      <c r="BA265" s="8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127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</row>
    <row r="266" spans="1:159" x14ac:dyDescent="0.2">
      <c r="A266" s="69"/>
      <c r="B266" s="22"/>
      <c r="C266" s="22"/>
      <c r="D266" s="1"/>
      <c r="E266" s="3"/>
      <c r="F266" s="3"/>
      <c r="G266" s="3"/>
      <c r="H266" s="3"/>
      <c r="I266" s="1"/>
      <c r="J266" s="3"/>
      <c r="K266" s="3"/>
      <c r="L266" s="21"/>
      <c r="M266" s="21"/>
      <c r="N266" s="1"/>
      <c r="O266" s="1"/>
      <c r="P266" s="4"/>
      <c r="Q266" s="1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4"/>
      <c r="AM266" s="23"/>
      <c r="AN266" s="23"/>
      <c r="AO266" s="23"/>
      <c r="AP266" s="47"/>
      <c r="AQ266" s="23"/>
      <c r="AR266" s="47"/>
      <c r="AS266" s="47"/>
      <c r="AT266" s="47"/>
      <c r="AU266" s="47"/>
      <c r="AV266" s="47"/>
      <c r="AW266" s="24"/>
      <c r="AX266" s="24"/>
      <c r="AY266" s="47"/>
      <c r="AZ266" s="83"/>
      <c r="BA266" s="8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127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</row>
    <row r="267" spans="1:159" x14ac:dyDescent="0.2">
      <c r="A267" s="69"/>
      <c r="B267" s="22"/>
      <c r="C267" s="22"/>
      <c r="D267" s="1"/>
      <c r="E267" s="3"/>
      <c r="F267" s="3"/>
      <c r="G267" s="3"/>
      <c r="H267" s="3"/>
      <c r="I267" s="1"/>
      <c r="J267" s="3"/>
      <c r="K267" s="3"/>
      <c r="L267" s="21"/>
      <c r="M267" s="21"/>
      <c r="N267" s="1"/>
      <c r="O267" s="1"/>
      <c r="P267" s="4"/>
      <c r="Q267" s="1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4"/>
      <c r="AM267" s="23"/>
      <c r="AN267" s="23"/>
      <c r="AO267" s="23"/>
      <c r="AP267" s="47"/>
      <c r="AQ267" s="23"/>
      <c r="AR267" s="47"/>
      <c r="AS267" s="47"/>
      <c r="AT267" s="47"/>
      <c r="AU267" s="47"/>
      <c r="AV267" s="47"/>
      <c r="AW267" s="24"/>
      <c r="AX267" s="24"/>
      <c r="AY267" s="47"/>
      <c r="AZ267" s="83"/>
      <c r="BA267" s="8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127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</row>
    <row r="268" spans="1:159" x14ac:dyDescent="0.2">
      <c r="A268" s="69"/>
      <c r="B268" s="22"/>
      <c r="C268" s="22"/>
      <c r="D268" s="1"/>
      <c r="E268" s="3"/>
      <c r="F268" s="3"/>
      <c r="G268" s="3"/>
      <c r="H268" s="3"/>
      <c r="I268" s="1"/>
      <c r="J268" s="3"/>
      <c r="K268" s="3"/>
      <c r="L268" s="21"/>
      <c r="M268" s="21"/>
      <c r="N268" s="1"/>
      <c r="O268" s="1"/>
      <c r="P268" s="4"/>
      <c r="Q268" s="1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4"/>
      <c r="AM268" s="23"/>
      <c r="AN268" s="23"/>
      <c r="AO268" s="23"/>
      <c r="AP268" s="47"/>
      <c r="AQ268" s="23"/>
      <c r="AR268" s="47"/>
      <c r="AS268" s="47"/>
      <c r="AT268" s="47"/>
      <c r="AU268" s="47"/>
      <c r="AV268" s="47"/>
      <c r="AW268" s="24"/>
      <c r="AX268" s="24"/>
      <c r="AY268" s="47"/>
      <c r="AZ268" s="83"/>
      <c r="BA268" s="8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127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</row>
    <row r="269" spans="1:159" x14ac:dyDescent="0.2">
      <c r="A269" s="69"/>
      <c r="B269" s="22"/>
      <c r="C269" s="22"/>
      <c r="D269" s="1"/>
      <c r="E269" s="3"/>
      <c r="F269" s="3"/>
      <c r="G269" s="3"/>
      <c r="H269" s="3"/>
      <c r="I269" s="1"/>
      <c r="J269" s="3"/>
      <c r="K269" s="3"/>
      <c r="L269" s="21"/>
      <c r="M269" s="21"/>
      <c r="N269" s="1"/>
      <c r="O269" s="1"/>
      <c r="P269" s="4"/>
      <c r="Q269" s="1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4"/>
      <c r="AM269" s="23"/>
      <c r="AN269" s="23"/>
      <c r="AO269" s="23"/>
      <c r="AP269" s="47"/>
      <c r="AQ269" s="23"/>
      <c r="AR269" s="47"/>
      <c r="AS269" s="47"/>
      <c r="AT269" s="47"/>
      <c r="AU269" s="47"/>
      <c r="AV269" s="47"/>
      <c r="AW269" s="24"/>
      <c r="AX269" s="24"/>
      <c r="AY269" s="47"/>
      <c r="AZ269" s="83"/>
      <c r="BA269" s="8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127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</row>
    <row r="270" spans="1:159" x14ac:dyDescent="0.2">
      <c r="A270" s="69"/>
      <c r="B270" s="22"/>
      <c r="C270" s="22"/>
      <c r="D270" s="1"/>
      <c r="E270" s="3"/>
      <c r="F270" s="3"/>
      <c r="G270" s="3"/>
      <c r="H270" s="3"/>
      <c r="I270" s="1"/>
      <c r="J270" s="3"/>
      <c r="K270" s="3"/>
      <c r="L270" s="21"/>
      <c r="M270" s="21"/>
      <c r="N270" s="1"/>
      <c r="O270" s="1"/>
      <c r="P270" s="4"/>
      <c r="Q270" s="1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4"/>
      <c r="AM270" s="23"/>
      <c r="AN270" s="23"/>
      <c r="AO270" s="23"/>
      <c r="AP270" s="47"/>
      <c r="AQ270" s="23"/>
      <c r="AR270" s="47"/>
      <c r="AS270" s="47"/>
      <c r="AT270" s="47"/>
      <c r="AU270" s="47"/>
      <c r="AV270" s="47"/>
      <c r="AW270" s="24"/>
      <c r="AX270" s="24"/>
      <c r="AY270" s="47"/>
      <c r="AZ270" s="83"/>
      <c r="BA270" s="97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127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</row>
    <row r="271" spans="1:159" x14ac:dyDescent="0.2">
      <c r="A271" s="69"/>
      <c r="B271" s="22"/>
      <c r="C271" s="22"/>
      <c r="D271" s="1"/>
      <c r="E271" s="3"/>
      <c r="F271" s="3"/>
      <c r="G271" s="3"/>
      <c r="H271" s="3"/>
      <c r="I271" s="1"/>
      <c r="J271" s="3"/>
      <c r="K271" s="3"/>
      <c r="L271" s="21"/>
      <c r="M271" s="21"/>
      <c r="N271" s="1"/>
      <c r="O271" s="1"/>
      <c r="P271" s="4"/>
      <c r="Q271" s="1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4"/>
      <c r="AM271" s="23"/>
      <c r="AN271" s="23"/>
      <c r="AO271" s="23"/>
      <c r="AP271" s="47"/>
      <c r="AQ271" s="23"/>
      <c r="AR271" s="47"/>
      <c r="AS271" s="47"/>
      <c r="AT271" s="47"/>
      <c r="AU271" s="47"/>
      <c r="AV271" s="47"/>
      <c r="AW271" s="24"/>
      <c r="AX271" s="24"/>
      <c r="AY271" s="47"/>
      <c r="AZ271" s="97"/>
      <c r="BA271" s="8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127"/>
      <c r="BS271" s="48"/>
      <c r="BT271" s="48"/>
      <c r="BU271" s="48"/>
      <c r="BV271" s="48"/>
      <c r="BW271" s="48"/>
      <c r="BX271" s="48"/>
      <c r="BY271" s="48"/>
      <c r="BZ271" s="7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</row>
    <row r="272" spans="1:159" x14ac:dyDescent="0.2">
      <c r="A272" s="69"/>
      <c r="B272" s="22"/>
      <c r="C272" s="22"/>
      <c r="D272" s="1"/>
      <c r="E272" s="3"/>
      <c r="F272" s="3"/>
      <c r="G272" s="3"/>
      <c r="H272" s="3"/>
      <c r="I272" s="1"/>
      <c r="J272" s="3"/>
      <c r="K272" s="3"/>
      <c r="L272" s="21"/>
      <c r="M272" s="21"/>
      <c r="N272" s="1"/>
      <c r="O272" s="1"/>
      <c r="P272" s="4"/>
      <c r="Q272" s="1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4"/>
      <c r="AM272" s="23"/>
      <c r="AN272" s="23"/>
      <c r="AO272" s="23"/>
      <c r="AP272" s="47"/>
      <c r="AQ272" s="23"/>
      <c r="AR272" s="47"/>
      <c r="AS272" s="47"/>
      <c r="AT272" s="47"/>
      <c r="AU272" s="47"/>
      <c r="AV272" s="47"/>
      <c r="AW272" s="24"/>
      <c r="AX272" s="24"/>
      <c r="AY272" s="47"/>
      <c r="AZ272" s="97"/>
      <c r="BA272" s="8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127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</row>
    <row r="273" spans="1:159" x14ac:dyDescent="0.2">
      <c r="A273" s="69"/>
      <c r="B273" s="22"/>
      <c r="C273" s="94"/>
      <c r="D273" s="1"/>
      <c r="E273" s="3"/>
      <c r="F273" s="3"/>
      <c r="G273" s="3"/>
      <c r="H273" s="3"/>
      <c r="I273" s="1"/>
      <c r="J273" s="3"/>
      <c r="K273" s="3"/>
      <c r="L273" s="21"/>
      <c r="M273" s="21"/>
      <c r="N273" s="1"/>
      <c r="O273" s="1"/>
      <c r="P273" s="4"/>
      <c r="Q273" s="1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4"/>
      <c r="AM273" s="23"/>
      <c r="AN273" s="23"/>
      <c r="AO273" s="23"/>
      <c r="AP273" s="47"/>
      <c r="AQ273" s="23"/>
      <c r="AR273" s="47"/>
      <c r="AS273" s="47"/>
      <c r="AT273" s="47"/>
      <c r="AU273" s="47"/>
      <c r="AV273" s="47"/>
      <c r="AW273" s="24"/>
      <c r="AX273" s="24"/>
      <c r="AY273" s="47"/>
      <c r="AZ273" s="83"/>
      <c r="BA273" s="8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127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</row>
    <row r="274" spans="1:159" x14ac:dyDescent="0.2">
      <c r="A274" s="69"/>
      <c r="B274" s="22"/>
      <c r="C274" s="22"/>
      <c r="D274" s="1"/>
      <c r="E274" s="3"/>
      <c r="F274" s="3"/>
      <c r="G274" s="3"/>
      <c r="H274" s="3"/>
      <c r="I274" s="1"/>
      <c r="J274" s="3"/>
      <c r="K274" s="3"/>
      <c r="L274" s="21"/>
      <c r="M274" s="21"/>
      <c r="N274" s="1"/>
      <c r="O274" s="1"/>
      <c r="P274" s="4"/>
      <c r="Q274" s="1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4"/>
      <c r="AM274" s="23"/>
      <c r="AN274" s="23"/>
      <c r="AO274" s="23"/>
      <c r="AP274" s="47"/>
      <c r="AQ274" s="23"/>
      <c r="AR274" s="47"/>
      <c r="AS274" s="47"/>
      <c r="AT274" s="47"/>
      <c r="AU274" s="47"/>
      <c r="AV274" s="47"/>
      <c r="AW274" s="24"/>
      <c r="AX274" s="24"/>
      <c r="AY274" s="47"/>
      <c r="AZ274" s="97"/>
      <c r="BA274" s="8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127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</row>
    <row r="275" spans="1:159" x14ac:dyDescent="0.2">
      <c r="A275" s="69"/>
      <c r="B275" s="22"/>
      <c r="C275" s="22"/>
      <c r="D275" s="1"/>
      <c r="E275" s="3"/>
      <c r="F275" s="3"/>
      <c r="G275" s="3"/>
      <c r="H275" s="3"/>
      <c r="I275" s="1"/>
      <c r="J275" s="3"/>
      <c r="K275" s="3"/>
      <c r="L275" s="21"/>
      <c r="M275" s="21"/>
      <c r="N275" s="1"/>
      <c r="O275" s="1"/>
      <c r="P275" s="4"/>
      <c r="Q275" s="1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4"/>
      <c r="AM275" s="23"/>
      <c r="AN275" s="23"/>
      <c r="AO275" s="23"/>
      <c r="AP275" s="47"/>
      <c r="AQ275" s="23"/>
      <c r="AR275" s="47"/>
      <c r="AS275" s="47"/>
      <c r="AT275" s="47"/>
      <c r="AU275" s="47"/>
      <c r="AV275" s="47"/>
      <c r="AW275" s="24"/>
      <c r="AX275" s="24"/>
      <c r="AY275" s="47"/>
      <c r="AZ275" s="83"/>
      <c r="BA275" s="8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127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</row>
    <row r="276" spans="1:159" x14ac:dyDescent="0.2">
      <c r="A276" s="69"/>
      <c r="B276" s="22"/>
      <c r="C276" s="22"/>
      <c r="D276" s="1"/>
      <c r="E276" s="3"/>
      <c r="F276" s="3"/>
      <c r="G276" s="3"/>
      <c r="H276" s="3"/>
      <c r="I276" s="1"/>
      <c r="J276" s="3"/>
      <c r="K276" s="3"/>
      <c r="L276" s="21"/>
      <c r="M276" s="21"/>
      <c r="N276" s="1"/>
      <c r="O276" s="1"/>
      <c r="P276" s="4"/>
      <c r="Q276" s="1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4"/>
      <c r="AM276" s="23"/>
      <c r="AN276" s="23"/>
      <c r="AO276" s="23"/>
      <c r="AP276" s="47"/>
      <c r="AQ276" s="23"/>
      <c r="AR276" s="47"/>
      <c r="AS276" s="47"/>
      <c r="AT276" s="47"/>
      <c r="AU276" s="47"/>
      <c r="AV276" s="47"/>
      <c r="AW276" s="24"/>
      <c r="AX276" s="24"/>
      <c r="AY276" s="47"/>
      <c r="AZ276" s="83"/>
      <c r="BA276" s="8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127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</row>
    <row r="277" spans="1:159" x14ac:dyDescent="0.2">
      <c r="A277" s="69"/>
      <c r="B277" s="22"/>
      <c r="C277" s="22"/>
      <c r="D277" s="1"/>
      <c r="E277" s="3"/>
      <c r="F277" s="3"/>
      <c r="G277" s="3"/>
      <c r="H277" s="3"/>
      <c r="I277" s="1"/>
      <c r="J277" s="3"/>
      <c r="K277" s="3"/>
      <c r="L277" s="21"/>
      <c r="M277" s="21"/>
      <c r="N277" s="1"/>
      <c r="O277" s="1"/>
      <c r="P277" s="4"/>
      <c r="Q277" s="1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4"/>
      <c r="AM277" s="23"/>
      <c r="AN277" s="23"/>
      <c r="AO277" s="23"/>
      <c r="AP277" s="47"/>
      <c r="AQ277" s="23"/>
      <c r="AR277" s="47"/>
      <c r="AS277" s="47"/>
      <c r="AT277" s="47"/>
      <c r="AU277" s="47"/>
      <c r="AV277" s="47"/>
      <c r="AW277" s="24"/>
      <c r="AX277" s="24"/>
      <c r="AY277" s="47"/>
      <c r="AZ277" s="83"/>
      <c r="BA277" s="8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127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</row>
    <row r="278" spans="1:159" x14ac:dyDescent="0.2">
      <c r="A278" s="69"/>
      <c r="B278" s="22"/>
      <c r="C278" s="22"/>
      <c r="D278" s="1"/>
      <c r="E278" s="3"/>
      <c r="F278" s="3"/>
      <c r="G278" s="3"/>
      <c r="H278" s="3"/>
      <c r="I278" s="1"/>
      <c r="J278" s="3"/>
      <c r="K278" s="3"/>
      <c r="L278" s="21"/>
      <c r="M278" s="21"/>
      <c r="N278" s="1"/>
      <c r="O278" s="1"/>
      <c r="P278" s="4"/>
      <c r="Q278" s="1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4"/>
      <c r="AM278" s="23"/>
      <c r="AN278" s="23"/>
      <c r="AO278" s="23"/>
      <c r="AP278" s="47"/>
      <c r="AQ278" s="23"/>
      <c r="AR278" s="47"/>
      <c r="AS278" s="47"/>
      <c r="AT278" s="47"/>
      <c r="AU278" s="47"/>
      <c r="AV278" s="47"/>
      <c r="AW278" s="24"/>
      <c r="AX278" s="24"/>
      <c r="AY278" s="47"/>
      <c r="AZ278" s="83"/>
      <c r="BA278" s="8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127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</row>
    <row r="279" spans="1:159" x14ac:dyDescent="0.2">
      <c r="A279" s="69"/>
      <c r="B279" s="22"/>
      <c r="C279" s="22"/>
      <c r="D279" s="1"/>
      <c r="E279" s="3"/>
      <c r="F279" s="3"/>
      <c r="G279" s="3"/>
      <c r="H279" s="3"/>
      <c r="I279" s="1"/>
      <c r="J279" s="3"/>
      <c r="K279" s="3"/>
      <c r="L279" s="21"/>
      <c r="M279" s="21"/>
      <c r="N279" s="1"/>
      <c r="O279" s="1"/>
      <c r="P279" s="4"/>
      <c r="Q279" s="1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4"/>
      <c r="AM279" s="23"/>
      <c r="AN279" s="23"/>
      <c r="AO279" s="23"/>
      <c r="AP279" s="47"/>
      <c r="AQ279" s="23"/>
      <c r="AR279" s="47"/>
      <c r="AS279" s="47"/>
      <c r="AT279" s="47"/>
      <c r="AU279" s="47"/>
      <c r="AV279" s="47"/>
      <c r="AW279" s="24"/>
      <c r="AX279" s="24"/>
      <c r="AY279" s="47"/>
      <c r="AZ279" s="83"/>
      <c r="BA279" s="8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127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</row>
    <row r="280" spans="1:159" x14ac:dyDescent="0.2">
      <c r="A280" s="69"/>
      <c r="B280" s="22"/>
      <c r="C280" s="22"/>
      <c r="D280" s="1"/>
      <c r="E280" s="3"/>
      <c r="F280" s="3"/>
      <c r="G280" s="3"/>
      <c r="H280" s="3"/>
      <c r="I280" s="1"/>
      <c r="J280" s="3"/>
      <c r="K280" s="3"/>
      <c r="L280" s="21"/>
      <c r="M280" s="21"/>
      <c r="N280" s="1"/>
      <c r="O280" s="1"/>
      <c r="P280" s="4"/>
      <c r="Q280" s="1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4"/>
      <c r="AM280" s="23"/>
      <c r="AN280" s="23"/>
      <c r="AO280" s="23"/>
      <c r="AP280" s="47"/>
      <c r="AQ280" s="23"/>
      <c r="AR280" s="47"/>
      <c r="AS280" s="47"/>
      <c r="AT280" s="47"/>
      <c r="AU280" s="47"/>
      <c r="AV280" s="47"/>
      <c r="AW280" s="24"/>
      <c r="AX280" s="24"/>
      <c r="AY280" s="47"/>
      <c r="AZ280" s="83"/>
      <c r="BA280" s="8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127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</row>
    <row r="281" spans="1:159" x14ac:dyDescent="0.2">
      <c r="A281" s="69"/>
      <c r="B281" s="22"/>
      <c r="C281" s="22"/>
      <c r="D281" s="1"/>
      <c r="E281" s="3"/>
      <c r="F281" s="3"/>
      <c r="G281" s="3"/>
      <c r="H281" s="3"/>
      <c r="I281" s="1"/>
      <c r="J281" s="3"/>
      <c r="K281" s="3"/>
      <c r="L281" s="21"/>
      <c r="M281" s="21"/>
      <c r="N281" s="1"/>
      <c r="O281" s="1"/>
      <c r="P281" s="4"/>
      <c r="Q281" s="1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4"/>
      <c r="AM281" s="23"/>
      <c r="AN281" s="23"/>
      <c r="AO281" s="23"/>
      <c r="AP281" s="47"/>
      <c r="AQ281" s="23"/>
      <c r="AR281" s="47"/>
      <c r="AS281" s="47"/>
      <c r="AT281" s="47"/>
      <c r="AU281" s="47"/>
      <c r="AV281" s="47"/>
      <c r="AW281" s="24"/>
      <c r="AX281" s="24"/>
      <c r="AY281" s="47"/>
      <c r="AZ281" s="83"/>
      <c r="BA281" s="8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127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</row>
    <row r="282" spans="1:159" x14ac:dyDescent="0.2">
      <c r="A282" s="69"/>
      <c r="B282" s="22"/>
      <c r="C282" s="22"/>
      <c r="D282" s="1"/>
      <c r="E282" s="3"/>
      <c r="F282" s="3"/>
      <c r="G282" s="3"/>
      <c r="H282" s="3"/>
      <c r="I282" s="1"/>
      <c r="J282" s="3"/>
      <c r="K282" s="3"/>
      <c r="L282" s="21"/>
      <c r="M282" s="21"/>
      <c r="N282" s="1"/>
      <c r="O282" s="1"/>
      <c r="P282" s="4"/>
      <c r="Q282" s="1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4"/>
      <c r="AM282" s="23"/>
      <c r="AN282" s="23"/>
      <c r="AO282" s="23"/>
      <c r="AP282" s="47"/>
      <c r="AQ282" s="23"/>
      <c r="AR282" s="47"/>
      <c r="AS282" s="47"/>
      <c r="AT282" s="47"/>
      <c r="AU282" s="47"/>
      <c r="AV282" s="47"/>
      <c r="AW282" s="24"/>
      <c r="AX282" s="24"/>
      <c r="AY282" s="47"/>
      <c r="AZ282" s="83"/>
      <c r="BA282" s="8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127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</row>
    <row r="283" spans="1:159" x14ac:dyDescent="0.2">
      <c r="A283" s="69"/>
      <c r="B283" s="22"/>
      <c r="C283" s="22"/>
      <c r="D283" s="1"/>
      <c r="E283" s="3"/>
      <c r="F283" s="3"/>
      <c r="G283" s="3"/>
      <c r="H283" s="3"/>
      <c r="I283" s="1"/>
      <c r="J283" s="3"/>
      <c r="K283" s="3"/>
      <c r="L283" s="21"/>
      <c r="M283" s="21"/>
      <c r="N283" s="1"/>
      <c r="O283" s="1"/>
      <c r="P283" s="4"/>
      <c r="Q283" s="1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4"/>
      <c r="AM283" s="23"/>
      <c r="AN283" s="23"/>
      <c r="AO283" s="23"/>
      <c r="AP283" s="47"/>
      <c r="AQ283" s="23"/>
      <c r="AR283" s="47"/>
      <c r="AS283" s="47"/>
      <c r="AT283" s="47"/>
      <c r="AU283" s="47"/>
      <c r="AV283" s="47"/>
      <c r="AW283" s="24"/>
      <c r="AX283" s="24"/>
      <c r="AY283" s="47"/>
      <c r="AZ283" s="83"/>
      <c r="BA283" s="8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127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</row>
    <row r="284" spans="1:159" x14ac:dyDescent="0.2">
      <c r="A284" s="69"/>
      <c r="B284" s="22"/>
      <c r="C284" s="22"/>
      <c r="D284" s="1"/>
      <c r="E284" s="3"/>
      <c r="F284" s="3"/>
      <c r="G284" s="3"/>
      <c r="H284" s="3"/>
      <c r="I284" s="1"/>
      <c r="J284" s="3"/>
      <c r="K284" s="3"/>
      <c r="L284" s="21"/>
      <c r="M284" s="21"/>
      <c r="N284" s="1"/>
      <c r="O284" s="1"/>
      <c r="P284" s="4"/>
      <c r="Q284" s="1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4"/>
      <c r="AM284" s="23"/>
      <c r="AN284" s="23"/>
      <c r="AO284" s="23"/>
      <c r="AP284" s="47"/>
      <c r="AQ284" s="23"/>
      <c r="AR284" s="47"/>
      <c r="AS284" s="47"/>
      <c r="AT284" s="47"/>
      <c r="AU284" s="47"/>
      <c r="AV284" s="47"/>
      <c r="AW284" s="24"/>
      <c r="AX284" s="24"/>
      <c r="AY284" s="47"/>
      <c r="AZ284" s="83"/>
      <c r="BA284" s="8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127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</row>
    <row r="285" spans="1:159" x14ac:dyDescent="0.2">
      <c r="A285" s="69"/>
      <c r="B285" s="22"/>
      <c r="C285" s="22"/>
      <c r="D285" s="1"/>
      <c r="E285" s="3"/>
      <c r="F285" s="3"/>
      <c r="G285" s="3"/>
      <c r="H285" s="3"/>
      <c r="I285" s="1"/>
      <c r="J285" s="3"/>
      <c r="K285" s="3"/>
      <c r="L285" s="21"/>
      <c r="M285" s="21"/>
      <c r="N285" s="1"/>
      <c r="O285" s="1"/>
      <c r="P285" s="4"/>
      <c r="Q285" s="1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4"/>
      <c r="AM285" s="23"/>
      <c r="AN285" s="23"/>
      <c r="AO285" s="23"/>
      <c r="AP285" s="47"/>
      <c r="AQ285" s="23"/>
      <c r="AR285" s="47"/>
      <c r="AS285" s="47"/>
      <c r="AT285" s="47"/>
      <c r="AU285" s="47"/>
      <c r="AV285" s="47"/>
      <c r="AW285" s="24"/>
      <c r="AX285" s="24"/>
      <c r="AY285" s="47"/>
      <c r="AZ285" s="83"/>
      <c r="BA285" s="8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127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</row>
    <row r="286" spans="1:159" x14ac:dyDescent="0.2">
      <c r="A286" s="69"/>
      <c r="B286" s="22"/>
      <c r="C286" s="22"/>
      <c r="D286" s="1"/>
      <c r="E286" s="3"/>
      <c r="F286" s="3"/>
      <c r="G286" s="3"/>
      <c r="H286" s="3"/>
      <c r="I286" s="1"/>
      <c r="J286" s="3"/>
      <c r="K286" s="3"/>
      <c r="L286" s="21"/>
      <c r="M286" s="21"/>
      <c r="N286" s="1"/>
      <c r="O286" s="1"/>
      <c r="P286" s="4"/>
      <c r="Q286" s="1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4"/>
      <c r="AM286" s="23"/>
      <c r="AN286" s="23"/>
      <c r="AO286" s="23"/>
      <c r="AP286" s="47"/>
      <c r="AQ286" s="23"/>
      <c r="AR286" s="47"/>
      <c r="AS286" s="47"/>
      <c r="AT286" s="47"/>
      <c r="AU286" s="47"/>
      <c r="AV286" s="47"/>
      <c r="AW286" s="24"/>
      <c r="AX286" s="24"/>
      <c r="AY286" s="47"/>
      <c r="AZ286" s="83"/>
      <c r="BA286" s="8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127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</row>
    <row r="287" spans="1:159" x14ac:dyDescent="0.2">
      <c r="A287" s="69"/>
      <c r="B287" s="22"/>
      <c r="C287" s="22"/>
      <c r="D287" s="1"/>
      <c r="E287" s="3"/>
      <c r="F287" s="3"/>
      <c r="G287" s="3"/>
      <c r="H287" s="3"/>
      <c r="I287" s="1"/>
      <c r="J287" s="3"/>
      <c r="K287" s="3"/>
      <c r="L287" s="21"/>
      <c r="M287" s="21"/>
      <c r="N287" s="1"/>
      <c r="O287" s="1"/>
      <c r="P287" s="4"/>
      <c r="Q287" s="1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4"/>
      <c r="AM287" s="23"/>
      <c r="AN287" s="23"/>
      <c r="AO287" s="23"/>
      <c r="AP287" s="47"/>
      <c r="AQ287" s="23"/>
      <c r="AR287" s="47"/>
      <c r="AS287" s="47"/>
      <c r="AT287" s="47"/>
      <c r="AU287" s="47"/>
      <c r="AV287" s="47"/>
      <c r="AW287" s="24"/>
      <c r="AX287" s="24"/>
      <c r="AY287" s="47"/>
      <c r="AZ287" s="83"/>
      <c r="BA287" s="8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127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</row>
    <row r="288" spans="1:159" x14ac:dyDescent="0.2">
      <c r="A288" s="69"/>
      <c r="B288" s="22"/>
      <c r="C288" s="22"/>
      <c r="D288" s="1"/>
      <c r="E288" s="3"/>
      <c r="F288" s="3"/>
      <c r="G288" s="3"/>
      <c r="H288" s="3"/>
      <c r="I288" s="1"/>
      <c r="J288" s="3"/>
      <c r="K288" s="3"/>
      <c r="L288" s="3"/>
      <c r="M288" s="21"/>
      <c r="N288" s="1"/>
      <c r="O288" s="1"/>
      <c r="P288" s="4"/>
      <c r="Q288" s="1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4"/>
      <c r="AM288" s="23"/>
      <c r="AN288" s="23"/>
      <c r="AO288" s="23"/>
      <c r="AP288" s="47"/>
      <c r="AQ288" s="23"/>
      <c r="AR288" s="47"/>
      <c r="AS288" s="47"/>
      <c r="AT288" s="47"/>
      <c r="AU288" s="47"/>
      <c r="AV288" s="47"/>
      <c r="AW288" s="24"/>
      <c r="AX288" s="24"/>
      <c r="AY288" s="47"/>
      <c r="AZ288" s="83"/>
      <c r="BA288" s="8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127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</row>
    <row r="289" spans="1:159" x14ac:dyDescent="0.2">
      <c r="A289" s="69"/>
      <c r="B289" s="22"/>
      <c r="C289" s="22"/>
      <c r="D289" s="1"/>
      <c r="E289" s="3"/>
      <c r="F289" s="3"/>
      <c r="G289" s="3"/>
      <c r="H289" s="3"/>
      <c r="I289" s="1"/>
      <c r="J289" s="3"/>
      <c r="K289" s="3"/>
      <c r="L289" s="3"/>
      <c r="M289" s="21"/>
      <c r="N289" s="1"/>
      <c r="O289" s="1"/>
      <c r="P289" s="4"/>
      <c r="Q289" s="1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4"/>
      <c r="AM289" s="23"/>
      <c r="AN289" s="23"/>
      <c r="AO289" s="23"/>
      <c r="AP289" s="47"/>
      <c r="AQ289" s="23"/>
      <c r="AR289" s="47"/>
      <c r="AS289" s="47"/>
      <c r="AT289" s="47"/>
      <c r="AU289" s="47"/>
      <c r="AV289" s="47"/>
      <c r="AW289" s="24"/>
      <c r="AX289" s="24"/>
      <c r="AY289" s="47"/>
      <c r="AZ289" s="83"/>
      <c r="BA289" s="8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127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</row>
    <row r="290" spans="1:159" x14ac:dyDescent="0.2">
      <c r="A290" s="26"/>
      <c r="B290" s="22"/>
      <c r="C290" s="22"/>
      <c r="D290" s="1"/>
      <c r="E290" s="1"/>
      <c r="F290" s="3"/>
      <c r="G290" s="3"/>
      <c r="H290" s="3"/>
      <c r="I290" s="1"/>
      <c r="J290" s="3"/>
      <c r="K290" s="3"/>
      <c r="L290" s="21"/>
      <c r="M290" s="21"/>
      <c r="N290" s="1"/>
      <c r="O290" s="1"/>
      <c r="P290" s="4"/>
      <c r="Q290" s="1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4"/>
      <c r="AM290" s="23"/>
      <c r="AN290" s="23"/>
      <c r="AO290" s="23"/>
      <c r="AP290" s="47"/>
      <c r="AQ290" s="23"/>
      <c r="AR290" s="47"/>
      <c r="AS290" s="47"/>
      <c r="AT290" s="47"/>
      <c r="AU290" s="47"/>
      <c r="AV290" s="47"/>
      <c r="AW290" s="24"/>
      <c r="AX290" s="24"/>
      <c r="AY290" s="47"/>
      <c r="AZ290" s="83"/>
      <c r="BA290" s="8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127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</row>
    <row r="291" spans="1:159" x14ac:dyDescent="0.2">
      <c r="A291" s="26"/>
      <c r="B291" s="22"/>
      <c r="C291" s="22"/>
      <c r="D291" s="1"/>
      <c r="E291" s="1"/>
      <c r="F291" s="3"/>
      <c r="G291" s="3"/>
      <c r="H291" s="3"/>
      <c r="I291" s="1"/>
      <c r="J291" s="3"/>
      <c r="K291" s="3"/>
      <c r="L291" s="21"/>
      <c r="M291" s="21"/>
      <c r="N291" s="1"/>
      <c r="O291" s="1"/>
      <c r="P291" s="4"/>
      <c r="Q291" s="1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4"/>
      <c r="AM291" s="23"/>
      <c r="AN291" s="23"/>
      <c r="AO291" s="23"/>
      <c r="AP291" s="47"/>
      <c r="AQ291" s="23"/>
      <c r="AR291" s="47"/>
      <c r="AS291" s="47"/>
      <c r="AT291" s="47"/>
      <c r="AU291" s="47"/>
      <c r="AV291" s="47"/>
      <c r="AW291" s="24"/>
      <c r="AX291" s="24"/>
      <c r="AY291" s="47"/>
      <c r="AZ291" s="83"/>
      <c r="BA291" s="8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127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</row>
    <row r="292" spans="1:159" x14ac:dyDescent="0.2">
      <c r="A292" s="26"/>
      <c r="B292" s="22"/>
      <c r="C292" s="22"/>
      <c r="D292" s="1"/>
      <c r="E292" s="1"/>
      <c r="F292" s="3"/>
      <c r="G292" s="3"/>
      <c r="H292" s="3"/>
      <c r="I292" s="1"/>
      <c r="J292" s="3"/>
      <c r="K292" s="3"/>
      <c r="L292" s="21"/>
      <c r="M292" s="21"/>
      <c r="N292" s="1"/>
      <c r="O292" s="1"/>
      <c r="P292" s="4"/>
      <c r="Q292" s="1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4"/>
      <c r="AM292" s="23"/>
      <c r="AN292" s="23"/>
      <c r="AO292" s="23"/>
      <c r="AP292" s="47"/>
      <c r="AQ292" s="23"/>
      <c r="AR292" s="47"/>
      <c r="AS292" s="47"/>
      <c r="AT292" s="47"/>
      <c r="AU292" s="47"/>
      <c r="AV292" s="47"/>
      <c r="AW292" s="24"/>
      <c r="AX292" s="24"/>
      <c r="AY292" s="47"/>
      <c r="AZ292" s="83"/>
      <c r="BA292" s="8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127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</row>
    <row r="293" spans="1:159" x14ac:dyDescent="0.2">
      <c r="A293" s="26"/>
      <c r="B293" s="22"/>
      <c r="C293" s="22"/>
      <c r="D293" s="1"/>
      <c r="E293" s="1"/>
      <c r="F293" s="3"/>
      <c r="G293" s="3"/>
      <c r="H293" s="3"/>
      <c r="I293" s="1"/>
      <c r="J293" s="3"/>
      <c r="K293" s="3"/>
      <c r="L293" s="21"/>
      <c r="M293" s="21"/>
      <c r="N293" s="1"/>
      <c r="O293" s="1"/>
      <c r="P293" s="4"/>
      <c r="Q293" s="1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4"/>
      <c r="AM293" s="23"/>
      <c r="AN293" s="23"/>
      <c r="AO293" s="23"/>
      <c r="AP293" s="47"/>
      <c r="AQ293" s="23"/>
      <c r="AR293" s="47"/>
      <c r="AS293" s="47"/>
      <c r="AT293" s="47"/>
      <c r="AU293" s="47"/>
      <c r="AV293" s="47"/>
      <c r="AW293" s="24"/>
      <c r="AX293" s="24"/>
      <c r="AY293" s="47"/>
      <c r="AZ293" s="83"/>
      <c r="BA293" s="8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127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</row>
    <row r="294" spans="1:159" x14ac:dyDescent="0.2">
      <c r="A294" s="26"/>
      <c r="B294" s="22"/>
      <c r="C294" s="22"/>
      <c r="D294" s="1"/>
      <c r="E294" s="1"/>
      <c r="F294" s="3"/>
      <c r="G294" s="3"/>
      <c r="H294" s="3"/>
      <c r="I294" s="1"/>
      <c r="J294" s="3"/>
      <c r="K294" s="3"/>
      <c r="L294" s="21"/>
      <c r="M294" s="21"/>
      <c r="N294" s="1"/>
      <c r="O294" s="1"/>
      <c r="P294" s="4"/>
      <c r="Q294" s="1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4"/>
      <c r="AM294" s="23"/>
      <c r="AN294" s="23"/>
      <c r="AO294" s="23"/>
      <c r="AP294" s="47"/>
      <c r="AQ294" s="23"/>
      <c r="AR294" s="47"/>
      <c r="AS294" s="47"/>
      <c r="AT294" s="47"/>
      <c r="AU294" s="47"/>
      <c r="AV294" s="47"/>
      <c r="AW294" s="24"/>
      <c r="AX294" s="24"/>
      <c r="AY294" s="47"/>
      <c r="AZ294" s="83"/>
      <c r="BA294" s="8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127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</row>
    <row r="295" spans="1:159" x14ac:dyDescent="0.2">
      <c r="A295" s="26"/>
      <c r="B295" s="22"/>
      <c r="C295" s="22"/>
      <c r="D295" s="1"/>
      <c r="E295" s="1"/>
      <c r="F295" s="3"/>
      <c r="G295" s="3"/>
      <c r="H295" s="3"/>
      <c r="I295" s="1"/>
      <c r="J295" s="3"/>
      <c r="K295" s="3"/>
      <c r="L295" s="21"/>
      <c r="M295" s="21"/>
      <c r="N295" s="1"/>
      <c r="O295" s="1"/>
      <c r="P295" s="4"/>
      <c r="Q295" s="1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4"/>
      <c r="AM295" s="23"/>
      <c r="AN295" s="23"/>
      <c r="AO295" s="23"/>
      <c r="AP295" s="47"/>
      <c r="AQ295" s="23"/>
      <c r="AR295" s="47"/>
      <c r="AS295" s="47"/>
      <c r="AT295" s="47"/>
      <c r="AU295" s="47"/>
      <c r="AV295" s="47"/>
      <c r="AW295" s="24"/>
      <c r="AX295" s="24"/>
      <c r="AY295" s="47"/>
      <c r="AZ295" s="83"/>
      <c r="BA295" s="8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127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</row>
    <row r="296" spans="1:159" x14ac:dyDescent="0.2">
      <c r="A296" s="26"/>
      <c r="B296" s="22"/>
      <c r="C296" s="22"/>
      <c r="D296" s="1"/>
      <c r="E296" s="1"/>
      <c r="F296" s="3"/>
      <c r="G296" s="3"/>
      <c r="H296" s="3"/>
      <c r="I296" s="1"/>
      <c r="J296" s="3"/>
      <c r="K296" s="3"/>
      <c r="L296" s="21"/>
      <c r="M296" s="21"/>
      <c r="N296" s="1"/>
      <c r="O296" s="1"/>
      <c r="P296" s="4"/>
      <c r="Q296" s="1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4"/>
      <c r="AM296" s="23"/>
      <c r="AN296" s="23"/>
      <c r="AO296" s="23"/>
      <c r="AP296" s="47"/>
      <c r="AQ296" s="23"/>
      <c r="AR296" s="47"/>
      <c r="AS296" s="47"/>
      <c r="AT296" s="47"/>
      <c r="AU296" s="47"/>
      <c r="AV296" s="47"/>
      <c r="AW296" s="24"/>
      <c r="AX296" s="24"/>
      <c r="AY296" s="47"/>
      <c r="AZ296" s="83"/>
      <c r="BA296" s="8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127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</row>
    <row r="297" spans="1:159" x14ac:dyDescent="0.2">
      <c r="A297" s="26"/>
      <c r="B297" s="22"/>
      <c r="C297" s="22"/>
      <c r="D297" s="1"/>
      <c r="E297" s="1"/>
      <c r="F297" s="3"/>
      <c r="G297" s="3"/>
      <c r="H297" s="3"/>
      <c r="I297" s="1"/>
      <c r="J297" s="3"/>
      <c r="K297" s="3"/>
      <c r="L297" s="21"/>
      <c r="M297" s="21"/>
      <c r="N297" s="1"/>
      <c r="O297" s="1"/>
      <c r="P297" s="4"/>
      <c r="Q297" s="1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4"/>
      <c r="AM297" s="23"/>
      <c r="AN297" s="23"/>
      <c r="AO297" s="23"/>
      <c r="AP297" s="47"/>
      <c r="AQ297" s="23"/>
      <c r="AR297" s="47"/>
      <c r="AS297" s="47"/>
      <c r="AT297" s="47"/>
      <c r="AU297" s="47"/>
      <c r="AV297" s="47"/>
      <c r="AW297" s="24"/>
      <c r="AX297" s="24"/>
      <c r="AY297" s="47"/>
      <c r="AZ297" s="83"/>
      <c r="BA297" s="83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127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</row>
    <row r="298" spans="1:159" s="58" customFormat="1" x14ac:dyDescent="0.2">
      <c r="A298" s="26"/>
      <c r="B298" s="33"/>
      <c r="C298" s="33"/>
      <c r="D298" s="34"/>
      <c r="E298" s="34"/>
      <c r="F298" s="50"/>
      <c r="G298" s="50"/>
      <c r="H298" s="50"/>
      <c r="I298" s="34"/>
      <c r="J298" s="50"/>
      <c r="K298" s="50"/>
      <c r="L298" s="51"/>
      <c r="M298" s="51"/>
      <c r="N298" s="34"/>
      <c r="O298" s="34"/>
      <c r="P298" s="52"/>
      <c r="Q298" s="34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4"/>
      <c r="AM298" s="53"/>
      <c r="AN298" s="53"/>
      <c r="AO298" s="53"/>
      <c r="AP298" s="55"/>
      <c r="AQ298" s="53"/>
      <c r="AR298" s="55"/>
      <c r="AS298" s="53"/>
      <c r="AT298" s="55"/>
      <c r="AU298" s="53"/>
      <c r="AV298" s="55"/>
      <c r="AW298" s="54"/>
      <c r="AX298" s="54"/>
      <c r="AY298" s="53"/>
      <c r="AZ298" s="84"/>
      <c r="BA298" s="84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7"/>
      <c r="EC298" s="57"/>
      <c r="ED298" s="57"/>
      <c r="EE298" s="57"/>
      <c r="EF298" s="57"/>
      <c r="EG298" s="57"/>
      <c r="EH298" s="57"/>
      <c r="EI298" s="57"/>
      <c r="EJ298" s="57"/>
      <c r="EK298" s="57"/>
      <c r="EL298" s="57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EX298" s="57"/>
      <c r="EY298" s="57"/>
      <c r="EZ298" s="57"/>
      <c r="FA298" s="57"/>
      <c r="FB298" s="57"/>
      <c r="FC298" s="57"/>
    </row>
    <row r="299" spans="1:159" x14ac:dyDescent="0.2">
      <c r="A299" s="26"/>
      <c r="B299" s="22"/>
      <c r="C299" s="22"/>
      <c r="D299" s="1"/>
      <c r="E299" s="1"/>
      <c r="F299" s="3"/>
      <c r="G299" s="3"/>
      <c r="H299" s="3"/>
      <c r="I299" s="1"/>
      <c r="J299" s="3"/>
      <c r="K299" s="3"/>
      <c r="L299" s="21"/>
      <c r="M299" s="21"/>
      <c r="N299" s="1"/>
      <c r="O299" s="1"/>
      <c r="P299" s="4"/>
      <c r="Q299" s="1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4"/>
      <c r="AM299" s="23"/>
      <c r="AN299" s="23"/>
      <c r="AO299" s="23"/>
      <c r="AP299" s="47"/>
      <c r="AQ299" s="23"/>
      <c r="AR299" s="47"/>
      <c r="AS299" s="23"/>
      <c r="AT299" s="47"/>
      <c r="AU299" s="23"/>
      <c r="AV299" s="47"/>
      <c r="AW299" s="24"/>
      <c r="AX299" s="24"/>
      <c r="AY299" s="23"/>
      <c r="AZ299" s="83"/>
      <c r="BA299" s="8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127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</row>
    <row r="300" spans="1:159" x14ac:dyDescent="0.2">
      <c r="A300" s="35"/>
      <c r="B300" s="22"/>
      <c r="C300" s="22"/>
      <c r="D300" s="1"/>
      <c r="E300" s="1"/>
      <c r="F300" s="3"/>
      <c r="G300" s="3"/>
      <c r="H300" s="3"/>
      <c r="I300" s="1"/>
      <c r="J300" s="3"/>
      <c r="K300" s="3"/>
      <c r="L300" s="21"/>
      <c r="M300" s="21"/>
      <c r="N300" s="1"/>
      <c r="O300" s="1"/>
      <c r="P300" s="4"/>
      <c r="Q300" s="1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4"/>
      <c r="AM300" s="23"/>
      <c r="AN300" s="23"/>
      <c r="AO300" s="23"/>
      <c r="AP300" s="47"/>
      <c r="AQ300" s="23"/>
      <c r="AR300" s="47"/>
      <c r="AS300" s="23"/>
      <c r="AT300" s="47"/>
      <c r="AU300" s="23"/>
      <c r="AV300" s="47"/>
      <c r="AW300" s="24"/>
      <c r="AX300" s="24"/>
      <c r="AY300" s="23"/>
      <c r="AZ300" s="83"/>
      <c r="BA300" s="83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127"/>
      <c r="BS300" s="48"/>
      <c r="BT300" s="48"/>
      <c r="BU300" s="48"/>
      <c r="BV300" s="48"/>
      <c r="BW300" s="48"/>
      <c r="BX300" s="48"/>
      <c r="BY300" s="90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</row>
    <row r="301" spans="1:159" x14ac:dyDescent="0.2">
      <c r="A301" s="26"/>
      <c r="B301" s="22"/>
      <c r="C301" s="22"/>
      <c r="D301" s="1"/>
      <c r="E301" s="1"/>
      <c r="F301" s="3"/>
      <c r="G301" s="3"/>
      <c r="H301" s="3"/>
      <c r="I301" s="1"/>
      <c r="J301" s="3"/>
      <c r="K301" s="3"/>
      <c r="L301" s="21"/>
      <c r="M301" s="21"/>
      <c r="N301" s="1"/>
      <c r="O301" s="1"/>
      <c r="P301" s="4"/>
      <c r="Q301" s="1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4"/>
      <c r="AM301" s="23"/>
      <c r="AN301" s="23"/>
      <c r="AO301" s="23"/>
      <c r="AP301" s="47"/>
      <c r="AQ301" s="23"/>
      <c r="AR301" s="47"/>
      <c r="AS301" s="23"/>
      <c r="AT301" s="47"/>
      <c r="AU301" s="23"/>
      <c r="AV301" s="47"/>
      <c r="AW301" s="24"/>
      <c r="AX301" s="24"/>
      <c r="AY301" s="23"/>
      <c r="AZ301" s="83"/>
      <c r="BA301" s="83"/>
      <c r="BB301" s="48"/>
      <c r="BC301" s="49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127"/>
      <c r="BS301" s="48"/>
      <c r="BT301" s="48"/>
      <c r="BU301" s="48"/>
      <c r="BV301" s="48"/>
      <c r="BW301" s="48"/>
      <c r="BX301" s="48"/>
      <c r="BY301" s="90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</row>
    <row r="302" spans="1:159" x14ac:dyDescent="0.2">
      <c r="A302" s="26"/>
      <c r="B302" s="22"/>
      <c r="C302" s="22"/>
      <c r="D302" s="1"/>
      <c r="E302" s="1"/>
      <c r="F302" s="3"/>
      <c r="G302" s="3"/>
      <c r="H302" s="3"/>
      <c r="I302" s="1"/>
      <c r="J302" s="3"/>
      <c r="K302" s="3"/>
      <c r="L302" s="21"/>
      <c r="M302" s="21"/>
      <c r="N302" s="1"/>
      <c r="O302" s="1"/>
      <c r="P302" s="4"/>
      <c r="Q302" s="1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4"/>
      <c r="AM302" s="23"/>
      <c r="AN302" s="23"/>
      <c r="AO302" s="23"/>
      <c r="AP302" s="47"/>
      <c r="AQ302" s="23"/>
      <c r="AR302" s="47"/>
      <c r="AS302" s="23"/>
      <c r="AT302" s="47"/>
      <c r="AU302" s="23"/>
      <c r="AV302" s="47"/>
      <c r="AW302" s="24"/>
      <c r="AX302" s="24"/>
      <c r="AY302" s="23"/>
      <c r="AZ302" s="83"/>
      <c r="BA302" s="83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127"/>
      <c r="BS302" s="48"/>
      <c r="BT302" s="48"/>
      <c r="BU302" s="48"/>
      <c r="BV302" s="48"/>
      <c r="BW302" s="48"/>
      <c r="BX302" s="48"/>
      <c r="BY302" s="90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</row>
    <row r="303" spans="1:159" x14ac:dyDescent="0.2">
      <c r="A303" s="26"/>
      <c r="B303" s="22"/>
      <c r="C303" s="22"/>
      <c r="D303" s="1"/>
      <c r="E303" s="1"/>
      <c r="F303" s="3"/>
      <c r="G303" s="3"/>
      <c r="H303" s="3"/>
      <c r="I303" s="1"/>
      <c r="J303" s="3"/>
      <c r="K303" s="3"/>
      <c r="L303" s="21"/>
      <c r="M303" s="21"/>
      <c r="N303" s="1"/>
      <c r="O303" s="1"/>
      <c r="P303" s="4"/>
      <c r="Q303" s="1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4"/>
      <c r="AM303" s="23"/>
      <c r="AN303" s="23"/>
      <c r="AO303" s="23"/>
      <c r="AP303" s="47"/>
      <c r="AQ303" s="23"/>
      <c r="AR303" s="47"/>
      <c r="AS303" s="23"/>
      <c r="AT303" s="23"/>
      <c r="AU303" s="23"/>
      <c r="AV303" s="23"/>
      <c r="AW303" s="24"/>
      <c r="AX303" s="24"/>
      <c r="AY303" s="23"/>
      <c r="AZ303" s="83"/>
      <c r="BA303" s="83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127"/>
      <c r="BS303" s="48"/>
      <c r="BT303" s="48"/>
      <c r="BU303" s="48"/>
      <c r="BV303" s="48"/>
      <c r="BW303" s="48"/>
      <c r="BX303" s="48"/>
      <c r="BY303" s="90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</row>
    <row r="304" spans="1:159" x14ac:dyDescent="0.2">
      <c r="A304" s="26"/>
      <c r="B304" s="22"/>
      <c r="C304" s="22"/>
      <c r="D304" s="1"/>
      <c r="E304" s="1"/>
      <c r="F304" s="3"/>
      <c r="G304" s="3"/>
      <c r="H304" s="3"/>
      <c r="I304" s="1"/>
      <c r="J304" s="3"/>
      <c r="K304" s="3"/>
      <c r="L304" s="21"/>
      <c r="M304" s="21"/>
      <c r="N304" s="1"/>
      <c r="O304" s="1"/>
      <c r="P304" s="4"/>
      <c r="Q304" s="1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4"/>
      <c r="AM304" s="23"/>
      <c r="AN304" s="23"/>
      <c r="AO304" s="23"/>
      <c r="AP304" s="47"/>
      <c r="AQ304" s="23"/>
      <c r="AR304" s="47"/>
      <c r="AS304" s="23"/>
      <c r="AT304" s="23"/>
      <c r="AU304" s="23"/>
      <c r="AV304" s="23"/>
      <c r="AW304" s="24"/>
      <c r="AX304" s="24"/>
      <c r="AY304" s="23"/>
      <c r="AZ304" s="83"/>
      <c r="BA304" s="83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127"/>
      <c r="BS304" s="48"/>
      <c r="BT304" s="48"/>
      <c r="BU304" s="48"/>
      <c r="BV304" s="48"/>
      <c r="BW304" s="48"/>
      <c r="BX304" s="48"/>
      <c r="BY304" s="90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</row>
    <row r="305" spans="1:159" x14ac:dyDescent="0.2">
      <c r="A305" s="26"/>
      <c r="B305" s="22"/>
      <c r="C305" s="22"/>
      <c r="D305" s="1"/>
      <c r="E305" s="1"/>
      <c r="F305" s="3"/>
      <c r="G305" s="3"/>
      <c r="H305" s="3"/>
      <c r="I305" s="1"/>
      <c r="J305" s="3"/>
      <c r="K305" s="3"/>
      <c r="L305" s="21"/>
      <c r="M305" s="21"/>
      <c r="N305" s="1"/>
      <c r="O305" s="1"/>
      <c r="P305" s="4"/>
      <c r="Q305" s="1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4"/>
      <c r="AM305" s="23"/>
      <c r="AN305" s="23"/>
      <c r="AO305" s="23"/>
      <c r="AP305" s="47"/>
      <c r="AQ305" s="23"/>
      <c r="AR305" s="47"/>
      <c r="AS305" s="23"/>
      <c r="AT305" s="47"/>
      <c r="AU305" s="23"/>
      <c r="AV305" s="47"/>
      <c r="AW305" s="24"/>
      <c r="AX305" s="24"/>
      <c r="AY305" s="23"/>
      <c r="AZ305" s="83"/>
      <c r="BA305" s="83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127"/>
      <c r="BS305" s="48"/>
      <c r="BT305" s="48"/>
      <c r="BU305" s="48"/>
      <c r="BV305" s="48"/>
      <c r="BW305" s="48"/>
      <c r="BX305" s="48"/>
      <c r="BY305" s="90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</row>
    <row r="306" spans="1:159" x14ac:dyDescent="0.2">
      <c r="A306" s="26"/>
      <c r="B306" s="22"/>
      <c r="C306" s="22"/>
      <c r="D306" s="1"/>
      <c r="E306" s="1"/>
      <c r="F306" s="3"/>
      <c r="G306" s="3"/>
      <c r="H306" s="3"/>
      <c r="I306" s="1"/>
      <c r="J306" s="3"/>
      <c r="K306" s="3"/>
      <c r="L306" s="21"/>
      <c r="M306" s="21"/>
      <c r="N306" s="1"/>
      <c r="O306" s="1"/>
      <c r="P306" s="4"/>
      <c r="Q306" s="1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4"/>
      <c r="AM306" s="23"/>
      <c r="AN306" s="23"/>
      <c r="AO306" s="23"/>
      <c r="AP306" s="47"/>
      <c r="AQ306" s="23"/>
      <c r="AR306" s="47"/>
      <c r="AS306" s="23"/>
      <c r="AT306" s="47"/>
      <c r="AU306" s="23"/>
      <c r="AV306" s="47"/>
      <c r="AW306" s="24"/>
      <c r="AX306" s="24"/>
      <c r="AY306" s="23"/>
      <c r="AZ306" s="83"/>
      <c r="BA306" s="83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127"/>
      <c r="BS306" s="48"/>
      <c r="BT306" s="48"/>
      <c r="BU306" s="48"/>
      <c r="BV306" s="48"/>
      <c r="BW306" s="48"/>
      <c r="BX306" s="48"/>
      <c r="BY306" s="90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</row>
    <row r="307" spans="1:159" x14ac:dyDescent="0.2">
      <c r="A307" s="26"/>
      <c r="B307" s="22"/>
      <c r="C307" s="22"/>
      <c r="D307" s="1"/>
      <c r="E307" s="1"/>
      <c r="F307" s="3"/>
      <c r="G307" s="3"/>
      <c r="H307" s="3"/>
      <c r="I307" s="1"/>
      <c r="J307" s="3"/>
      <c r="K307" s="3"/>
      <c r="L307" s="21"/>
      <c r="M307" s="21"/>
      <c r="N307" s="1"/>
      <c r="O307" s="1"/>
      <c r="P307" s="4"/>
      <c r="Q307" s="1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4"/>
      <c r="AM307" s="23"/>
      <c r="AN307" s="23"/>
      <c r="AO307" s="23"/>
      <c r="AP307" s="47"/>
      <c r="AQ307" s="23"/>
      <c r="AR307" s="47"/>
      <c r="AS307" s="23"/>
      <c r="AT307" s="47"/>
      <c r="AU307" s="23"/>
      <c r="AV307" s="47"/>
      <c r="AW307" s="24"/>
      <c r="AX307" s="24"/>
      <c r="AY307" s="23"/>
      <c r="AZ307" s="83"/>
      <c r="BA307" s="83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127"/>
      <c r="BS307" s="48"/>
      <c r="BT307" s="48"/>
      <c r="BU307" s="48"/>
      <c r="BV307" s="48"/>
      <c r="BW307" s="48"/>
      <c r="BX307" s="48"/>
      <c r="BY307" s="90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</row>
    <row r="308" spans="1:159" x14ac:dyDescent="0.2">
      <c r="A308" s="26"/>
      <c r="B308" s="22"/>
      <c r="C308" s="22"/>
      <c r="D308" s="1"/>
      <c r="E308" s="1"/>
      <c r="F308" s="3"/>
      <c r="G308" s="3"/>
      <c r="H308" s="3"/>
      <c r="I308" s="1"/>
      <c r="J308" s="3"/>
      <c r="K308" s="3"/>
      <c r="L308" s="21"/>
      <c r="M308" s="21"/>
      <c r="N308" s="1"/>
      <c r="O308" s="1"/>
      <c r="P308" s="4"/>
      <c r="Q308" s="1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4"/>
      <c r="AM308" s="23"/>
      <c r="AN308" s="23"/>
      <c r="AO308" s="23"/>
      <c r="AP308" s="47"/>
      <c r="AQ308" s="23"/>
      <c r="AR308" s="47"/>
      <c r="AS308" s="23"/>
      <c r="AT308" s="47"/>
      <c r="AU308" s="23"/>
      <c r="AV308" s="47"/>
      <c r="AW308" s="24"/>
      <c r="AX308" s="24"/>
      <c r="AY308" s="23"/>
      <c r="AZ308" s="83"/>
      <c r="BA308" s="83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127"/>
      <c r="BS308" s="48"/>
      <c r="BT308" s="48"/>
      <c r="BU308" s="48"/>
      <c r="BV308" s="48"/>
      <c r="BW308" s="48"/>
      <c r="BX308" s="48"/>
      <c r="BY308" s="90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</row>
    <row r="309" spans="1:159" x14ac:dyDescent="0.2">
      <c r="A309" s="26"/>
      <c r="B309" s="22"/>
      <c r="C309" s="22"/>
      <c r="D309" s="1"/>
      <c r="E309" s="1"/>
      <c r="F309" s="3"/>
      <c r="G309" s="3"/>
      <c r="H309" s="3"/>
      <c r="I309" s="1"/>
      <c r="J309" s="3"/>
      <c r="K309" s="3"/>
      <c r="L309" s="21"/>
      <c r="M309" s="21"/>
      <c r="N309" s="1"/>
      <c r="O309" s="1"/>
      <c r="P309" s="4"/>
      <c r="Q309" s="1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4"/>
      <c r="AM309" s="23"/>
      <c r="AN309" s="23"/>
      <c r="AO309" s="23"/>
      <c r="AP309" s="47"/>
      <c r="AQ309" s="23"/>
      <c r="AR309" s="47"/>
      <c r="AS309" s="23"/>
      <c r="AT309" s="47"/>
      <c r="AU309" s="23"/>
      <c r="AV309" s="23"/>
      <c r="AW309" s="24"/>
      <c r="AX309" s="24"/>
      <c r="AY309" s="23"/>
      <c r="AZ309" s="83"/>
      <c r="BA309" s="83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127"/>
      <c r="BS309" s="48"/>
      <c r="BT309" s="48"/>
      <c r="BU309" s="48"/>
      <c r="BV309" s="48"/>
      <c r="BW309" s="48"/>
      <c r="BX309" s="48"/>
      <c r="BY309" s="90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</row>
    <row r="310" spans="1:159" x14ac:dyDescent="0.2">
      <c r="A310" s="26"/>
      <c r="B310" s="22"/>
      <c r="C310" s="22"/>
      <c r="D310" s="1"/>
      <c r="E310" s="1"/>
      <c r="F310" s="3"/>
      <c r="G310" s="3"/>
      <c r="H310" s="3"/>
      <c r="I310" s="1"/>
      <c r="J310" s="3"/>
      <c r="K310" s="3"/>
      <c r="L310" s="21"/>
      <c r="M310" s="21"/>
      <c r="N310" s="1"/>
      <c r="O310" s="1"/>
      <c r="P310" s="4"/>
      <c r="Q310" s="1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4"/>
      <c r="AM310" s="23"/>
      <c r="AN310" s="23"/>
      <c r="AO310" s="23"/>
      <c r="AP310" s="47"/>
      <c r="AQ310" s="23"/>
      <c r="AR310" s="47"/>
      <c r="AS310" s="23"/>
      <c r="AT310" s="47"/>
      <c r="AU310" s="23"/>
      <c r="AV310" s="23"/>
      <c r="AW310" s="24"/>
      <c r="AX310" s="24"/>
      <c r="AY310" s="23"/>
      <c r="AZ310" s="83"/>
      <c r="BA310" s="83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127"/>
      <c r="BS310" s="48"/>
      <c r="BT310" s="48"/>
      <c r="BU310" s="48"/>
      <c r="BV310" s="48"/>
      <c r="BW310" s="48"/>
      <c r="BX310" s="48"/>
      <c r="BY310" s="90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</row>
    <row r="311" spans="1:159" x14ac:dyDescent="0.2">
      <c r="A311" s="26"/>
      <c r="B311" s="22"/>
      <c r="C311" s="22"/>
      <c r="D311" s="1"/>
      <c r="E311" s="1"/>
      <c r="F311" s="3"/>
      <c r="G311" s="3"/>
      <c r="H311" s="3"/>
      <c r="I311" s="1"/>
      <c r="J311" s="3"/>
      <c r="K311" s="3"/>
      <c r="L311" s="21"/>
      <c r="M311" s="21"/>
      <c r="N311" s="1"/>
      <c r="O311" s="1"/>
      <c r="P311" s="4"/>
      <c r="Q311" s="1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4"/>
      <c r="AM311" s="23"/>
      <c r="AN311" s="23"/>
      <c r="AO311" s="23"/>
      <c r="AP311" s="47"/>
      <c r="AQ311" s="23"/>
      <c r="AR311" s="47"/>
      <c r="AS311" s="23"/>
      <c r="AT311" s="23"/>
      <c r="AU311" s="23"/>
      <c r="AV311" s="23"/>
      <c r="AW311" s="24"/>
      <c r="AX311" s="24"/>
      <c r="AY311" s="23"/>
      <c r="AZ311" s="83"/>
      <c r="BA311" s="83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127"/>
      <c r="BS311" s="48"/>
      <c r="BT311" s="48"/>
      <c r="BU311" s="48"/>
      <c r="BV311" s="48"/>
      <c r="BW311" s="48"/>
      <c r="BX311" s="48"/>
      <c r="BY311" s="90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</row>
    <row r="312" spans="1:159" x14ac:dyDescent="0.2">
      <c r="A312" s="26"/>
      <c r="B312" s="22"/>
      <c r="C312" s="22"/>
      <c r="D312" s="1"/>
      <c r="E312" s="1"/>
      <c r="F312" s="3"/>
      <c r="G312" s="3"/>
      <c r="H312" s="3"/>
      <c r="I312" s="1"/>
      <c r="J312" s="3"/>
      <c r="K312" s="3"/>
      <c r="L312" s="21"/>
      <c r="M312" s="21"/>
      <c r="N312" s="1"/>
      <c r="O312" s="1"/>
      <c r="P312" s="4"/>
      <c r="Q312" s="1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4"/>
      <c r="AM312" s="23"/>
      <c r="AN312" s="23"/>
      <c r="AO312" s="23"/>
      <c r="AP312" s="47"/>
      <c r="AQ312" s="23"/>
      <c r="AR312" s="47"/>
      <c r="AS312" s="23"/>
      <c r="AT312" s="23"/>
      <c r="AU312" s="23"/>
      <c r="AV312" s="23"/>
      <c r="AW312" s="24"/>
      <c r="AX312" s="24"/>
      <c r="AY312" s="23"/>
      <c r="AZ312" s="83"/>
      <c r="BA312" s="83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127"/>
      <c r="BS312" s="48"/>
      <c r="BT312" s="48"/>
      <c r="BU312" s="48"/>
      <c r="BV312" s="48"/>
      <c r="BW312" s="48"/>
      <c r="BX312" s="48"/>
      <c r="BY312" s="90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</row>
    <row r="313" spans="1:159" x14ac:dyDescent="0.2">
      <c r="A313" s="26"/>
      <c r="B313" s="22"/>
      <c r="C313" s="22"/>
      <c r="D313" s="1"/>
      <c r="E313" s="1"/>
      <c r="F313" s="3"/>
      <c r="G313" s="3"/>
      <c r="H313" s="3"/>
      <c r="I313" s="1"/>
      <c r="J313" s="3"/>
      <c r="K313" s="3"/>
      <c r="L313" s="21"/>
      <c r="M313" s="21"/>
      <c r="N313" s="1"/>
      <c r="O313" s="1"/>
      <c r="P313" s="4"/>
      <c r="Q313" s="1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4"/>
      <c r="AM313" s="23"/>
      <c r="AN313" s="23"/>
      <c r="AO313" s="23"/>
      <c r="AP313" s="47"/>
      <c r="AQ313" s="23"/>
      <c r="AR313" s="23"/>
      <c r="AS313" s="23"/>
      <c r="AT313" s="47"/>
      <c r="AU313" s="23"/>
      <c r="AV313" s="47"/>
      <c r="AW313" s="24"/>
      <c r="AX313" s="24"/>
      <c r="AY313" s="23"/>
      <c r="AZ313" s="83"/>
      <c r="BA313" s="83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127"/>
      <c r="BS313" s="48"/>
      <c r="BT313" s="48"/>
      <c r="BU313" s="48"/>
      <c r="BV313" s="48"/>
      <c r="BW313" s="48"/>
      <c r="BX313" s="48"/>
      <c r="BY313" s="90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</row>
    <row r="314" spans="1:159" x14ac:dyDescent="0.2">
      <c r="A314" s="26"/>
      <c r="B314" s="22"/>
      <c r="C314" s="22"/>
      <c r="D314" s="1"/>
      <c r="E314" s="1"/>
      <c r="F314" s="3"/>
      <c r="G314" s="3"/>
      <c r="H314" s="3"/>
      <c r="I314" s="1"/>
      <c r="J314" s="3"/>
      <c r="K314" s="3"/>
      <c r="L314" s="21"/>
      <c r="M314" s="21"/>
      <c r="N314" s="1"/>
      <c r="O314" s="1"/>
      <c r="P314" s="4"/>
      <c r="Q314" s="1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4"/>
      <c r="AM314" s="23"/>
      <c r="AN314" s="23"/>
      <c r="AO314" s="23"/>
      <c r="AP314" s="47"/>
      <c r="AQ314" s="23"/>
      <c r="AR314" s="23"/>
      <c r="AS314" s="23"/>
      <c r="AT314" s="47"/>
      <c r="AU314" s="23"/>
      <c r="AV314" s="47"/>
      <c r="AW314" s="24"/>
      <c r="AX314" s="24"/>
      <c r="AY314" s="23"/>
      <c r="AZ314" s="83"/>
      <c r="BA314" s="83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127"/>
      <c r="BS314" s="48"/>
      <c r="BT314" s="48"/>
      <c r="BU314" s="48"/>
      <c r="BV314" s="48"/>
      <c r="BW314" s="48"/>
      <c r="BX314" s="48"/>
      <c r="BY314" s="90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</row>
    <row r="315" spans="1:159" x14ac:dyDescent="0.2">
      <c r="A315" s="26"/>
      <c r="B315" s="22"/>
      <c r="C315" s="22"/>
      <c r="D315" s="1"/>
      <c r="E315" s="1"/>
      <c r="F315" s="3"/>
      <c r="G315" s="3"/>
      <c r="H315" s="3"/>
      <c r="I315" s="1"/>
      <c r="J315" s="3"/>
      <c r="K315" s="3"/>
      <c r="L315" s="41"/>
      <c r="M315" s="41"/>
      <c r="N315" s="42"/>
      <c r="O315" s="42"/>
      <c r="P315" s="43"/>
      <c r="Q315" s="42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5"/>
      <c r="AM315" s="44"/>
      <c r="AN315" s="44"/>
      <c r="AO315" s="44"/>
      <c r="AP315" s="59"/>
      <c r="AQ315" s="44"/>
      <c r="AR315" s="44"/>
      <c r="AS315" s="44"/>
      <c r="AT315" s="59"/>
      <c r="AU315" s="44"/>
      <c r="AV315" s="59"/>
      <c r="AW315" s="45"/>
      <c r="AX315" s="45"/>
      <c r="AY315" s="44"/>
      <c r="AZ315" s="85"/>
      <c r="BA315" s="85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91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</row>
    <row r="316" spans="1:159" x14ac:dyDescent="0.2">
      <c r="A316" s="26"/>
      <c r="B316" s="22"/>
      <c r="C316" s="22"/>
      <c r="D316" s="1"/>
      <c r="E316" s="1"/>
      <c r="F316" s="3"/>
      <c r="G316" s="3"/>
      <c r="H316" s="3"/>
      <c r="I316" s="1"/>
      <c r="J316" s="3"/>
      <c r="K316" s="3"/>
      <c r="L316" s="21"/>
      <c r="M316" s="21"/>
      <c r="N316" s="1"/>
      <c r="O316" s="1"/>
      <c r="P316" s="4"/>
      <c r="Q316" s="1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4"/>
      <c r="AM316" s="23"/>
      <c r="AN316" s="23"/>
      <c r="AO316" s="23"/>
      <c r="AP316" s="59"/>
      <c r="AQ316" s="23"/>
      <c r="AR316" s="60"/>
      <c r="AS316" s="23"/>
      <c r="AT316" s="59"/>
      <c r="AU316" s="23"/>
      <c r="AV316" s="59"/>
      <c r="AW316" s="24"/>
      <c r="AX316" s="24"/>
      <c r="AY316" s="23"/>
      <c r="AZ316" s="85"/>
      <c r="BA316" s="85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91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</row>
    <row r="317" spans="1:159" x14ac:dyDescent="0.2">
      <c r="A317" s="26"/>
      <c r="B317" s="22"/>
      <c r="C317" s="22"/>
      <c r="D317" s="1"/>
      <c r="E317" s="1"/>
      <c r="F317" s="3"/>
      <c r="G317" s="3"/>
      <c r="H317" s="3"/>
      <c r="I317" s="1"/>
      <c r="J317" s="3"/>
      <c r="K317" s="3"/>
      <c r="L317" s="21"/>
      <c r="M317" s="21"/>
      <c r="N317" s="1"/>
      <c r="O317" s="1"/>
      <c r="P317" s="4"/>
      <c r="Q317" s="1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4"/>
      <c r="AM317" s="23"/>
      <c r="AN317" s="23"/>
      <c r="AO317" s="23"/>
      <c r="AP317" s="59"/>
      <c r="AQ317" s="23"/>
      <c r="AR317" s="59"/>
      <c r="AS317" s="23"/>
      <c r="AT317" s="59"/>
      <c r="AU317" s="23"/>
      <c r="AV317" s="59"/>
      <c r="AW317" s="24"/>
      <c r="AX317" s="24"/>
      <c r="AY317" s="23"/>
      <c r="AZ317" s="85"/>
      <c r="BA317" s="85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91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</row>
    <row r="318" spans="1:159" x14ac:dyDescent="0.2">
      <c r="A318" s="26"/>
      <c r="B318" s="22"/>
      <c r="C318" s="22"/>
      <c r="D318" s="1"/>
      <c r="E318" s="1"/>
      <c r="F318" s="3"/>
      <c r="G318" s="3"/>
      <c r="H318" s="3"/>
      <c r="I318" s="1"/>
      <c r="J318" s="3"/>
      <c r="K318" s="3"/>
      <c r="L318" s="21"/>
      <c r="M318" s="21"/>
      <c r="N318" s="1"/>
      <c r="O318" s="1"/>
      <c r="P318" s="4"/>
      <c r="Q318" s="1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4"/>
      <c r="AM318" s="23"/>
      <c r="AN318" s="23"/>
      <c r="AO318" s="23"/>
      <c r="AP318" s="59"/>
      <c r="AQ318" s="23"/>
      <c r="AR318" s="59"/>
      <c r="AS318" s="23"/>
      <c r="AT318" s="59"/>
      <c r="AU318" s="23"/>
      <c r="AV318" s="59"/>
      <c r="AW318" s="24"/>
      <c r="AX318" s="24"/>
      <c r="AY318" s="23"/>
      <c r="AZ318" s="85"/>
      <c r="BA318" s="85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91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</row>
    <row r="319" spans="1:159" x14ac:dyDescent="0.2">
      <c r="A319" s="26"/>
      <c r="B319" s="22"/>
      <c r="C319" s="22"/>
      <c r="D319" s="1"/>
      <c r="E319" s="1"/>
      <c r="F319" s="3"/>
      <c r="G319" s="3"/>
      <c r="H319" s="3"/>
      <c r="I319" s="1"/>
      <c r="J319" s="3"/>
      <c r="K319" s="3"/>
      <c r="L319" s="21"/>
      <c r="M319" s="21"/>
      <c r="N319" s="1"/>
      <c r="O319" s="1"/>
      <c r="P319" s="4"/>
      <c r="Q319" s="1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4"/>
      <c r="AM319" s="23"/>
      <c r="AN319" s="23"/>
      <c r="AO319" s="23"/>
      <c r="AP319" s="23"/>
      <c r="AQ319" s="23"/>
      <c r="AR319" s="59"/>
      <c r="AS319" s="23"/>
      <c r="AT319" s="23"/>
      <c r="AU319" s="23"/>
      <c r="AV319" s="59"/>
      <c r="AW319" s="24"/>
      <c r="AX319" s="24"/>
      <c r="AY319" s="23"/>
      <c r="AZ319" s="85"/>
      <c r="BA319" s="85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91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</row>
    <row r="320" spans="1:159" x14ac:dyDescent="0.2">
      <c r="A320" s="26"/>
      <c r="B320" s="22"/>
      <c r="C320" s="22"/>
      <c r="D320" s="1"/>
      <c r="E320" s="1"/>
      <c r="F320" s="3"/>
      <c r="G320" s="3"/>
      <c r="H320" s="3"/>
      <c r="I320" s="1"/>
      <c r="J320" s="3"/>
      <c r="K320" s="3"/>
      <c r="L320" s="21"/>
      <c r="M320" s="21"/>
      <c r="N320" s="1"/>
      <c r="O320" s="1"/>
      <c r="P320" s="4"/>
      <c r="Q320" s="1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4"/>
      <c r="AM320" s="23"/>
      <c r="AN320" s="23"/>
      <c r="AO320" s="23"/>
      <c r="AP320" s="60"/>
      <c r="AQ320" s="23"/>
      <c r="AR320" s="59"/>
      <c r="AS320" s="23"/>
      <c r="AT320" s="23"/>
      <c r="AU320" s="23"/>
      <c r="AV320" s="59"/>
      <c r="AW320" s="24"/>
      <c r="AX320" s="24"/>
      <c r="AY320" s="23"/>
      <c r="AZ320" s="85"/>
      <c r="BA320" s="85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91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</row>
    <row r="321" spans="1:159" x14ac:dyDescent="0.2">
      <c r="A321" s="26"/>
      <c r="B321" s="22"/>
      <c r="C321" s="22"/>
      <c r="D321" s="1"/>
      <c r="E321" s="1"/>
      <c r="F321" s="3"/>
      <c r="G321" s="3"/>
      <c r="H321" s="3"/>
      <c r="I321" s="1"/>
      <c r="J321" s="3"/>
      <c r="K321" s="3"/>
      <c r="L321" s="21"/>
      <c r="M321" s="21"/>
      <c r="N321" s="1"/>
      <c r="O321" s="1"/>
      <c r="P321" s="4"/>
      <c r="Q321" s="1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4"/>
      <c r="AM321" s="23"/>
      <c r="AN321" s="23"/>
      <c r="AO321" s="23"/>
      <c r="AP321" s="59"/>
      <c r="AQ321" s="23"/>
      <c r="AR321" s="23"/>
      <c r="AS321" s="23"/>
      <c r="AT321" s="23"/>
      <c r="AU321" s="23"/>
      <c r="AV321" s="23"/>
      <c r="AW321" s="24"/>
      <c r="AX321" s="24"/>
      <c r="AY321" s="23"/>
      <c r="AZ321" s="85"/>
      <c r="BA321" s="85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91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</row>
    <row r="322" spans="1:159" x14ac:dyDescent="0.2">
      <c r="A322" s="26"/>
      <c r="B322" s="22"/>
      <c r="C322" s="22"/>
      <c r="D322" s="1"/>
      <c r="E322" s="1"/>
      <c r="F322" s="3"/>
      <c r="G322" s="3"/>
      <c r="H322" s="3"/>
      <c r="I322" s="1"/>
      <c r="J322" s="3"/>
      <c r="K322" s="3"/>
      <c r="L322" s="21"/>
      <c r="M322" s="21"/>
      <c r="N322" s="1"/>
      <c r="O322" s="1"/>
      <c r="P322" s="4"/>
      <c r="Q322" s="1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4"/>
      <c r="AM322" s="23"/>
      <c r="AN322" s="23"/>
      <c r="AO322" s="23"/>
      <c r="AP322" s="59"/>
      <c r="AQ322" s="23"/>
      <c r="AR322" s="60"/>
      <c r="AS322" s="23"/>
      <c r="AT322" s="60"/>
      <c r="AU322" s="23"/>
      <c r="AV322" s="60"/>
      <c r="AW322" s="24"/>
      <c r="AX322" s="24"/>
      <c r="AY322" s="23"/>
      <c r="AZ322" s="85"/>
      <c r="BA322" s="85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91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</row>
    <row r="323" spans="1:159" x14ac:dyDescent="0.2">
      <c r="A323" s="26"/>
      <c r="B323" s="22"/>
      <c r="C323" s="22"/>
      <c r="D323" s="1"/>
      <c r="E323" s="1"/>
      <c r="F323" s="3"/>
      <c r="G323" s="3"/>
      <c r="H323" s="3"/>
      <c r="I323" s="1"/>
      <c r="J323" s="3"/>
      <c r="K323" s="3"/>
      <c r="L323" s="21"/>
      <c r="M323" s="21"/>
      <c r="N323" s="1"/>
      <c r="O323" s="1"/>
      <c r="P323" s="4"/>
      <c r="Q323" s="1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4"/>
      <c r="AM323" s="23"/>
      <c r="AN323" s="23"/>
      <c r="AO323" s="23"/>
      <c r="AP323" s="59"/>
      <c r="AQ323" s="23"/>
      <c r="AR323" s="59"/>
      <c r="AS323" s="23"/>
      <c r="AT323" s="59"/>
      <c r="AU323" s="23"/>
      <c r="AV323" s="59"/>
      <c r="AW323" s="24"/>
      <c r="AX323" s="24"/>
      <c r="AY323" s="23"/>
      <c r="AZ323" s="85"/>
      <c r="BA323" s="85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91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</row>
    <row r="324" spans="1:159" x14ac:dyDescent="0.2">
      <c r="A324" s="26"/>
      <c r="B324" s="22"/>
      <c r="C324" s="22"/>
      <c r="D324" s="1"/>
      <c r="E324" s="1"/>
      <c r="F324" s="3"/>
      <c r="G324" s="3"/>
      <c r="H324" s="3"/>
      <c r="I324" s="1"/>
      <c r="J324" s="3"/>
      <c r="K324" s="3"/>
      <c r="L324" s="21"/>
      <c r="M324" s="21"/>
      <c r="N324" s="1"/>
      <c r="O324" s="1"/>
      <c r="P324" s="4"/>
      <c r="Q324" s="1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4"/>
      <c r="AM324" s="23"/>
      <c r="AN324" s="23"/>
      <c r="AO324" s="23"/>
      <c r="AP324" s="59"/>
      <c r="AQ324" s="23"/>
      <c r="AR324" s="59"/>
      <c r="AS324" s="23"/>
      <c r="AT324" s="59"/>
      <c r="AU324" s="23"/>
      <c r="AV324" s="59"/>
      <c r="AW324" s="24"/>
      <c r="AX324" s="24"/>
      <c r="AY324" s="23"/>
      <c r="AZ324" s="85"/>
      <c r="BA324" s="85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91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</row>
    <row r="325" spans="1:159" x14ac:dyDescent="0.2">
      <c r="A325" s="26"/>
      <c r="B325" s="22"/>
      <c r="C325" s="22"/>
      <c r="D325" s="1"/>
      <c r="E325" s="1"/>
      <c r="F325" s="3"/>
      <c r="G325" s="3"/>
      <c r="H325" s="3"/>
      <c r="I325" s="1"/>
      <c r="J325" s="3"/>
      <c r="K325" s="3"/>
      <c r="L325" s="21"/>
      <c r="M325" s="21"/>
      <c r="N325" s="1"/>
      <c r="O325" s="1"/>
      <c r="P325" s="4"/>
      <c r="Q325" s="1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4"/>
      <c r="AM325" s="23"/>
      <c r="AN325" s="23"/>
      <c r="AO325" s="23"/>
      <c r="AP325" s="59"/>
      <c r="AQ325" s="23"/>
      <c r="AR325" s="59"/>
      <c r="AS325" s="23"/>
      <c r="AT325" s="59"/>
      <c r="AU325" s="23"/>
      <c r="AV325" s="23"/>
      <c r="AW325" s="24"/>
      <c r="AX325" s="24"/>
      <c r="AY325" s="23"/>
      <c r="AZ325" s="85"/>
      <c r="BA325" s="85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91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</row>
    <row r="326" spans="1:159" x14ac:dyDescent="0.2">
      <c r="A326" s="26"/>
      <c r="B326" s="22"/>
      <c r="C326" s="22"/>
      <c r="D326" s="1"/>
      <c r="E326" s="1"/>
      <c r="F326" s="3"/>
      <c r="G326" s="3"/>
      <c r="H326" s="3"/>
      <c r="I326" s="1"/>
      <c r="J326" s="3"/>
      <c r="K326" s="3"/>
      <c r="L326" s="21"/>
      <c r="M326" s="21"/>
      <c r="N326" s="1"/>
      <c r="O326" s="1"/>
      <c r="P326" s="4"/>
      <c r="Q326" s="1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4"/>
      <c r="AM326" s="23"/>
      <c r="AN326" s="23"/>
      <c r="AO326" s="23"/>
      <c r="AP326" s="59"/>
      <c r="AQ326" s="23"/>
      <c r="AR326" s="59"/>
      <c r="AS326" s="23"/>
      <c r="AT326" s="59"/>
      <c r="AU326" s="23"/>
      <c r="AV326" s="60"/>
      <c r="AW326" s="24"/>
      <c r="AX326" s="24"/>
      <c r="AY326" s="23"/>
      <c r="AZ326" s="85"/>
      <c r="BA326" s="85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91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</row>
    <row r="327" spans="1:159" x14ac:dyDescent="0.2">
      <c r="A327" s="26"/>
      <c r="B327" s="22"/>
      <c r="C327" s="22"/>
      <c r="D327" s="1"/>
      <c r="E327" s="1"/>
      <c r="F327" s="3"/>
      <c r="G327" s="3"/>
      <c r="H327" s="3"/>
      <c r="I327" s="1"/>
      <c r="J327" s="3"/>
      <c r="K327" s="3"/>
      <c r="L327" s="21"/>
      <c r="M327" s="21"/>
      <c r="N327" s="1"/>
      <c r="O327" s="1"/>
      <c r="P327" s="4"/>
      <c r="Q327" s="1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4"/>
      <c r="AM327" s="23"/>
      <c r="AN327" s="23"/>
      <c r="AO327" s="23"/>
      <c r="AP327" s="23"/>
      <c r="AQ327" s="23"/>
      <c r="AR327" s="59"/>
      <c r="AS327" s="23"/>
      <c r="AT327" s="23"/>
      <c r="AU327" s="23"/>
      <c r="AV327" s="59"/>
      <c r="AW327" s="24"/>
      <c r="AX327" s="24"/>
      <c r="AY327" s="23"/>
      <c r="AZ327" s="85"/>
      <c r="BA327" s="85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91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</row>
    <row r="328" spans="1:159" x14ac:dyDescent="0.2">
      <c r="A328" s="26"/>
      <c r="B328" s="22"/>
      <c r="C328" s="22"/>
      <c r="D328" s="1"/>
      <c r="E328" s="1"/>
      <c r="F328" s="3"/>
      <c r="G328" s="3"/>
      <c r="H328" s="3"/>
      <c r="I328" s="1"/>
      <c r="J328" s="3"/>
      <c r="K328" s="3"/>
      <c r="L328" s="21"/>
      <c r="M328" s="21"/>
      <c r="N328" s="1"/>
      <c r="O328" s="1"/>
      <c r="P328" s="4"/>
      <c r="Q328" s="1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4"/>
      <c r="AM328" s="23"/>
      <c r="AN328" s="23"/>
      <c r="AO328" s="23"/>
      <c r="AP328" s="60"/>
      <c r="AQ328" s="23"/>
      <c r="AR328" s="59"/>
      <c r="AS328" s="23"/>
      <c r="AT328" s="60"/>
      <c r="AU328" s="23"/>
      <c r="AV328" s="59"/>
      <c r="AW328" s="24"/>
      <c r="AX328" s="24"/>
      <c r="AY328" s="23"/>
      <c r="AZ328" s="85"/>
      <c r="BA328" s="85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91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</row>
    <row r="329" spans="1:159" x14ac:dyDescent="0.2">
      <c r="A329" s="26"/>
      <c r="B329" s="22"/>
      <c r="C329" s="22"/>
      <c r="D329" s="1"/>
      <c r="E329" s="1"/>
      <c r="F329" s="3"/>
      <c r="G329" s="3"/>
      <c r="H329" s="3"/>
      <c r="I329" s="1"/>
      <c r="J329" s="3"/>
      <c r="K329" s="3"/>
      <c r="L329" s="21"/>
      <c r="M329" s="21"/>
      <c r="N329" s="1"/>
      <c r="O329" s="1"/>
      <c r="P329" s="4"/>
      <c r="Q329" s="1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4"/>
      <c r="AM329" s="23"/>
      <c r="AN329" s="23"/>
      <c r="AO329" s="23"/>
      <c r="AP329" s="59"/>
      <c r="AQ329" s="23"/>
      <c r="AR329" s="23"/>
      <c r="AS329" s="23"/>
      <c r="AT329" s="59"/>
      <c r="AU329" s="23"/>
      <c r="AV329" s="23"/>
      <c r="AW329" s="24"/>
      <c r="AX329" s="24"/>
      <c r="AY329" s="23"/>
      <c r="AZ329" s="85"/>
      <c r="BA329" s="85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91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</row>
    <row r="330" spans="1:159" x14ac:dyDescent="0.2">
      <c r="A330" s="26"/>
      <c r="B330" s="22"/>
      <c r="C330" s="22"/>
      <c r="D330" s="1"/>
      <c r="E330" s="1"/>
      <c r="F330" s="3"/>
      <c r="G330" s="3"/>
      <c r="H330" s="3"/>
      <c r="I330" s="1"/>
      <c r="J330" s="3"/>
      <c r="K330" s="3"/>
      <c r="L330" s="21"/>
      <c r="M330" s="21"/>
      <c r="N330" s="1"/>
      <c r="O330" s="1"/>
      <c r="P330" s="4"/>
      <c r="Q330" s="1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4"/>
      <c r="AM330" s="23"/>
      <c r="AN330" s="23"/>
      <c r="AO330" s="23"/>
      <c r="AP330" s="59"/>
      <c r="AQ330" s="23"/>
      <c r="AR330" s="60"/>
      <c r="AS330" s="23"/>
      <c r="AT330" s="59"/>
      <c r="AU330" s="23"/>
      <c r="AV330" s="60"/>
      <c r="AW330" s="24"/>
      <c r="AX330" s="24"/>
      <c r="AY330" s="23"/>
      <c r="AZ330" s="85"/>
      <c r="BA330" s="85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91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</row>
    <row r="331" spans="1:159" x14ac:dyDescent="0.2">
      <c r="A331" s="26"/>
      <c r="B331" s="22"/>
      <c r="C331" s="22"/>
      <c r="D331" s="1"/>
      <c r="E331" s="1"/>
      <c r="F331" s="3"/>
      <c r="G331" s="3"/>
      <c r="H331" s="3"/>
      <c r="I331" s="1"/>
      <c r="J331" s="3"/>
      <c r="K331" s="3"/>
      <c r="L331" s="21"/>
      <c r="M331" s="21"/>
      <c r="N331" s="1"/>
      <c r="O331" s="1"/>
      <c r="P331" s="4"/>
      <c r="Q331" s="1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4"/>
      <c r="AM331" s="23"/>
      <c r="AN331" s="23"/>
      <c r="AO331" s="23"/>
      <c r="AP331" s="59"/>
      <c r="AQ331" s="23"/>
      <c r="AR331" s="59"/>
      <c r="AS331" s="23"/>
      <c r="AT331" s="59"/>
      <c r="AU331" s="23"/>
      <c r="AV331" s="59"/>
      <c r="AW331" s="24"/>
      <c r="AX331" s="24"/>
      <c r="AY331" s="23"/>
      <c r="AZ331" s="85"/>
      <c r="BA331" s="85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U331" s="46"/>
      <c r="BV331" s="46"/>
      <c r="BW331" s="46"/>
      <c r="BX331" s="46"/>
      <c r="BY331" s="91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</row>
    <row r="332" spans="1:159" x14ac:dyDescent="0.2">
      <c r="A332" s="26"/>
      <c r="B332" s="22"/>
      <c r="C332" s="22"/>
      <c r="D332" s="1"/>
      <c r="E332" s="1"/>
      <c r="F332" s="3"/>
      <c r="G332" s="3"/>
      <c r="H332" s="3"/>
      <c r="I332" s="1"/>
      <c r="J332" s="3"/>
      <c r="K332" s="3"/>
      <c r="L332" s="21"/>
      <c r="M332" s="21"/>
      <c r="N332" s="1"/>
      <c r="O332" s="1"/>
      <c r="P332" s="4"/>
      <c r="Q332" s="1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4"/>
      <c r="AM332" s="23"/>
      <c r="AN332" s="23"/>
      <c r="AO332" s="23"/>
      <c r="AP332" s="59"/>
      <c r="AQ332" s="23"/>
      <c r="AR332" s="59"/>
      <c r="AS332" s="23"/>
      <c r="AT332" s="59"/>
      <c r="AU332" s="23"/>
      <c r="AV332" s="59"/>
      <c r="AW332" s="24"/>
      <c r="AX332" s="24"/>
      <c r="AY332" s="23"/>
      <c r="AZ332" s="85"/>
      <c r="BA332" s="85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U332" s="46"/>
      <c r="BV332" s="46"/>
      <c r="BW332" s="46"/>
      <c r="BX332" s="46"/>
      <c r="BY332" s="91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</row>
    <row r="333" spans="1:159" x14ac:dyDescent="0.2">
      <c r="A333" s="26"/>
      <c r="B333" s="22"/>
      <c r="C333" s="22"/>
      <c r="D333" s="1"/>
      <c r="E333" s="1"/>
      <c r="F333" s="3"/>
      <c r="G333" s="3"/>
      <c r="H333" s="3"/>
      <c r="I333" s="1"/>
      <c r="J333" s="3"/>
      <c r="K333" s="3"/>
      <c r="L333" s="21"/>
      <c r="M333" s="21"/>
      <c r="N333" s="1"/>
      <c r="O333" s="1"/>
      <c r="P333" s="4"/>
      <c r="Q333" s="1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4"/>
      <c r="AM333" s="23"/>
      <c r="AN333" s="23"/>
      <c r="AO333" s="23"/>
      <c r="AP333" s="59"/>
      <c r="AQ333" s="23"/>
      <c r="AR333" s="59"/>
      <c r="AS333" s="23"/>
      <c r="AT333" s="59"/>
      <c r="AU333" s="23"/>
      <c r="AV333" s="23"/>
      <c r="AW333" s="24"/>
      <c r="AX333" s="24"/>
      <c r="AY333" s="23"/>
      <c r="AZ333" s="85"/>
      <c r="BA333" s="85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91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</row>
    <row r="334" spans="1:159" x14ac:dyDescent="0.2">
      <c r="A334" s="26"/>
      <c r="B334" s="22"/>
      <c r="C334" s="22"/>
      <c r="D334" s="1"/>
      <c r="E334" s="1"/>
      <c r="F334" s="3"/>
      <c r="G334" s="3"/>
      <c r="H334" s="3"/>
      <c r="I334" s="1"/>
      <c r="J334" s="3"/>
      <c r="K334" s="3"/>
      <c r="L334" s="21"/>
      <c r="M334" s="21"/>
      <c r="N334" s="1"/>
      <c r="O334" s="1"/>
      <c r="P334" s="4"/>
      <c r="Q334" s="1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4"/>
      <c r="AM334" s="23"/>
      <c r="AN334" s="23"/>
      <c r="AO334" s="23"/>
      <c r="AP334" s="59"/>
      <c r="AQ334" s="23"/>
      <c r="AR334" s="59"/>
      <c r="AS334" s="23"/>
      <c r="AT334" s="59"/>
      <c r="AU334" s="23"/>
      <c r="AV334" s="60"/>
      <c r="AW334" s="24"/>
      <c r="AX334" s="24"/>
      <c r="AY334" s="23"/>
      <c r="AZ334" s="85"/>
      <c r="BA334" s="85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91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</row>
    <row r="335" spans="1:159" x14ac:dyDescent="0.2">
      <c r="A335" s="26"/>
      <c r="B335" s="22"/>
      <c r="C335" s="22"/>
      <c r="D335" s="1"/>
      <c r="E335" s="1"/>
      <c r="F335" s="3"/>
      <c r="G335" s="3"/>
      <c r="H335" s="3"/>
      <c r="I335" s="1"/>
      <c r="J335" s="3"/>
      <c r="K335" s="3"/>
      <c r="L335" s="21"/>
      <c r="M335" s="21"/>
      <c r="N335" s="1"/>
      <c r="O335" s="1"/>
      <c r="P335" s="4"/>
      <c r="Q335" s="1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4"/>
      <c r="AM335" s="23"/>
      <c r="AN335" s="23"/>
      <c r="AO335" s="23"/>
      <c r="AP335" s="59"/>
      <c r="AQ335" s="23"/>
      <c r="AR335" s="59"/>
      <c r="AS335" s="23"/>
      <c r="AT335" s="59"/>
      <c r="AU335" s="23"/>
      <c r="AV335" s="59"/>
      <c r="AW335" s="24"/>
      <c r="AX335" s="24"/>
      <c r="AY335" s="23"/>
      <c r="AZ335" s="85"/>
      <c r="BA335" s="85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91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</row>
    <row r="336" spans="1:159" x14ac:dyDescent="0.2">
      <c r="A336" s="26"/>
      <c r="B336" s="22"/>
      <c r="C336" s="22"/>
      <c r="D336" s="1"/>
      <c r="E336" s="1"/>
      <c r="F336" s="3"/>
      <c r="G336" s="3"/>
      <c r="H336" s="3"/>
      <c r="I336" s="1"/>
      <c r="J336" s="3"/>
      <c r="K336" s="3"/>
      <c r="L336" s="21"/>
      <c r="M336" s="21"/>
      <c r="N336" s="1"/>
      <c r="O336" s="1"/>
      <c r="P336" s="4"/>
      <c r="Q336" s="1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4"/>
      <c r="AM336" s="23"/>
      <c r="AN336" s="23"/>
      <c r="AO336" s="23"/>
      <c r="AP336" s="59"/>
      <c r="AQ336" s="23"/>
      <c r="AR336" s="59"/>
      <c r="AS336" s="23"/>
      <c r="AT336" s="59"/>
      <c r="AU336" s="23"/>
      <c r="AV336" s="59"/>
      <c r="AW336" s="24"/>
      <c r="AX336" s="24"/>
      <c r="AY336" s="23"/>
      <c r="AZ336" s="85"/>
      <c r="BA336" s="85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91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</row>
    <row r="337" spans="1:159" x14ac:dyDescent="0.2">
      <c r="A337" s="26"/>
      <c r="B337" s="22"/>
      <c r="C337" s="22"/>
      <c r="D337" s="1"/>
      <c r="E337" s="1"/>
      <c r="F337" s="3"/>
      <c r="G337" s="3"/>
      <c r="H337" s="3"/>
      <c r="I337" s="1"/>
      <c r="J337" s="3"/>
      <c r="K337" s="3"/>
      <c r="L337" s="21"/>
      <c r="M337" s="21"/>
      <c r="N337" s="1"/>
      <c r="O337" s="1"/>
      <c r="P337" s="4"/>
      <c r="Q337" s="1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4"/>
      <c r="AM337" s="23"/>
      <c r="AN337" s="23"/>
      <c r="AO337" s="23"/>
      <c r="AP337" s="59"/>
      <c r="AQ337" s="23"/>
      <c r="AR337" s="59"/>
      <c r="AS337" s="23"/>
      <c r="AT337" s="59"/>
      <c r="AU337" s="23"/>
      <c r="AV337" s="59"/>
      <c r="AW337" s="24"/>
      <c r="AX337" s="24"/>
      <c r="AY337" s="23"/>
      <c r="AZ337" s="85"/>
      <c r="BA337" s="85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91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</row>
    <row r="338" spans="1:159" x14ac:dyDescent="0.2">
      <c r="A338" s="26"/>
      <c r="B338" s="22"/>
      <c r="C338" s="22"/>
      <c r="D338" s="1"/>
      <c r="E338" s="1"/>
      <c r="F338" s="3"/>
      <c r="G338" s="3"/>
      <c r="H338" s="3"/>
      <c r="I338" s="1"/>
      <c r="J338" s="3"/>
      <c r="K338" s="3"/>
      <c r="L338" s="21"/>
      <c r="M338" s="21"/>
      <c r="N338" s="1"/>
      <c r="O338" s="1"/>
      <c r="P338" s="4"/>
      <c r="Q338" s="1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4"/>
      <c r="AM338" s="23"/>
      <c r="AN338" s="23"/>
      <c r="AO338" s="23"/>
      <c r="AP338" s="59"/>
      <c r="AQ338" s="23"/>
      <c r="AR338" s="59"/>
      <c r="AS338" s="23"/>
      <c r="AT338" s="59"/>
      <c r="AU338" s="23"/>
      <c r="AV338" s="59"/>
      <c r="AW338" s="24"/>
      <c r="AX338" s="24"/>
      <c r="AY338" s="23"/>
      <c r="AZ338" s="85"/>
      <c r="BA338" s="85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91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</row>
    <row r="339" spans="1:159" x14ac:dyDescent="0.2">
      <c r="A339" s="26"/>
      <c r="B339" s="22"/>
      <c r="C339" s="22"/>
      <c r="D339" s="1"/>
      <c r="E339" s="1"/>
      <c r="F339" s="3"/>
      <c r="G339" s="3"/>
      <c r="H339" s="3"/>
      <c r="I339" s="1"/>
      <c r="J339" s="3"/>
      <c r="K339" s="3"/>
      <c r="L339" s="21"/>
      <c r="M339" s="21"/>
      <c r="N339" s="1"/>
      <c r="O339" s="1"/>
      <c r="P339" s="4"/>
      <c r="Q339" s="1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4"/>
      <c r="AM339" s="23"/>
      <c r="AN339" s="23"/>
      <c r="AO339" s="23"/>
      <c r="AP339" s="59"/>
      <c r="AQ339" s="23"/>
      <c r="AR339" s="59"/>
      <c r="AS339" s="23"/>
      <c r="AT339" s="59"/>
      <c r="AU339" s="23"/>
      <c r="AV339" s="23"/>
      <c r="AW339" s="24"/>
      <c r="AX339" s="24"/>
      <c r="AY339" s="23"/>
      <c r="AZ339" s="85"/>
      <c r="BA339" s="85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91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</row>
    <row r="340" spans="1:159" x14ac:dyDescent="0.2">
      <c r="A340" s="26"/>
      <c r="B340" s="22"/>
      <c r="C340" s="22"/>
      <c r="D340" s="1"/>
      <c r="E340" s="1"/>
      <c r="F340" s="3"/>
      <c r="G340" s="3"/>
      <c r="H340" s="3"/>
      <c r="I340" s="1"/>
      <c r="J340" s="3"/>
      <c r="K340" s="3"/>
      <c r="L340" s="21"/>
      <c r="M340" s="21"/>
      <c r="N340" s="1"/>
      <c r="O340" s="1"/>
      <c r="P340" s="4"/>
      <c r="Q340" s="1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4"/>
      <c r="AM340" s="23"/>
      <c r="AN340" s="23"/>
      <c r="AO340" s="23"/>
      <c r="AP340" s="59"/>
      <c r="AQ340" s="23"/>
      <c r="AR340" s="59"/>
      <c r="AS340" s="23"/>
      <c r="AT340" s="59"/>
      <c r="AU340" s="23"/>
      <c r="AV340" s="23"/>
      <c r="AW340" s="24"/>
      <c r="AX340" s="24"/>
      <c r="AY340" s="23"/>
      <c r="AZ340" s="85"/>
      <c r="BA340" s="85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91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</row>
    <row r="341" spans="1:159" x14ac:dyDescent="0.2">
      <c r="A341" s="26"/>
      <c r="B341" s="22"/>
      <c r="C341" s="22"/>
      <c r="D341" s="1"/>
      <c r="E341" s="1"/>
      <c r="F341" s="3"/>
      <c r="G341" s="3"/>
      <c r="H341" s="3"/>
      <c r="I341" s="1"/>
      <c r="J341" s="3"/>
      <c r="K341" s="3"/>
      <c r="L341" s="21"/>
      <c r="M341" s="21"/>
      <c r="N341" s="1"/>
      <c r="O341" s="1"/>
      <c r="P341" s="4"/>
      <c r="Q341" s="1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4"/>
      <c r="AM341" s="23"/>
      <c r="AN341" s="23"/>
      <c r="AO341" s="23"/>
      <c r="AP341" s="59"/>
      <c r="AQ341" s="23"/>
      <c r="AR341" s="23"/>
      <c r="AS341" s="23"/>
      <c r="AT341" s="59"/>
      <c r="AU341" s="23"/>
      <c r="AV341" s="23"/>
      <c r="AW341" s="24"/>
      <c r="AX341" s="24"/>
      <c r="AY341" s="23"/>
      <c r="AZ341" s="85"/>
      <c r="BA341" s="85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91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</row>
    <row r="342" spans="1:159" x14ac:dyDescent="0.2">
      <c r="A342" s="26"/>
      <c r="B342" s="22"/>
      <c r="C342" s="22"/>
      <c r="D342" s="1"/>
      <c r="E342" s="1"/>
      <c r="F342" s="3"/>
      <c r="G342" s="3"/>
      <c r="H342" s="3"/>
      <c r="I342" s="1"/>
      <c r="J342" s="3"/>
      <c r="K342" s="3"/>
      <c r="L342" s="21"/>
      <c r="M342" s="21"/>
      <c r="N342" s="1"/>
      <c r="O342" s="1"/>
      <c r="P342" s="4"/>
      <c r="Q342" s="1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4"/>
      <c r="AM342" s="23"/>
      <c r="AN342" s="23"/>
      <c r="AO342" s="23"/>
      <c r="AP342" s="59"/>
      <c r="AQ342" s="23"/>
      <c r="AR342" s="23"/>
      <c r="AS342" s="23"/>
      <c r="AT342" s="59"/>
      <c r="AU342" s="23"/>
      <c r="AV342" s="60"/>
      <c r="AW342" s="24"/>
      <c r="AX342" s="24"/>
      <c r="AY342" s="23"/>
      <c r="AZ342" s="85"/>
      <c r="BA342" s="85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91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</row>
    <row r="343" spans="1:159" x14ac:dyDescent="0.2">
      <c r="A343" s="26"/>
      <c r="B343" s="22"/>
      <c r="C343" s="22"/>
      <c r="D343" s="1"/>
      <c r="E343" s="1"/>
      <c r="F343" s="3"/>
      <c r="G343" s="3"/>
      <c r="H343" s="3"/>
      <c r="I343" s="1"/>
      <c r="J343" s="3"/>
      <c r="K343" s="3"/>
      <c r="L343" s="21"/>
      <c r="M343" s="21"/>
      <c r="N343" s="1"/>
      <c r="O343" s="1"/>
      <c r="P343" s="4"/>
      <c r="Q343" s="1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4"/>
      <c r="AM343" s="23"/>
      <c r="AN343" s="23"/>
      <c r="AO343" s="23"/>
      <c r="AP343" s="59"/>
      <c r="AQ343" s="23"/>
      <c r="AR343" s="23"/>
      <c r="AS343" s="23"/>
      <c r="AT343" s="23"/>
      <c r="AU343" s="23"/>
      <c r="AV343" s="59"/>
      <c r="AW343" s="24"/>
      <c r="AX343" s="24"/>
      <c r="AY343" s="23"/>
      <c r="AZ343" s="85"/>
      <c r="BA343" s="85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U343" s="46"/>
      <c r="BV343" s="46"/>
      <c r="BW343" s="46"/>
      <c r="BX343" s="46"/>
      <c r="BY343" s="91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</row>
    <row r="344" spans="1:159" x14ac:dyDescent="0.2">
      <c r="A344" s="26"/>
      <c r="B344" s="22"/>
      <c r="C344" s="22"/>
      <c r="D344" s="1"/>
      <c r="E344" s="1"/>
      <c r="F344" s="3"/>
      <c r="G344" s="3"/>
      <c r="H344" s="3"/>
      <c r="I344" s="1"/>
      <c r="J344" s="3"/>
      <c r="K344" s="3"/>
      <c r="L344" s="21"/>
      <c r="M344" s="21"/>
      <c r="N344" s="1"/>
      <c r="O344" s="1"/>
      <c r="P344" s="4"/>
      <c r="Q344" s="1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4"/>
      <c r="AM344" s="23"/>
      <c r="AN344" s="23"/>
      <c r="AO344" s="23"/>
      <c r="AP344" s="59"/>
      <c r="AQ344" s="23"/>
      <c r="AR344" s="60"/>
      <c r="AS344" s="23"/>
      <c r="AT344" s="23"/>
      <c r="AU344" s="23"/>
      <c r="AV344" s="59"/>
      <c r="AW344" s="24"/>
      <c r="AX344" s="24"/>
      <c r="AY344" s="23"/>
      <c r="AZ344" s="85"/>
      <c r="BA344" s="85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U344" s="46"/>
      <c r="BV344" s="46"/>
      <c r="BW344" s="46"/>
      <c r="BX344" s="46"/>
      <c r="BY344" s="91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</row>
    <row r="345" spans="1:159" x14ac:dyDescent="0.2">
      <c r="A345" s="26"/>
      <c r="B345" s="22"/>
      <c r="C345" s="22"/>
      <c r="D345" s="1"/>
      <c r="E345" s="1"/>
      <c r="F345" s="3"/>
      <c r="G345" s="3"/>
      <c r="H345" s="3"/>
      <c r="I345" s="1"/>
      <c r="J345" s="3"/>
      <c r="K345" s="3"/>
      <c r="L345" s="21"/>
      <c r="M345" s="21"/>
      <c r="N345" s="1"/>
      <c r="O345" s="1"/>
      <c r="P345" s="4"/>
      <c r="Q345" s="1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4"/>
      <c r="AM345" s="23"/>
      <c r="AN345" s="23"/>
      <c r="AO345" s="23"/>
      <c r="AP345" s="23"/>
      <c r="AQ345" s="23"/>
      <c r="AR345" s="59"/>
      <c r="AS345" s="23"/>
      <c r="AT345" s="23"/>
      <c r="AU345" s="23"/>
      <c r="AV345" s="23"/>
      <c r="AW345" s="24"/>
      <c r="AX345" s="24"/>
      <c r="AY345" s="23"/>
      <c r="AZ345" s="85"/>
      <c r="BA345" s="85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91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</row>
    <row r="346" spans="1:159" x14ac:dyDescent="0.2">
      <c r="A346" s="26"/>
      <c r="B346" s="22"/>
      <c r="C346" s="22"/>
      <c r="D346" s="1"/>
      <c r="E346" s="1"/>
      <c r="F346" s="3"/>
      <c r="G346" s="3"/>
      <c r="H346" s="3"/>
      <c r="I346" s="1"/>
      <c r="J346" s="3"/>
      <c r="K346" s="3"/>
      <c r="L346" s="21"/>
      <c r="M346" s="21"/>
      <c r="N346" s="1"/>
      <c r="O346" s="1"/>
      <c r="P346" s="4"/>
      <c r="Q346" s="1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4"/>
      <c r="AM346" s="23"/>
      <c r="AN346" s="23"/>
      <c r="AO346" s="23"/>
      <c r="AP346" s="60"/>
      <c r="AQ346" s="23"/>
      <c r="AR346" s="59"/>
      <c r="AS346" s="23"/>
      <c r="AT346" s="60"/>
      <c r="AU346" s="60"/>
      <c r="AV346" s="60"/>
      <c r="AW346" s="24"/>
      <c r="AX346" s="24"/>
      <c r="AY346" s="60"/>
      <c r="AZ346" s="85"/>
      <c r="BA346" s="85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91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</row>
    <row r="347" spans="1:159" x14ac:dyDescent="0.2">
      <c r="A347" s="26"/>
      <c r="B347" s="22"/>
      <c r="C347" s="22"/>
      <c r="D347" s="1"/>
      <c r="E347" s="1"/>
      <c r="F347" s="3"/>
      <c r="G347" s="3"/>
      <c r="H347" s="3"/>
      <c r="I347" s="1"/>
      <c r="J347" s="3"/>
      <c r="K347" s="3"/>
      <c r="L347" s="21"/>
      <c r="M347" s="21"/>
      <c r="N347" s="1"/>
      <c r="O347" s="1"/>
      <c r="P347" s="4"/>
      <c r="Q347" s="1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4"/>
      <c r="AM347" s="23"/>
      <c r="AN347" s="23"/>
      <c r="AO347" s="23"/>
      <c r="AP347" s="59"/>
      <c r="AQ347" s="23"/>
      <c r="AR347" s="59"/>
      <c r="AS347" s="23"/>
      <c r="AT347" s="59"/>
      <c r="AU347" s="59"/>
      <c r="AV347" s="59"/>
      <c r="AW347" s="24"/>
      <c r="AX347" s="24"/>
      <c r="AY347" s="59"/>
      <c r="AZ347" s="85"/>
      <c r="BA347" s="85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91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</row>
    <row r="348" spans="1:159" x14ac:dyDescent="0.2">
      <c r="A348" s="26"/>
      <c r="B348" s="22"/>
      <c r="C348" s="22"/>
      <c r="D348" s="1"/>
      <c r="E348" s="1"/>
      <c r="F348" s="3"/>
      <c r="G348" s="3"/>
      <c r="H348" s="3"/>
      <c r="I348" s="1"/>
      <c r="J348" s="3"/>
      <c r="K348" s="3"/>
      <c r="L348" s="21"/>
      <c r="M348" s="21"/>
      <c r="N348" s="1"/>
      <c r="O348" s="1"/>
      <c r="P348" s="4"/>
      <c r="Q348" s="1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4"/>
      <c r="AM348" s="23"/>
      <c r="AN348" s="23"/>
      <c r="AO348" s="23"/>
      <c r="AP348" s="59"/>
      <c r="AQ348" s="23"/>
      <c r="AR348" s="59"/>
      <c r="AS348" s="23"/>
      <c r="AT348" s="59"/>
      <c r="AU348" s="59"/>
      <c r="AV348" s="59"/>
      <c r="AW348" s="24"/>
      <c r="AX348" s="24"/>
      <c r="AY348" s="59"/>
      <c r="AZ348" s="85"/>
      <c r="BA348" s="85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91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</row>
    <row r="349" spans="1:159" x14ac:dyDescent="0.2">
      <c r="A349" s="26"/>
      <c r="B349" s="22"/>
      <c r="C349" s="22"/>
      <c r="D349" s="1"/>
      <c r="E349" s="1"/>
      <c r="F349" s="3"/>
      <c r="G349" s="3"/>
      <c r="H349" s="3"/>
      <c r="I349" s="1"/>
      <c r="J349" s="3"/>
      <c r="K349" s="3"/>
      <c r="L349" s="21"/>
      <c r="M349" s="21"/>
      <c r="N349" s="1"/>
      <c r="O349" s="1"/>
      <c r="P349" s="4"/>
      <c r="Q349" s="1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4"/>
      <c r="AM349" s="23"/>
      <c r="AN349" s="23"/>
      <c r="AO349" s="23"/>
      <c r="AP349" s="59"/>
      <c r="AQ349" s="23"/>
      <c r="AR349" s="59"/>
      <c r="AS349" s="23"/>
      <c r="AT349" s="23"/>
      <c r="AU349" s="23"/>
      <c r="AV349" s="59"/>
      <c r="AW349" s="24"/>
      <c r="AX349" s="24"/>
      <c r="AY349" s="23"/>
      <c r="AZ349" s="85"/>
      <c r="BA349" s="85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91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</row>
    <row r="350" spans="1:159" x14ac:dyDescent="0.2">
      <c r="A350" s="26"/>
      <c r="B350" s="22"/>
      <c r="C350" s="22"/>
      <c r="D350" s="1"/>
      <c r="E350" s="1"/>
      <c r="F350" s="3"/>
      <c r="G350" s="3"/>
      <c r="H350" s="3"/>
      <c r="I350" s="1"/>
      <c r="J350" s="3"/>
      <c r="K350" s="3"/>
      <c r="L350" s="21"/>
      <c r="M350" s="21"/>
      <c r="N350" s="1"/>
      <c r="O350" s="1"/>
      <c r="P350" s="4"/>
      <c r="Q350" s="1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4"/>
      <c r="AM350" s="23"/>
      <c r="AN350" s="23"/>
      <c r="AO350" s="23"/>
      <c r="AP350" s="59"/>
      <c r="AQ350" s="23"/>
      <c r="AR350" s="59"/>
      <c r="AS350" s="23"/>
      <c r="AT350" s="60"/>
      <c r="AU350" s="23"/>
      <c r="AV350" s="59"/>
      <c r="AW350" s="24"/>
      <c r="AX350" s="24"/>
      <c r="AY350" s="23"/>
      <c r="AZ350" s="85"/>
      <c r="BA350" s="85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91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</row>
    <row r="351" spans="1:159" x14ac:dyDescent="0.2">
      <c r="A351" s="26"/>
      <c r="B351" s="22"/>
      <c r="C351" s="22"/>
      <c r="D351" s="1"/>
      <c r="E351" s="1"/>
      <c r="F351" s="3"/>
      <c r="G351" s="3"/>
      <c r="H351" s="3"/>
      <c r="I351" s="1"/>
      <c r="J351" s="3"/>
      <c r="K351" s="3"/>
      <c r="L351" s="21"/>
      <c r="M351" s="21"/>
      <c r="N351" s="1"/>
      <c r="O351" s="1"/>
      <c r="P351" s="4"/>
      <c r="Q351" s="1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4"/>
      <c r="AM351" s="23"/>
      <c r="AN351" s="23"/>
      <c r="AO351" s="23"/>
      <c r="AP351" s="59"/>
      <c r="AQ351" s="23"/>
      <c r="AR351" s="59"/>
      <c r="AS351" s="23"/>
      <c r="AT351" s="59"/>
      <c r="AU351" s="23"/>
      <c r="AV351" s="59"/>
      <c r="AW351" s="24"/>
      <c r="AX351" s="24"/>
      <c r="AY351" s="23"/>
      <c r="AZ351" s="85"/>
      <c r="BA351" s="85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91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</row>
    <row r="352" spans="1:159" x14ac:dyDescent="0.2">
      <c r="A352" s="26"/>
      <c r="B352" s="22"/>
      <c r="C352" s="22"/>
      <c r="D352" s="1"/>
      <c r="E352" s="1"/>
      <c r="F352" s="3"/>
      <c r="G352" s="3"/>
      <c r="H352" s="3"/>
      <c r="I352" s="1"/>
      <c r="J352" s="3"/>
      <c r="K352" s="3"/>
      <c r="L352" s="21"/>
      <c r="M352" s="21"/>
      <c r="N352" s="1"/>
      <c r="O352" s="1"/>
      <c r="P352" s="4"/>
      <c r="Q352" s="1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4"/>
      <c r="AM352" s="23"/>
      <c r="AN352" s="23"/>
      <c r="AO352" s="23"/>
      <c r="AP352" s="59"/>
      <c r="AQ352" s="23"/>
      <c r="AR352" s="59"/>
      <c r="AS352" s="23"/>
      <c r="AT352" s="59"/>
      <c r="AU352" s="23"/>
      <c r="AV352" s="59"/>
      <c r="AW352" s="24"/>
      <c r="AX352" s="24"/>
      <c r="AY352" s="23"/>
      <c r="AZ352" s="85"/>
      <c r="BA352" s="85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91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</row>
    <row r="353" spans="1:159" x14ac:dyDescent="0.2">
      <c r="A353" s="26"/>
      <c r="B353" s="22"/>
      <c r="C353" s="22"/>
      <c r="D353" s="1"/>
      <c r="E353" s="1"/>
      <c r="F353" s="3"/>
      <c r="G353" s="3"/>
      <c r="H353" s="3"/>
      <c r="I353" s="1"/>
      <c r="J353" s="3"/>
      <c r="K353" s="3"/>
      <c r="L353" s="21"/>
      <c r="M353" s="21"/>
      <c r="N353" s="1"/>
      <c r="O353" s="1"/>
      <c r="P353" s="4"/>
      <c r="Q353" s="1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4"/>
      <c r="AM353" s="23"/>
      <c r="AN353" s="23"/>
      <c r="AO353" s="23"/>
      <c r="AP353" s="23"/>
      <c r="AQ353" s="23"/>
      <c r="AR353" s="59"/>
      <c r="AS353" s="23"/>
      <c r="AT353" s="59"/>
      <c r="AU353" s="23"/>
      <c r="AV353" s="59"/>
      <c r="AW353" s="24"/>
      <c r="AX353" s="24"/>
      <c r="AY353" s="23"/>
      <c r="AZ353" s="85"/>
      <c r="BA353" s="85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91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</row>
    <row r="354" spans="1:159" x14ac:dyDescent="0.2">
      <c r="A354" s="26"/>
      <c r="B354" s="22"/>
      <c r="C354" s="22"/>
      <c r="D354" s="1"/>
      <c r="E354" s="1"/>
      <c r="F354" s="3"/>
      <c r="G354" s="3"/>
      <c r="H354" s="3"/>
      <c r="I354" s="1"/>
      <c r="J354" s="3"/>
      <c r="K354" s="3"/>
      <c r="L354" s="21"/>
      <c r="M354" s="21"/>
      <c r="N354" s="1"/>
      <c r="O354" s="1"/>
      <c r="P354" s="4"/>
      <c r="Q354" s="1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4"/>
      <c r="AM354" s="23"/>
      <c r="AN354" s="23"/>
      <c r="AO354" s="23"/>
      <c r="AP354" s="60"/>
      <c r="AQ354" s="23"/>
      <c r="AR354" s="59"/>
      <c r="AS354" s="23"/>
      <c r="AT354" s="59"/>
      <c r="AU354" s="23"/>
      <c r="AV354" s="59"/>
      <c r="AW354" s="24"/>
      <c r="AX354" s="24"/>
      <c r="AY354" s="23"/>
      <c r="AZ354" s="85"/>
      <c r="BA354" s="85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91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</row>
    <row r="355" spans="1:159" x14ac:dyDescent="0.2">
      <c r="A355" s="26"/>
      <c r="B355" s="22"/>
      <c r="C355" s="22"/>
      <c r="D355" s="1"/>
      <c r="E355" s="1"/>
      <c r="F355" s="3"/>
      <c r="G355" s="3"/>
      <c r="H355" s="3"/>
      <c r="I355" s="1"/>
      <c r="J355" s="3"/>
      <c r="K355" s="3"/>
      <c r="L355" s="21"/>
      <c r="M355" s="21"/>
      <c r="N355" s="1"/>
      <c r="O355" s="1"/>
      <c r="P355" s="4"/>
      <c r="Q355" s="1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4"/>
      <c r="AM355" s="23"/>
      <c r="AN355" s="23"/>
      <c r="AO355" s="23"/>
      <c r="AP355" s="59"/>
      <c r="AQ355" s="23"/>
      <c r="AR355" s="23"/>
      <c r="AS355" s="23"/>
      <c r="AT355" s="59"/>
      <c r="AU355" s="23"/>
      <c r="AV355" s="23"/>
      <c r="AW355" s="24"/>
      <c r="AX355" s="24"/>
      <c r="AY355" s="23"/>
      <c r="AZ355" s="85"/>
      <c r="BA355" s="85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91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</row>
    <row r="356" spans="1:159" x14ac:dyDescent="0.2">
      <c r="A356" s="26"/>
      <c r="B356" s="22"/>
      <c r="C356" s="22"/>
      <c r="D356" s="1"/>
      <c r="E356" s="1"/>
      <c r="F356" s="3"/>
      <c r="G356" s="3"/>
      <c r="H356" s="3"/>
      <c r="I356" s="1"/>
      <c r="J356" s="3"/>
      <c r="K356" s="3"/>
      <c r="L356" s="21"/>
      <c r="M356" s="21"/>
      <c r="N356" s="1"/>
      <c r="O356" s="1"/>
      <c r="P356" s="4"/>
      <c r="Q356" s="1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4"/>
      <c r="AM356" s="23"/>
      <c r="AN356" s="23"/>
      <c r="AO356" s="23"/>
      <c r="AP356" s="59"/>
      <c r="AQ356" s="23"/>
      <c r="AR356" s="60"/>
      <c r="AS356" s="23"/>
      <c r="AT356" s="59"/>
      <c r="AU356" s="23"/>
      <c r="AV356" s="23"/>
      <c r="AW356" s="24"/>
      <c r="AX356" s="24"/>
      <c r="AY356" s="23"/>
      <c r="AZ356" s="85"/>
      <c r="BA356" s="85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91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</row>
    <row r="357" spans="1:159" x14ac:dyDescent="0.2">
      <c r="A357" s="26"/>
      <c r="B357" s="22"/>
      <c r="C357" s="22"/>
      <c r="D357" s="1"/>
      <c r="E357" s="1"/>
      <c r="F357" s="3"/>
      <c r="G357" s="3"/>
      <c r="H357" s="3"/>
      <c r="I357" s="1"/>
      <c r="J357" s="3"/>
      <c r="K357" s="3"/>
      <c r="L357" s="21"/>
      <c r="M357" s="21"/>
      <c r="N357" s="1"/>
      <c r="O357" s="1"/>
      <c r="P357" s="4"/>
      <c r="Q357" s="1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4"/>
      <c r="AM357" s="23"/>
      <c r="AN357" s="23"/>
      <c r="AO357" s="23"/>
      <c r="AP357" s="59"/>
      <c r="AQ357" s="23"/>
      <c r="AR357" s="59"/>
      <c r="AS357" s="23"/>
      <c r="AT357" s="59"/>
      <c r="AU357" s="23"/>
      <c r="AV357" s="23"/>
      <c r="AW357" s="24"/>
      <c r="AX357" s="24"/>
      <c r="AY357" s="23"/>
      <c r="AZ357" s="85"/>
      <c r="BA357" s="85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91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</row>
    <row r="358" spans="1:159" x14ac:dyDescent="0.2">
      <c r="A358" s="26"/>
      <c r="B358" s="22"/>
      <c r="C358" s="22"/>
      <c r="D358" s="1"/>
      <c r="E358" s="1"/>
      <c r="F358" s="3"/>
      <c r="G358" s="3"/>
      <c r="H358" s="3"/>
      <c r="I358" s="1"/>
      <c r="J358" s="3"/>
      <c r="K358" s="3"/>
      <c r="L358" s="21"/>
      <c r="M358" s="21"/>
      <c r="N358" s="1"/>
      <c r="O358" s="1"/>
      <c r="P358" s="4"/>
      <c r="Q358" s="1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4"/>
      <c r="AM358" s="23"/>
      <c r="AN358" s="23"/>
      <c r="AO358" s="23"/>
      <c r="AP358" s="59"/>
      <c r="AQ358" s="23"/>
      <c r="AR358" s="59"/>
      <c r="AS358" s="23"/>
      <c r="AT358" s="59"/>
      <c r="AU358" s="23"/>
      <c r="AV358" s="60"/>
      <c r="AW358" s="24"/>
      <c r="AX358" s="24"/>
      <c r="AY358" s="23"/>
      <c r="AZ358" s="85"/>
      <c r="BA358" s="85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91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</row>
    <row r="359" spans="1:159" x14ac:dyDescent="0.2">
      <c r="A359" s="26"/>
      <c r="B359" s="22"/>
      <c r="C359" s="22"/>
      <c r="D359" s="1"/>
      <c r="E359" s="1"/>
      <c r="F359" s="3"/>
      <c r="G359" s="3"/>
      <c r="H359" s="3"/>
      <c r="I359" s="1"/>
      <c r="J359" s="3"/>
      <c r="K359" s="3"/>
      <c r="L359" s="21"/>
      <c r="M359" s="21"/>
      <c r="N359" s="1"/>
      <c r="O359" s="1"/>
      <c r="P359" s="4"/>
      <c r="Q359" s="1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4"/>
      <c r="AM359" s="23"/>
      <c r="AN359" s="23"/>
      <c r="AO359" s="23"/>
      <c r="AP359" s="59"/>
      <c r="AQ359" s="23"/>
      <c r="AR359" s="59"/>
      <c r="AS359" s="23"/>
      <c r="AT359" s="59"/>
      <c r="AU359" s="23"/>
      <c r="AV359" s="59"/>
      <c r="AW359" s="24"/>
      <c r="AX359" s="24"/>
      <c r="AY359" s="23"/>
      <c r="AZ359" s="85"/>
      <c r="BA359" s="85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91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</row>
    <row r="360" spans="1:159" x14ac:dyDescent="0.2">
      <c r="A360" s="26"/>
      <c r="B360" s="22"/>
      <c r="C360" s="22"/>
      <c r="D360" s="1"/>
      <c r="E360" s="1"/>
      <c r="F360" s="3"/>
      <c r="G360" s="3"/>
      <c r="H360" s="3"/>
      <c r="I360" s="1"/>
      <c r="J360" s="3"/>
      <c r="K360" s="3"/>
      <c r="L360" s="21"/>
      <c r="M360" s="21"/>
      <c r="N360" s="1"/>
      <c r="O360" s="1"/>
      <c r="P360" s="4"/>
      <c r="Q360" s="1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4"/>
      <c r="AM360" s="23"/>
      <c r="AN360" s="23"/>
      <c r="AO360" s="23"/>
      <c r="AP360" s="59"/>
      <c r="AQ360" s="23"/>
      <c r="AR360" s="59"/>
      <c r="AS360" s="23"/>
      <c r="AT360" s="59"/>
      <c r="AU360" s="60"/>
      <c r="AV360" s="59"/>
      <c r="AW360" s="24"/>
      <c r="AX360" s="24"/>
      <c r="AY360" s="60"/>
      <c r="AZ360" s="85"/>
      <c r="BA360" s="85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91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</row>
    <row r="361" spans="1:159" x14ac:dyDescent="0.2">
      <c r="A361" s="26"/>
      <c r="B361" s="22"/>
      <c r="C361" s="22"/>
      <c r="D361" s="1"/>
      <c r="E361" s="1"/>
      <c r="F361" s="3"/>
      <c r="G361" s="3"/>
      <c r="H361" s="3"/>
      <c r="I361" s="1"/>
      <c r="J361" s="3"/>
      <c r="K361" s="3"/>
      <c r="L361" s="21"/>
      <c r="M361" s="21"/>
      <c r="N361" s="1"/>
      <c r="O361" s="1"/>
      <c r="P361" s="4"/>
      <c r="Q361" s="1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4"/>
      <c r="AM361" s="23"/>
      <c r="AN361" s="23"/>
      <c r="AO361" s="23"/>
      <c r="AP361" s="59"/>
      <c r="AQ361" s="23"/>
      <c r="AR361" s="59"/>
      <c r="AS361" s="23"/>
      <c r="AT361" s="59"/>
      <c r="AU361" s="59"/>
      <c r="AV361" s="59"/>
      <c r="AW361" s="24"/>
      <c r="AX361" s="24"/>
      <c r="AY361" s="59"/>
      <c r="AZ361" s="85"/>
      <c r="BA361" s="85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91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</row>
    <row r="362" spans="1:159" x14ac:dyDescent="0.2">
      <c r="A362" s="26"/>
      <c r="B362" s="22"/>
      <c r="C362" s="22"/>
      <c r="D362" s="1"/>
      <c r="E362" s="1"/>
      <c r="F362" s="3"/>
      <c r="G362" s="3"/>
      <c r="H362" s="3"/>
      <c r="I362" s="1"/>
      <c r="J362" s="3"/>
      <c r="K362" s="3"/>
      <c r="L362" s="61"/>
      <c r="M362" s="21"/>
      <c r="N362" s="1"/>
      <c r="O362" s="1"/>
      <c r="P362" s="4"/>
      <c r="Q362" s="1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4"/>
      <c r="AM362" s="23"/>
      <c r="AN362" s="23"/>
      <c r="AO362" s="23"/>
      <c r="AP362" s="59"/>
      <c r="AQ362" s="23"/>
      <c r="AR362" s="59"/>
      <c r="AS362" s="23"/>
      <c r="AT362" s="59"/>
      <c r="AU362" s="59"/>
      <c r="AV362" s="59"/>
      <c r="AW362" s="24"/>
      <c r="AX362" s="24"/>
      <c r="AY362" s="59"/>
      <c r="AZ362" s="85"/>
      <c r="BA362" s="85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91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</row>
    <row r="363" spans="1:159" x14ac:dyDescent="0.2">
      <c r="A363" s="26"/>
      <c r="B363" s="22"/>
      <c r="C363" s="22"/>
      <c r="D363" s="1"/>
      <c r="E363" s="1"/>
      <c r="F363" s="3"/>
      <c r="G363" s="3"/>
      <c r="H363" s="3"/>
      <c r="I363" s="1"/>
      <c r="J363" s="3"/>
      <c r="K363" s="154"/>
      <c r="L363" s="62"/>
      <c r="M363" s="63"/>
      <c r="N363" s="1"/>
      <c r="O363" s="1"/>
      <c r="P363" s="4"/>
      <c r="Q363" s="1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4"/>
      <c r="AM363" s="23"/>
      <c r="AN363" s="23"/>
      <c r="AO363" s="23"/>
      <c r="AP363" s="23"/>
      <c r="AQ363" s="23"/>
      <c r="AR363" s="59"/>
      <c r="AS363" s="23"/>
      <c r="AT363" s="59"/>
      <c r="AU363" s="23"/>
      <c r="AV363" s="59"/>
      <c r="AW363" s="24"/>
      <c r="AX363" s="24"/>
      <c r="AY363" s="23"/>
      <c r="AZ363" s="85"/>
      <c r="BA363" s="85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U363" s="46"/>
      <c r="BV363" s="46"/>
      <c r="BW363" s="46"/>
      <c r="BX363" s="46"/>
      <c r="BY363" s="91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</row>
    <row r="364" spans="1:159" x14ac:dyDescent="0.2">
      <c r="A364" s="26"/>
      <c r="B364" s="22"/>
      <c r="C364" s="22"/>
      <c r="D364" s="1"/>
      <c r="E364" s="1"/>
      <c r="F364" s="3"/>
      <c r="G364" s="3"/>
      <c r="H364" s="3"/>
      <c r="I364" s="1"/>
      <c r="J364" s="3"/>
      <c r="K364" s="3"/>
      <c r="L364" s="41"/>
      <c r="M364" s="21"/>
      <c r="N364" s="1"/>
      <c r="O364" s="1"/>
      <c r="P364" s="4"/>
      <c r="Q364" s="1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4"/>
      <c r="AM364" s="23"/>
      <c r="AN364" s="23"/>
      <c r="AO364" s="23"/>
      <c r="AP364" s="60"/>
      <c r="AQ364" s="23"/>
      <c r="AR364" s="59"/>
      <c r="AS364" s="23"/>
      <c r="AT364" s="59"/>
      <c r="AU364" s="23"/>
      <c r="AV364" s="59"/>
      <c r="AW364" s="24"/>
      <c r="AX364" s="24"/>
      <c r="AY364" s="23"/>
      <c r="AZ364" s="85"/>
      <c r="BA364" s="85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U364" s="46"/>
      <c r="BV364" s="46"/>
      <c r="BW364" s="46"/>
      <c r="BX364" s="46"/>
      <c r="BY364" s="91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</row>
    <row r="365" spans="1:159" x14ac:dyDescent="0.2">
      <c r="A365" s="26"/>
      <c r="B365" s="22"/>
      <c r="C365" s="22"/>
      <c r="D365" s="1"/>
      <c r="E365" s="1"/>
      <c r="F365" s="3"/>
      <c r="G365" s="3"/>
      <c r="H365" s="3"/>
      <c r="I365" s="1"/>
      <c r="J365" s="3"/>
      <c r="K365" s="3"/>
      <c r="L365" s="21"/>
      <c r="M365" s="21"/>
      <c r="N365" s="1"/>
      <c r="O365" s="1"/>
      <c r="P365" s="4"/>
      <c r="Q365" s="1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4"/>
      <c r="AM365" s="23"/>
      <c r="AN365" s="23"/>
      <c r="AO365" s="23"/>
      <c r="AP365" s="59"/>
      <c r="AQ365" s="23"/>
      <c r="AR365" s="59"/>
      <c r="AS365" s="23"/>
      <c r="AT365" s="59"/>
      <c r="AU365" s="23"/>
      <c r="AV365" s="59"/>
      <c r="AW365" s="24"/>
      <c r="AX365" s="24"/>
      <c r="AY365" s="23"/>
      <c r="AZ365" s="85"/>
      <c r="BA365" s="85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91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</row>
    <row r="366" spans="1:159" x14ac:dyDescent="0.2">
      <c r="A366" s="26"/>
      <c r="B366" s="22"/>
      <c r="C366" s="22"/>
      <c r="D366" s="1"/>
      <c r="E366" s="1"/>
      <c r="F366" s="3"/>
      <c r="G366" s="3"/>
      <c r="H366" s="3"/>
      <c r="I366" s="1"/>
      <c r="J366" s="3"/>
      <c r="K366" s="3"/>
      <c r="L366" s="21"/>
      <c r="M366" s="21"/>
      <c r="N366" s="1"/>
      <c r="O366" s="1"/>
      <c r="P366" s="4"/>
      <c r="Q366" s="1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4"/>
      <c r="AM366" s="23"/>
      <c r="AN366" s="23"/>
      <c r="AO366" s="23"/>
      <c r="AP366" s="59"/>
      <c r="AQ366" s="23"/>
      <c r="AR366" s="59"/>
      <c r="AS366" s="23"/>
      <c r="AT366" s="59"/>
      <c r="AU366" s="23"/>
      <c r="AV366" s="59"/>
      <c r="AW366" s="24"/>
      <c r="AX366" s="24"/>
      <c r="AY366" s="23"/>
      <c r="AZ366" s="85"/>
      <c r="BA366" s="85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91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</row>
    <row r="367" spans="1:159" x14ac:dyDescent="0.2">
      <c r="A367" s="26"/>
      <c r="B367" s="22"/>
      <c r="C367" s="22"/>
      <c r="D367" s="1"/>
      <c r="E367" s="1"/>
      <c r="F367" s="3"/>
      <c r="G367" s="3"/>
      <c r="H367" s="3"/>
      <c r="I367" s="1"/>
      <c r="J367" s="3"/>
      <c r="K367" s="3"/>
      <c r="L367" s="21"/>
      <c r="M367" s="21"/>
      <c r="N367" s="1"/>
      <c r="O367" s="1"/>
      <c r="P367" s="4"/>
      <c r="Q367" s="1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4"/>
      <c r="AM367" s="23"/>
      <c r="AN367" s="23"/>
      <c r="AO367" s="23"/>
      <c r="AP367" s="23"/>
      <c r="AQ367" s="23"/>
      <c r="AR367" s="59"/>
      <c r="AS367" s="23"/>
      <c r="AT367" s="59"/>
      <c r="AU367" s="23"/>
      <c r="AV367" s="59"/>
      <c r="AW367" s="24"/>
      <c r="AX367" s="24"/>
      <c r="AY367" s="23"/>
      <c r="AZ367" s="85"/>
      <c r="BA367" s="85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91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</row>
    <row r="368" spans="1:159" x14ac:dyDescent="0.2">
      <c r="A368" s="26"/>
      <c r="B368" s="22"/>
      <c r="C368" s="22"/>
      <c r="D368" s="1"/>
      <c r="E368" s="1"/>
      <c r="F368" s="3"/>
      <c r="G368" s="3"/>
      <c r="H368" s="3"/>
      <c r="I368" s="1"/>
      <c r="J368" s="3"/>
      <c r="K368" s="3"/>
      <c r="L368" s="21"/>
      <c r="M368" s="21"/>
      <c r="N368" s="1"/>
      <c r="O368" s="1"/>
      <c r="P368" s="4"/>
      <c r="Q368" s="1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4"/>
      <c r="AM368" s="23"/>
      <c r="AN368" s="23"/>
      <c r="AO368" s="23"/>
      <c r="AP368" s="23"/>
      <c r="AQ368" s="23"/>
      <c r="AR368" s="59"/>
      <c r="AS368" s="23"/>
      <c r="AT368" s="59"/>
      <c r="AU368" s="23"/>
      <c r="AV368" s="59"/>
      <c r="AW368" s="24"/>
      <c r="AX368" s="24"/>
      <c r="AY368" s="23"/>
      <c r="AZ368" s="85"/>
      <c r="BA368" s="85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91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</row>
    <row r="369" spans="1:159" x14ac:dyDescent="0.2">
      <c r="A369" s="26"/>
      <c r="B369" s="22"/>
      <c r="C369" s="22"/>
      <c r="D369" s="1"/>
      <c r="E369" s="1"/>
      <c r="F369" s="3"/>
      <c r="G369" s="3"/>
      <c r="H369" s="3"/>
      <c r="I369" s="1"/>
      <c r="J369" s="3"/>
      <c r="K369" s="3"/>
      <c r="L369" s="21"/>
      <c r="M369" s="21"/>
      <c r="N369" s="1"/>
      <c r="O369" s="1"/>
      <c r="P369" s="4"/>
      <c r="Q369" s="1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4"/>
      <c r="AM369" s="23"/>
      <c r="AN369" s="23"/>
      <c r="AO369" s="23"/>
      <c r="AP369" s="23"/>
      <c r="AQ369" s="23"/>
      <c r="AR369" s="59"/>
      <c r="AS369" s="23"/>
      <c r="AT369" s="23"/>
      <c r="AU369" s="23"/>
      <c r="AV369" s="59"/>
      <c r="AW369" s="24"/>
      <c r="AX369" s="24"/>
      <c r="AY369" s="23"/>
      <c r="AZ369" s="85"/>
      <c r="BA369" s="85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91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</row>
    <row r="370" spans="1:159" x14ac:dyDescent="0.2">
      <c r="A370" s="26"/>
      <c r="B370" s="22"/>
      <c r="C370" s="22"/>
      <c r="D370" s="1"/>
      <c r="E370" s="1"/>
      <c r="F370" s="3"/>
      <c r="G370" s="3"/>
      <c r="H370" s="3"/>
      <c r="I370" s="1"/>
      <c r="J370" s="3"/>
      <c r="K370" s="3"/>
      <c r="L370" s="21"/>
      <c r="M370" s="21"/>
      <c r="N370" s="1"/>
      <c r="O370" s="1"/>
      <c r="P370" s="4"/>
      <c r="Q370" s="1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4"/>
      <c r="AM370" s="23"/>
      <c r="AN370" s="23"/>
      <c r="AO370" s="23"/>
      <c r="AP370" s="60"/>
      <c r="AQ370" s="23"/>
      <c r="AR370" s="59"/>
      <c r="AS370" s="23"/>
      <c r="AT370" s="60"/>
      <c r="AU370" s="60"/>
      <c r="AV370" s="59"/>
      <c r="AW370" s="24"/>
      <c r="AX370" s="24"/>
      <c r="AY370" s="60"/>
      <c r="AZ370" s="85"/>
      <c r="BA370" s="85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91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</row>
    <row r="371" spans="1:159" x14ac:dyDescent="0.2">
      <c r="A371" s="26"/>
      <c r="B371" s="22"/>
      <c r="C371" s="22"/>
      <c r="D371" s="1"/>
      <c r="E371" s="1"/>
      <c r="F371" s="3"/>
      <c r="G371" s="3"/>
      <c r="H371" s="3"/>
      <c r="I371" s="1"/>
      <c r="J371" s="3"/>
      <c r="K371" s="3"/>
      <c r="L371" s="21"/>
      <c r="M371" s="21"/>
      <c r="N371" s="1"/>
      <c r="O371" s="1"/>
      <c r="P371" s="4"/>
      <c r="Q371" s="1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4"/>
      <c r="AM371" s="23"/>
      <c r="AN371" s="23"/>
      <c r="AO371" s="23"/>
      <c r="AP371" s="59"/>
      <c r="AQ371" s="23"/>
      <c r="AR371" s="23"/>
      <c r="AS371" s="23"/>
      <c r="AT371" s="59"/>
      <c r="AU371" s="59"/>
      <c r="AV371" s="59"/>
      <c r="AW371" s="24"/>
      <c r="AX371" s="24"/>
      <c r="AY371" s="59"/>
      <c r="AZ371" s="85"/>
      <c r="BA371" s="85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91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</row>
    <row r="372" spans="1:159" x14ac:dyDescent="0.2">
      <c r="A372" s="26"/>
      <c r="B372" s="22"/>
      <c r="C372" s="22"/>
      <c r="D372" s="1"/>
      <c r="E372" s="1"/>
      <c r="F372" s="3"/>
      <c r="G372" s="3"/>
      <c r="H372" s="3"/>
      <c r="I372" s="1"/>
      <c r="J372" s="3"/>
      <c r="K372" s="3"/>
      <c r="L372" s="21"/>
      <c r="M372" s="21"/>
      <c r="N372" s="1"/>
      <c r="O372" s="1"/>
      <c r="P372" s="4"/>
      <c r="Q372" s="1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4"/>
      <c r="AM372" s="23"/>
      <c r="AN372" s="23"/>
      <c r="AO372" s="23"/>
      <c r="AP372" s="59"/>
      <c r="AQ372" s="23"/>
      <c r="AR372" s="60"/>
      <c r="AS372" s="23"/>
      <c r="AT372" s="59"/>
      <c r="AU372" s="59"/>
      <c r="AV372" s="59"/>
      <c r="AW372" s="24"/>
      <c r="AX372" s="24"/>
      <c r="AY372" s="59"/>
      <c r="AZ372" s="85"/>
      <c r="BA372" s="85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91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</row>
    <row r="373" spans="1:159" x14ac:dyDescent="0.2">
      <c r="A373" s="26"/>
      <c r="B373" s="22"/>
      <c r="C373" s="22"/>
      <c r="D373" s="1"/>
      <c r="E373" s="1"/>
      <c r="F373" s="3"/>
      <c r="G373" s="3"/>
      <c r="H373" s="3"/>
      <c r="I373" s="1"/>
      <c r="J373" s="3"/>
      <c r="K373" s="3"/>
      <c r="L373" s="21"/>
      <c r="M373" s="21"/>
      <c r="N373" s="1"/>
      <c r="O373" s="1"/>
      <c r="P373" s="4"/>
      <c r="Q373" s="1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4"/>
      <c r="AM373" s="23"/>
      <c r="AN373" s="23"/>
      <c r="AO373" s="23"/>
      <c r="AP373" s="59"/>
      <c r="AQ373" s="23"/>
      <c r="AR373" s="59"/>
      <c r="AS373" s="23"/>
      <c r="AT373" s="59"/>
      <c r="AU373" s="23"/>
      <c r="AV373" s="59"/>
      <c r="AW373" s="24"/>
      <c r="AX373" s="24"/>
      <c r="AY373" s="23"/>
      <c r="AZ373" s="85"/>
      <c r="BA373" s="85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91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</row>
    <row r="374" spans="1:159" x14ac:dyDescent="0.2">
      <c r="A374" s="26"/>
      <c r="B374" s="22"/>
      <c r="C374" s="22"/>
      <c r="D374" s="1"/>
      <c r="E374" s="1"/>
      <c r="F374" s="3"/>
      <c r="G374" s="3"/>
      <c r="H374" s="3"/>
      <c r="I374" s="1"/>
      <c r="J374" s="3"/>
      <c r="K374" s="3"/>
      <c r="L374" s="21"/>
      <c r="M374" s="21"/>
      <c r="N374" s="1"/>
      <c r="O374" s="1"/>
      <c r="P374" s="4"/>
      <c r="Q374" s="1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4"/>
      <c r="AM374" s="23"/>
      <c r="AN374" s="23"/>
      <c r="AO374" s="23"/>
      <c r="AP374" s="59"/>
      <c r="AQ374" s="23"/>
      <c r="AR374" s="59"/>
      <c r="AS374" s="23"/>
      <c r="AT374" s="59"/>
      <c r="AU374" s="23"/>
      <c r="AV374" s="59"/>
      <c r="AW374" s="24"/>
      <c r="AX374" s="24"/>
      <c r="AY374" s="23"/>
      <c r="AZ374" s="85"/>
      <c r="BA374" s="85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91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</row>
    <row r="375" spans="1:159" x14ac:dyDescent="0.2">
      <c r="A375" s="26"/>
      <c r="B375" s="22"/>
      <c r="C375" s="22"/>
      <c r="D375" s="1"/>
      <c r="E375" s="1"/>
      <c r="F375" s="3"/>
      <c r="G375" s="3"/>
      <c r="H375" s="3"/>
      <c r="I375" s="1"/>
      <c r="J375" s="3"/>
      <c r="K375" s="3"/>
      <c r="L375" s="21"/>
      <c r="M375" s="21"/>
      <c r="N375" s="1"/>
      <c r="O375" s="1"/>
      <c r="P375" s="4"/>
      <c r="Q375" s="1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4"/>
      <c r="AM375" s="23"/>
      <c r="AN375" s="23"/>
      <c r="AO375" s="23"/>
      <c r="AP375" s="59"/>
      <c r="AQ375" s="23"/>
      <c r="AR375" s="23"/>
      <c r="AS375" s="23"/>
      <c r="AT375" s="59"/>
      <c r="AU375" s="23"/>
      <c r="AV375" s="23"/>
      <c r="AW375" s="24"/>
      <c r="AX375" s="24"/>
      <c r="AY375" s="23"/>
      <c r="AZ375" s="85"/>
      <c r="BA375" s="85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91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</row>
    <row r="376" spans="1:159" x14ac:dyDescent="0.2">
      <c r="A376" s="26"/>
      <c r="B376" s="22"/>
      <c r="C376" s="22"/>
      <c r="D376" s="1"/>
      <c r="E376" s="1"/>
      <c r="F376" s="3"/>
      <c r="G376" s="3"/>
      <c r="H376" s="3"/>
      <c r="I376" s="1"/>
      <c r="J376" s="3"/>
      <c r="K376" s="3"/>
      <c r="L376" s="21"/>
      <c r="M376" s="21"/>
      <c r="N376" s="1"/>
      <c r="O376" s="1"/>
      <c r="P376" s="4"/>
      <c r="Q376" s="1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4"/>
      <c r="AM376" s="23"/>
      <c r="AN376" s="23"/>
      <c r="AO376" s="23"/>
      <c r="AP376" s="59"/>
      <c r="AQ376" s="23"/>
      <c r="AR376" s="23"/>
      <c r="AS376" s="23"/>
      <c r="AT376" s="59"/>
      <c r="AU376" s="23"/>
      <c r="AV376" s="23"/>
      <c r="AW376" s="24"/>
      <c r="AX376" s="24"/>
      <c r="AY376" s="23"/>
      <c r="AZ376" s="85"/>
      <c r="BA376" s="85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91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</row>
    <row r="377" spans="1:159" x14ac:dyDescent="0.2">
      <c r="A377" s="26"/>
      <c r="B377" s="22"/>
      <c r="C377" s="22"/>
      <c r="D377" s="1"/>
      <c r="E377" s="1"/>
      <c r="F377" s="3"/>
      <c r="G377" s="3"/>
      <c r="H377" s="3"/>
      <c r="I377" s="1"/>
      <c r="J377" s="3"/>
      <c r="K377" s="3"/>
      <c r="L377" s="21"/>
      <c r="M377" s="21"/>
      <c r="N377" s="1"/>
      <c r="O377" s="1"/>
      <c r="P377" s="4"/>
      <c r="Q377" s="1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4"/>
      <c r="AM377" s="23"/>
      <c r="AN377" s="23"/>
      <c r="AO377" s="23"/>
      <c r="AP377" s="59"/>
      <c r="AQ377" s="23"/>
      <c r="AR377" s="23"/>
      <c r="AS377" s="23"/>
      <c r="AT377" s="59"/>
      <c r="AU377" s="23"/>
      <c r="AV377" s="23"/>
      <c r="AW377" s="24"/>
      <c r="AX377" s="24"/>
      <c r="AY377" s="23"/>
      <c r="AZ377" s="85"/>
      <c r="BA377" s="85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91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</row>
    <row r="378" spans="1:159" x14ac:dyDescent="0.2">
      <c r="A378" s="26"/>
      <c r="B378" s="22"/>
      <c r="C378" s="22"/>
      <c r="D378" s="1"/>
      <c r="E378" s="1"/>
      <c r="F378" s="3"/>
      <c r="G378" s="3"/>
      <c r="H378" s="3"/>
      <c r="I378" s="1"/>
      <c r="J378" s="3"/>
      <c r="K378" s="3"/>
      <c r="L378" s="21"/>
      <c r="M378" s="21"/>
      <c r="N378" s="1"/>
      <c r="O378" s="1"/>
      <c r="P378" s="4"/>
      <c r="Q378" s="1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4"/>
      <c r="AM378" s="23"/>
      <c r="AN378" s="23"/>
      <c r="AO378" s="23"/>
      <c r="AP378" s="59"/>
      <c r="AQ378" s="23"/>
      <c r="AR378" s="23"/>
      <c r="AS378" s="23"/>
      <c r="AT378" s="59"/>
      <c r="AU378" s="23"/>
      <c r="AV378" s="23"/>
      <c r="AW378" s="24"/>
      <c r="AX378" s="24"/>
      <c r="AY378" s="23"/>
      <c r="AZ378" s="85"/>
      <c r="BA378" s="85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91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</row>
    <row r="379" spans="1:159" x14ac:dyDescent="0.2">
      <c r="A379" s="26"/>
      <c r="B379" s="22"/>
      <c r="C379" s="22"/>
      <c r="D379" s="1"/>
      <c r="E379" s="1"/>
      <c r="F379" s="3"/>
      <c r="G379" s="3"/>
      <c r="H379" s="3"/>
      <c r="I379" s="1"/>
      <c r="J379" s="3"/>
      <c r="K379" s="3"/>
      <c r="L379" s="21"/>
      <c r="M379" s="21"/>
      <c r="N379" s="1"/>
      <c r="O379" s="1"/>
      <c r="P379" s="4"/>
      <c r="Q379" s="1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4"/>
      <c r="AM379" s="23"/>
      <c r="AN379" s="23"/>
      <c r="AO379" s="23"/>
      <c r="AP379" s="59"/>
      <c r="AQ379" s="23"/>
      <c r="AR379" s="23"/>
      <c r="AS379" s="23"/>
      <c r="AT379" s="59"/>
      <c r="AU379" s="23"/>
      <c r="AV379" s="23"/>
      <c r="AW379" s="24"/>
      <c r="AX379" s="24"/>
      <c r="AY379" s="23"/>
      <c r="AZ379" s="85"/>
      <c r="BA379" s="85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91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</row>
    <row r="380" spans="1:159" x14ac:dyDescent="0.2">
      <c r="A380" s="26"/>
      <c r="B380" s="22"/>
      <c r="C380" s="22"/>
      <c r="D380" s="1"/>
      <c r="E380" s="1"/>
      <c r="F380" s="3"/>
      <c r="G380" s="3"/>
      <c r="H380" s="3"/>
      <c r="I380" s="1"/>
      <c r="J380" s="3"/>
      <c r="K380" s="3"/>
      <c r="L380" s="21"/>
      <c r="M380" s="21"/>
      <c r="N380" s="1"/>
      <c r="O380" s="1"/>
      <c r="P380" s="4"/>
      <c r="Q380" s="1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4"/>
      <c r="AM380" s="23"/>
      <c r="AN380" s="23"/>
      <c r="AO380" s="23"/>
      <c r="AP380" s="59"/>
      <c r="AQ380" s="23"/>
      <c r="AR380" s="60"/>
      <c r="AS380" s="23"/>
      <c r="AT380" s="59"/>
      <c r="AU380" s="23"/>
      <c r="AV380" s="23"/>
      <c r="AW380" s="24"/>
      <c r="AX380" s="24"/>
      <c r="AY380" s="23"/>
      <c r="AZ380" s="85"/>
      <c r="BA380" s="85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91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</row>
    <row r="381" spans="1:159" x14ac:dyDescent="0.2">
      <c r="A381" s="26"/>
      <c r="B381" s="22"/>
      <c r="C381" s="22"/>
      <c r="D381" s="1"/>
      <c r="E381" s="1"/>
      <c r="F381" s="3"/>
      <c r="G381" s="3"/>
      <c r="H381" s="3"/>
      <c r="I381" s="1"/>
      <c r="J381" s="3"/>
      <c r="K381" s="3"/>
      <c r="L381" s="21"/>
      <c r="M381" s="21"/>
      <c r="N381" s="1"/>
      <c r="O381" s="1"/>
      <c r="P381" s="4"/>
      <c r="Q381" s="1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4"/>
      <c r="AM381" s="23"/>
      <c r="AN381" s="23"/>
      <c r="AO381" s="23"/>
      <c r="AP381" s="23"/>
      <c r="AQ381" s="23"/>
      <c r="AR381" s="59"/>
      <c r="AS381" s="23"/>
      <c r="AT381" s="23"/>
      <c r="AU381" s="23"/>
      <c r="AV381" s="23"/>
      <c r="AW381" s="24"/>
      <c r="AX381" s="24"/>
      <c r="AY381" s="23"/>
      <c r="AZ381" s="85"/>
      <c r="BA381" s="85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91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</row>
    <row r="382" spans="1:159" x14ac:dyDescent="0.2">
      <c r="A382" s="26"/>
      <c r="B382" s="22"/>
      <c r="C382" s="22"/>
      <c r="D382" s="1"/>
      <c r="E382" s="1"/>
      <c r="F382" s="3"/>
      <c r="G382" s="3"/>
      <c r="H382" s="3"/>
      <c r="I382" s="1"/>
      <c r="J382" s="3"/>
      <c r="K382" s="3"/>
      <c r="L382" s="21"/>
      <c r="M382" s="21"/>
      <c r="N382" s="1"/>
      <c r="O382" s="1"/>
      <c r="P382" s="4"/>
      <c r="Q382" s="1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4"/>
      <c r="AM382" s="23"/>
      <c r="AN382" s="23"/>
      <c r="AO382" s="23"/>
      <c r="AP382" s="60"/>
      <c r="AQ382" s="23"/>
      <c r="AR382" s="59"/>
      <c r="AS382" s="23"/>
      <c r="AT382" s="60"/>
      <c r="AU382" s="23"/>
      <c r="AV382" s="23"/>
      <c r="AW382" s="24"/>
      <c r="AX382" s="24"/>
      <c r="AY382" s="23"/>
      <c r="AZ382" s="85"/>
      <c r="BA382" s="85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91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</row>
    <row r="383" spans="1:159" x14ac:dyDescent="0.2">
      <c r="A383" s="26"/>
      <c r="B383" s="22"/>
      <c r="C383" s="22"/>
      <c r="D383" s="1"/>
      <c r="E383" s="1"/>
      <c r="F383" s="3"/>
      <c r="G383" s="3"/>
      <c r="H383" s="3"/>
      <c r="I383" s="1"/>
      <c r="J383" s="3"/>
      <c r="K383" s="3"/>
      <c r="L383" s="21"/>
      <c r="M383" s="21"/>
      <c r="N383" s="1"/>
      <c r="O383" s="1"/>
      <c r="P383" s="4"/>
      <c r="Q383" s="1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4"/>
      <c r="AM383" s="23"/>
      <c r="AN383" s="23"/>
      <c r="AO383" s="23"/>
      <c r="AP383" s="59"/>
      <c r="AQ383" s="23"/>
      <c r="AR383" s="23"/>
      <c r="AS383" s="23"/>
      <c r="AT383" s="59"/>
      <c r="AU383" s="23"/>
      <c r="AV383" s="23"/>
      <c r="AW383" s="24"/>
      <c r="AX383" s="24"/>
      <c r="AY383" s="23"/>
      <c r="AZ383" s="85"/>
      <c r="BA383" s="85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91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</row>
    <row r="384" spans="1:159" x14ac:dyDescent="0.2">
      <c r="A384" s="26"/>
      <c r="B384" s="22"/>
      <c r="C384" s="22"/>
      <c r="D384" s="1"/>
      <c r="E384" s="1"/>
      <c r="F384" s="3"/>
      <c r="G384" s="3"/>
      <c r="H384" s="3"/>
      <c r="I384" s="1"/>
      <c r="J384" s="3"/>
      <c r="K384" s="3"/>
      <c r="L384" s="21"/>
      <c r="M384" s="21"/>
      <c r="N384" s="1"/>
      <c r="O384" s="1"/>
      <c r="P384" s="4"/>
      <c r="Q384" s="1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4"/>
      <c r="AM384" s="23"/>
      <c r="AN384" s="23"/>
      <c r="AO384" s="23"/>
      <c r="AP384" s="59"/>
      <c r="AQ384" s="23"/>
      <c r="AR384" s="60"/>
      <c r="AS384" s="23"/>
      <c r="AT384" s="59"/>
      <c r="AU384" s="23"/>
      <c r="AV384" s="60"/>
      <c r="AW384" s="24"/>
      <c r="AX384" s="24"/>
      <c r="AY384" s="23"/>
      <c r="AZ384" s="85"/>
      <c r="BA384" s="85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91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</row>
    <row r="385" spans="1:159" x14ac:dyDescent="0.2">
      <c r="A385" s="26"/>
      <c r="B385" s="22"/>
      <c r="C385" s="22"/>
      <c r="D385" s="1"/>
      <c r="E385" s="1"/>
      <c r="F385" s="3"/>
      <c r="G385" s="3"/>
      <c r="H385" s="3"/>
      <c r="I385" s="1"/>
      <c r="J385" s="3"/>
      <c r="K385" s="3"/>
      <c r="L385" s="21"/>
      <c r="M385" s="21"/>
      <c r="N385" s="1"/>
      <c r="O385" s="1"/>
      <c r="P385" s="4"/>
      <c r="Q385" s="1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4"/>
      <c r="AM385" s="23"/>
      <c r="AN385" s="23"/>
      <c r="AO385" s="23"/>
      <c r="AP385" s="59"/>
      <c r="AQ385" s="23"/>
      <c r="AR385" s="59"/>
      <c r="AS385" s="23"/>
      <c r="AT385" s="23"/>
      <c r="AU385" s="23"/>
      <c r="AV385" s="59"/>
      <c r="AW385" s="24"/>
      <c r="AX385" s="24"/>
      <c r="AY385" s="23"/>
      <c r="AZ385" s="85"/>
      <c r="BA385" s="85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91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</row>
    <row r="386" spans="1:159" x14ac:dyDescent="0.2">
      <c r="A386" s="26"/>
      <c r="B386" s="22"/>
      <c r="C386" s="22"/>
      <c r="D386" s="1"/>
      <c r="E386" s="1"/>
      <c r="F386" s="3"/>
      <c r="G386" s="3"/>
      <c r="H386" s="3"/>
      <c r="I386" s="1"/>
      <c r="J386" s="3"/>
      <c r="K386" s="3"/>
      <c r="L386" s="21"/>
      <c r="M386" s="21"/>
      <c r="N386" s="1"/>
      <c r="O386" s="1"/>
      <c r="P386" s="4"/>
      <c r="Q386" s="1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4"/>
      <c r="AM386" s="23"/>
      <c r="AN386" s="23"/>
      <c r="AO386" s="23"/>
      <c r="AP386" s="59"/>
      <c r="AQ386" s="23"/>
      <c r="AR386" s="59"/>
      <c r="AS386" s="23"/>
      <c r="AT386" s="60"/>
      <c r="AU386" s="23"/>
      <c r="AV386" s="59"/>
      <c r="AW386" s="24"/>
      <c r="AX386" s="24"/>
      <c r="AY386" s="23"/>
      <c r="AZ386" s="85"/>
      <c r="BA386" s="85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91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</row>
    <row r="387" spans="1:159" x14ac:dyDescent="0.2">
      <c r="A387" s="26"/>
      <c r="B387" s="22"/>
      <c r="C387" s="22"/>
      <c r="D387" s="1"/>
      <c r="E387" s="1"/>
      <c r="F387" s="3"/>
      <c r="G387" s="3"/>
      <c r="H387" s="3"/>
      <c r="I387" s="1"/>
      <c r="J387" s="3"/>
      <c r="K387" s="3"/>
      <c r="L387" s="21"/>
      <c r="M387" s="21"/>
      <c r="N387" s="1"/>
      <c r="O387" s="1"/>
      <c r="P387" s="4"/>
      <c r="Q387" s="1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4"/>
      <c r="AM387" s="23"/>
      <c r="AN387" s="23"/>
      <c r="AO387" s="23"/>
      <c r="AP387" s="23"/>
      <c r="AQ387" s="23"/>
      <c r="AR387" s="59"/>
      <c r="AS387" s="23"/>
      <c r="AT387" s="59"/>
      <c r="AU387" s="23"/>
      <c r="AV387" s="59"/>
      <c r="AW387" s="24"/>
      <c r="AX387" s="24"/>
      <c r="AY387" s="23"/>
      <c r="AZ387" s="85"/>
      <c r="BA387" s="85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91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</row>
    <row r="388" spans="1:159" x14ac:dyDescent="0.2">
      <c r="A388" s="26"/>
      <c r="B388" s="22"/>
      <c r="C388" s="22"/>
      <c r="D388" s="1"/>
      <c r="E388" s="1"/>
      <c r="F388" s="3"/>
      <c r="G388" s="3"/>
      <c r="H388" s="3"/>
      <c r="I388" s="1"/>
      <c r="J388" s="3"/>
      <c r="K388" s="3"/>
      <c r="L388" s="21"/>
      <c r="M388" s="21"/>
      <c r="N388" s="1"/>
      <c r="O388" s="1"/>
      <c r="P388" s="4"/>
      <c r="Q388" s="1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4"/>
      <c r="AM388" s="23"/>
      <c r="AN388" s="23"/>
      <c r="AO388" s="23"/>
      <c r="AP388" s="60"/>
      <c r="AQ388" s="23"/>
      <c r="AR388" s="59"/>
      <c r="AS388" s="23"/>
      <c r="AT388" s="59"/>
      <c r="AU388" s="23"/>
      <c r="AV388" s="59"/>
      <c r="AW388" s="24"/>
      <c r="AX388" s="24"/>
      <c r="AY388" s="23"/>
      <c r="AZ388" s="85"/>
      <c r="BA388" s="85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91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</row>
    <row r="389" spans="1:159" x14ac:dyDescent="0.2">
      <c r="A389" s="26"/>
      <c r="B389" s="22"/>
      <c r="C389" s="22"/>
      <c r="D389" s="1"/>
      <c r="E389" s="1"/>
      <c r="F389" s="3"/>
      <c r="G389" s="3"/>
      <c r="H389" s="3"/>
      <c r="I389" s="1"/>
      <c r="J389" s="3"/>
      <c r="K389" s="3"/>
      <c r="L389" s="21"/>
      <c r="M389" s="21"/>
      <c r="N389" s="1"/>
      <c r="O389" s="1"/>
      <c r="P389" s="4"/>
      <c r="Q389" s="1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4"/>
      <c r="AM389" s="23"/>
      <c r="AN389" s="23"/>
      <c r="AO389" s="23"/>
      <c r="AP389" s="59"/>
      <c r="AQ389" s="23"/>
      <c r="AR389" s="59"/>
      <c r="AS389" s="23"/>
      <c r="AT389" s="23"/>
      <c r="AU389" s="23"/>
      <c r="AV389" s="59"/>
      <c r="AW389" s="24"/>
      <c r="AX389" s="24"/>
      <c r="AY389" s="23"/>
      <c r="AZ389" s="85"/>
      <c r="BA389" s="85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91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</row>
    <row r="390" spans="1:159" x14ac:dyDescent="0.2">
      <c r="A390" s="26"/>
      <c r="B390" s="22"/>
      <c r="C390" s="22"/>
      <c r="D390" s="1"/>
      <c r="E390" s="1"/>
      <c r="F390" s="3"/>
      <c r="G390" s="3"/>
      <c r="H390" s="3"/>
      <c r="I390" s="1"/>
      <c r="J390" s="3"/>
      <c r="K390" s="3"/>
      <c r="L390" s="21"/>
      <c r="M390" s="21"/>
      <c r="N390" s="1"/>
      <c r="O390" s="1"/>
      <c r="P390" s="4"/>
      <c r="Q390" s="1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4"/>
      <c r="AM390" s="23"/>
      <c r="AN390" s="23"/>
      <c r="AO390" s="23"/>
      <c r="AP390" s="59"/>
      <c r="AQ390" s="23"/>
      <c r="AR390" s="59"/>
      <c r="AS390" s="23"/>
      <c r="AT390" s="60"/>
      <c r="AU390" s="23"/>
      <c r="AV390" s="59"/>
      <c r="AW390" s="24"/>
      <c r="AX390" s="24"/>
      <c r="AY390" s="23"/>
      <c r="AZ390" s="85"/>
      <c r="BA390" s="85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91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</row>
    <row r="391" spans="1:159" x14ac:dyDescent="0.2">
      <c r="A391" s="26"/>
      <c r="B391" s="22"/>
      <c r="C391" s="22"/>
      <c r="D391" s="1"/>
      <c r="E391" s="1"/>
      <c r="F391" s="3"/>
      <c r="G391" s="3"/>
      <c r="H391" s="3"/>
      <c r="I391" s="1"/>
      <c r="J391" s="3"/>
      <c r="K391" s="3"/>
      <c r="L391" s="21"/>
      <c r="M391" s="21"/>
      <c r="N391" s="1"/>
      <c r="O391" s="1"/>
      <c r="P391" s="4"/>
      <c r="Q391" s="1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4"/>
      <c r="AM391" s="23"/>
      <c r="AN391" s="23"/>
      <c r="AO391" s="23"/>
      <c r="AP391" s="59"/>
      <c r="AQ391" s="23"/>
      <c r="AR391" s="59"/>
      <c r="AS391" s="23"/>
      <c r="AT391" s="59"/>
      <c r="AU391" s="23"/>
      <c r="AV391" s="59"/>
      <c r="AW391" s="24"/>
      <c r="AX391" s="24"/>
      <c r="AY391" s="23"/>
      <c r="AZ391" s="85"/>
      <c r="BA391" s="85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91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</row>
    <row r="392" spans="1:159" x14ac:dyDescent="0.2">
      <c r="A392" s="26"/>
      <c r="B392" s="22"/>
      <c r="C392" s="22"/>
      <c r="D392" s="1"/>
      <c r="E392" s="1"/>
      <c r="F392" s="3"/>
      <c r="G392" s="3"/>
      <c r="H392" s="3"/>
      <c r="I392" s="1"/>
      <c r="J392" s="3"/>
      <c r="K392" s="3"/>
      <c r="L392" s="21"/>
      <c r="M392" s="21"/>
      <c r="N392" s="1"/>
      <c r="O392" s="1"/>
      <c r="P392" s="4"/>
      <c r="Q392" s="1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4"/>
      <c r="AM392" s="23"/>
      <c r="AN392" s="23"/>
      <c r="AO392" s="23"/>
      <c r="AP392" s="59"/>
      <c r="AQ392" s="23"/>
      <c r="AR392" s="59"/>
      <c r="AS392" s="23"/>
      <c r="AT392" s="59"/>
      <c r="AU392" s="23"/>
      <c r="AV392" s="59"/>
      <c r="AW392" s="24"/>
      <c r="AX392" s="24"/>
      <c r="AY392" s="23"/>
      <c r="AZ392" s="85"/>
      <c r="BA392" s="85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91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</row>
    <row r="393" spans="1:159" x14ac:dyDescent="0.2">
      <c r="A393" s="26"/>
      <c r="B393" s="22"/>
      <c r="C393" s="22"/>
      <c r="D393" s="1"/>
      <c r="E393" s="1"/>
      <c r="F393" s="3"/>
      <c r="G393" s="3"/>
      <c r="H393" s="3"/>
      <c r="I393" s="1"/>
      <c r="J393" s="3"/>
      <c r="K393" s="3"/>
      <c r="L393" s="21"/>
      <c r="M393" s="21"/>
      <c r="N393" s="1"/>
      <c r="O393" s="1"/>
      <c r="P393" s="4"/>
      <c r="Q393" s="1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4"/>
      <c r="AM393" s="23"/>
      <c r="AN393" s="23"/>
      <c r="AO393" s="23"/>
      <c r="AP393" s="59"/>
      <c r="AQ393" s="23"/>
      <c r="AR393" s="59"/>
      <c r="AS393" s="23"/>
      <c r="AT393" s="59"/>
      <c r="AU393" s="23"/>
      <c r="AV393" s="59"/>
      <c r="AW393" s="24"/>
      <c r="AX393" s="24"/>
      <c r="AY393" s="23"/>
      <c r="AZ393" s="85"/>
      <c r="BA393" s="85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91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</row>
    <row r="394" spans="1:159" x14ac:dyDescent="0.2">
      <c r="A394" s="26"/>
      <c r="B394" s="22"/>
      <c r="C394" s="22"/>
      <c r="D394" s="1"/>
      <c r="E394" s="1"/>
      <c r="F394" s="3"/>
      <c r="G394" s="3"/>
      <c r="H394" s="3"/>
      <c r="I394" s="1"/>
      <c r="J394" s="3"/>
      <c r="K394" s="3"/>
      <c r="L394" s="21"/>
      <c r="M394" s="21"/>
      <c r="N394" s="1"/>
      <c r="O394" s="1"/>
      <c r="P394" s="4"/>
      <c r="Q394" s="1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4"/>
      <c r="AM394" s="23"/>
      <c r="AN394" s="23"/>
      <c r="AO394" s="23"/>
      <c r="AP394" s="59"/>
      <c r="AQ394" s="23"/>
      <c r="AR394" s="59"/>
      <c r="AS394" s="23"/>
      <c r="AT394" s="59"/>
      <c r="AU394" s="23"/>
      <c r="AV394" s="59"/>
      <c r="AW394" s="24"/>
      <c r="AX394" s="24"/>
      <c r="AY394" s="23"/>
      <c r="AZ394" s="85"/>
      <c r="BA394" s="85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91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</row>
    <row r="395" spans="1:159" x14ac:dyDescent="0.2">
      <c r="A395" s="26"/>
      <c r="B395" s="22"/>
      <c r="C395" s="22"/>
      <c r="D395" s="1"/>
      <c r="E395" s="1"/>
      <c r="F395" s="3"/>
      <c r="G395" s="3"/>
      <c r="H395" s="3"/>
      <c r="I395" s="1"/>
      <c r="J395" s="3"/>
      <c r="K395" s="3"/>
      <c r="L395" s="21"/>
      <c r="M395" s="21"/>
      <c r="N395" s="1"/>
      <c r="O395" s="1"/>
      <c r="P395" s="4"/>
      <c r="Q395" s="1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4"/>
      <c r="AM395" s="23"/>
      <c r="AN395" s="23"/>
      <c r="AO395" s="23"/>
      <c r="AP395" s="59"/>
      <c r="AQ395" s="23"/>
      <c r="AR395" s="59"/>
      <c r="AS395" s="23"/>
      <c r="AT395" s="59"/>
      <c r="AU395" s="23"/>
      <c r="AV395" s="59"/>
      <c r="AW395" s="24"/>
      <c r="AX395" s="24"/>
      <c r="AY395" s="23"/>
      <c r="AZ395" s="85"/>
      <c r="BA395" s="85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91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</row>
    <row r="396" spans="1:159" x14ac:dyDescent="0.2">
      <c r="A396" s="26"/>
      <c r="B396" s="22"/>
      <c r="C396" s="22"/>
      <c r="D396" s="1"/>
      <c r="E396" s="1"/>
      <c r="F396" s="3"/>
      <c r="G396" s="3"/>
      <c r="H396" s="3"/>
      <c r="I396" s="1"/>
      <c r="J396" s="3"/>
      <c r="K396" s="3"/>
      <c r="L396" s="21"/>
      <c r="M396" s="21"/>
      <c r="N396" s="1"/>
      <c r="O396" s="1"/>
      <c r="P396" s="4"/>
      <c r="Q396" s="1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4"/>
      <c r="AM396" s="23"/>
      <c r="AN396" s="23"/>
      <c r="AO396" s="23"/>
      <c r="AP396" s="59"/>
      <c r="AQ396" s="23"/>
      <c r="AR396" s="59"/>
      <c r="AS396" s="23"/>
      <c r="AT396" s="59"/>
      <c r="AU396" s="23"/>
      <c r="AV396" s="59"/>
      <c r="AW396" s="24"/>
      <c r="AX396" s="24"/>
      <c r="AY396" s="23"/>
      <c r="AZ396" s="85"/>
      <c r="BA396" s="85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91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</row>
    <row r="397" spans="1:159" x14ac:dyDescent="0.2">
      <c r="A397" s="26"/>
      <c r="B397" s="22"/>
      <c r="C397" s="22"/>
      <c r="D397" s="1"/>
      <c r="E397" s="1"/>
      <c r="F397" s="3"/>
      <c r="G397" s="3"/>
      <c r="H397" s="3"/>
      <c r="I397" s="1"/>
      <c r="J397" s="3"/>
      <c r="K397" s="3"/>
      <c r="L397" s="21"/>
      <c r="M397" s="21"/>
      <c r="N397" s="1"/>
      <c r="O397" s="1"/>
      <c r="P397" s="4"/>
      <c r="Q397" s="1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4"/>
      <c r="AM397" s="23"/>
      <c r="AN397" s="23"/>
      <c r="AO397" s="23"/>
      <c r="AP397" s="59"/>
      <c r="AQ397" s="23"/>
      <c r="AR397" s="59"/>
      <c r="AS397" s="23"/>
      <c r="AT397" s="59"/>
      <c r="AU397" s="23"/>
      <c r="AV397" s="59"/>
      <c r="AW397" s="24"/>
      <c r="AX397" s="24"/>
      <c r="AY397" s="23"/>
      <c r="AZ397" s="85"/>
      <c r="BA397" s="85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91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</row>
    <row r="398" spans="1:159" x14ac:dyDescent="0.2">
      <c r="A398" s="26"/>
      <c r="B398" s="22"/>
      <c r="C398" s="22"/>
      <c r="D398" s="1"/>
      <c r="E398" s="1"/>
      <c r="F398" s="3"/>
      <c r="G398" s="3"/>
      <c r="H398" s="3"/>
      <c r="I398" s="1"/>
      <c r="J398" s="3"/>
      <c r="K398" s="3"/>
      <c r="L398" s="21"/>
      <c r="M398" s="21"/>
      <c r="N398" s="1"/>
      <c r="O398" s="1"/>
      <c r="P398" s="4"/>
      <c r="Q398" s="1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4"/>
      <c r="AM398" s="23"/>
      <c r="AN398" s="23"/>
      <c r="AO398" s="23"/>
      <c r="AP398" s="59"/>
      <c r="AQ398" s="23"/>
      <c r="AR398" s="59"/>
      <c r="AS398" s="23"/>
      <c r="AT398" s="59"/>
      <c r="AU398" s="60"/>
      <c r="AV398" s="59"/>
      <c r="AW398" s="24"/>
      <c r="AX398" s="24"/>
      <c r="AY398" s="23"/>
      <c r="AZ398" s="85"/>
      <c r="BA398" s="85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91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</row>
    <row r="399" spans="1:159" x14ac:dyDescent="0.2">
      <c r="A399" s="26"/>
      <c r="B399" s="22"/>
      <c r="C399" s="22"/>
      <c r="D399" s="1"/>
      <c r="E399" s="1"/>
      <c r="F399" s="3"/>
      <c r="G399" s="3"/>
      <c r="H399" s="3"/>
      <c r="I399" s="1"/>
      <c r="J399" s="3"/>
      <c r="K399" s="3"/>
      <c r="L399" s="21"/>
      <c r="M399" s="21"/>
      <c r="N399" s="1"/>
      <c r="O399" s="1"/>
      <c r="P399" s="4"/>
      <c r="Q399" s="1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4"/>
      <c r="AM399" s="23"/>
      <c r="AN399" s="23"/>
      <c r="AO399" s="23"/>
      <c r="AP399" s="23"/>
      <c r="AQ399" s="23"/>
      <c r="AR399" s="59"/>
      <c r="AS399" s="23"/>
      <c r="AT399" s="59"/>
      <c r="AU399" s="59"/>
      <c r="AV399" s="59"/>
      <c r="AW399" s="24"/>
      <c r="AX399" s="24"/>
      <c r="AY399" s="23"/>
      <c r="AZ399" s="85"/>
      <c r="BA399" s="85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91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</row>
    <row r="400" spans="1:159" x14ac:dyDescent="0.2">
      <c r="A400" s="26"/>
      <c r="B400" s="22"/>
      <c r="C400" s="22"/>
      <c r="D400" s="1"/>
      <c r="E400" s="1"/>
      <c r="F400" s="3"/>
      <c r="G400" s="3"/>
      <c r="H400" s="3"/>
      <c r="I400" s="1"/>
      <c r="J400" s="3"/>
      <c r="K400" s="3"/>
      <c r="L400" s="21"/>
      <c r="M400" s="21"/>
      <c r="N400" s="1"/>
      <c r="O400" s="1"/>
      <c r="P400" s="4"/>
      <c r="Q400" s="1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4"/>
      <c r="AM400" s="23"/>
      <c r="AN400" s="23"/>
      <c r="AO400" s="23"/>
      <c r="AP400" s="60"/>
      <c r="AQ400" s="23"/>
      <c r="AR400" s="59"/>
      <c r="AS400" s="23"/>
      <c r="AT400" s="59"/>
      <c r="AU400" s="59"/>
      <c r="AV400" s="59"/>
      <c r="AW400" s="24"/>
      <c r="AX400" s="24"/>
      <c r="AY400" s="23"/>
      <c r="AZ400" s="85"/>
      <c r="BA400" s="85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91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</row>
    <row r="401" spans="1:159" x14ac:dyDescent="0.2">
      <c r="A401" s="26"/>
      <c r="B401" s="22"/>
      <c r="C401" s="22"/>
      <c r="D401" s="1"/>
      <c r="E401" s="1"/>
      <c r="F401" s="3"/>
      <c r="G401" s="3"/>
      <c r="H401" s="3"/>
      <c r="I401" s="1"/>
      <c r="J401" s="3"/>
      <c r="K401" s="3"/>
      <c r="L401" s="21"/>
      <c r="M401" s="21"/>
      <c r="N401" s="1"/>
      <c r="O401" s="1"/>
      <c r="P401" s="4"/>
      <c r="Q401" s="1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4"/>
      <c r="AM401" s="23"/>
      <c r="AN401" s="23"/>
      <c r="AO401" s="23"/>
      <c r="AP401" s="59"/>
      <c r="AQ401" s="23"/>
      <c r="AR401" s="59"/>
      <c r="AS401" s="23"/>
      <c r="AT401" s="59"/>
      <c r="AU401" s="23"/>
      <c r="AV401" s="59"/>
      <c r="AW401" s="24"/>
      <c r="AX401" s="24"/>
      <c r="AY401" s="23"/>
      <c r="AZ401" s="85"/>
      <c r="BA401" s="85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91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</row>
    <row r="402" spans="1:159" x14ac:dyDescent="0.2">
      <c r="A402" s="26"/>
      <c r="B402" s="22"/>
      <c r="C402" s="22"/>
      <c r="D402" s="1"/>
      <c r="E402" s="1"/>
      <c r="F402" s="3"/>
      <c r="G402" s="3"/>
      <c r="H402" s="3"/>
      <c r="I402" s="1"/>
      <c r="J402" s="3"/>
      <c r="K402" s="3"/>
      <c r="L402" s="21"/>
      <c r="M402" s="21"/>
      <c r="N402" s="1"/>
      <c r="O402" s="1"/>
      <c r="P402" s="4"/>
      <c r="Q402" s="1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4"/>
      <c r="AM402" s="23"/>
      <c r="AN402" s="23"/>
      <c r="AO402" s="23"/>
      <c r="AP402" s="59"/>
      <c r="AQ402" s="23"/>
      <c r="AR402" s="59"/>
      <c r="AS402" s="23"/>
      <c r="AT402" s="59"/>
      <c r="AU402" s="23"/>
      <c r="AV402" s="59"/>
      <c r="AW402" s="24"/>
      <c r="AX402" s="24"/>
      <c r="AY402" s="23"/>
      <c r="AZ402" s="85"/>
      <c r="BA402" s="85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91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</row>
    <row r="403" spans="1:159" x14ac:dyDescent="0.2">
      <c r="A403" s="26"/>
      <c r="B403" s="22"/>
      <c r="C403" s="22"/>
      <c r="D403" s="1"/>
      <c r="E403" s="1"/>
      <c r="F403" s="3"/>
      <c r="G403" s="3"/>
      <c r="H403" s="3"/>
      <c r="I403" s="1"/>
      <c r="J403" s="3"/>
      <c r="K403" s="3"/>
      <c r="L403" s="21"/>
      <c r="M403" s="21"/>
      <c r="N403" s="1"/>
      <c r="O403" s="1"/>
      <c r="P403" s="4"/>
      <c r="Q403" s="1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4"/>
      <c r="AM403" s="23"/>
      <c r="AN403" s="23"/>
      <c r="AO403" s="23"/>
      <c r="AP403" s="59"/>
      <c r="AQ403" s="23"/>
      <c r="AR403" s="59"/>
      <c r="AS403" s="23"/>
      <c r="AT403" s="23"/>
      <c r="AU403" s="23"/>
      <c r="AV403" s="59"/>
      <c r="AW403" s="24"/>
      <c r="AX403" s="24"/>
      <c r="AY403" s="23"/>
      <c r="AZ403" s="85"/>
      <c r="BA403" s="85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91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</row>
    <row r="404" spans="1:159" x14ac:dyDescent="0.2">
      <c r="A404" s="26"/>
      <c r="B404" s="22"/>
      <c r="C404" s="22"/>
      <c r="D404" s="1"/>
      <c r="E404" s="1"/>
      <c r="F404" s="3"/>
      <c r="G404" s="3"/>
      <c r="H404" s="3"/>
      <c r="I404" s="1"/>
      <c r="J404" s="3"/>
      <c r="K404" s="3"/>
      <c r="L404" s="21"/>
      <c r="M404" s="21"/>
      <c r="N404" s="1"/>
      <c r="O404" s="1"/>
      <c r="P404" s="4"/>
      <c r="Q404" s="1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4"/>
      <c r="AM404" s="23"/>
      <c r="AN404" s="23"/>
      <c r="AO404" s="23"/>
      <c r="AP404" s="59"/>
      <c r="AQ404" s="23"/>
      <c r="AR404" s="59"/>
      <c r="AS404" s="23"/>
      <c r="AT404" s="60"/>
      <c r="AU404" s="23"/>
      <c r="AV404" s="59"/>
      <c r="AW404" s="24"/>
      <c r="AX404" s="24"/>
      <c r="AY404" s="23"/>
      <c r="AZ404" s="85"/>
      <c r="BA404" s="85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91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</row>
    <row r="405" spans="1:159" x14ac:dyDescent="0.2">
      <c r="A405" s="26"/>
      <c r="B405" s="22"/>
      <c r="C405" s="22"/>
      <c r="D405" s="1"/>
      <c r="E405" s="1"/>
      <c r="F405" s="3"/>
      <c r="G405" s="3"/>
      <c r="H405" s="3"/>
      <c r="I405" s="1"/>
      <c r="J405" s="3"/>
      <c r="K405" s="3"/>
      <c r="L405" s="21"/>
      <c r="M405" s="21"/>
      <c r="N405" s="1"/>
      <c r="O405" s="1"/>
      <c r="P405" s="4"/>
      <c r="Q405" s="1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4"/>
      <c r="AM405" s="23"/>
      <c r="AN405" s="23"/>
      <c r="AO405" s="23"/>
      <c r="AP405" s="23"/>
      <c r="AQ405" s="23"/>
      <c r="AR405" s="59"/>
      <c r="AS405" s="23"/>
      <c r="AT405" s="59"/>
      <c r="AU405" s="23"/>
      <c r="AV405" s="59"/>
      <c r="AW405" s="24"/>
      <c r="AX405" s="24"/>
      <c r="AY405" s="23"/>
      <c r="AZ405" s="85"/>
      <c r="BA405" s="85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91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</row>
    <row r="406" spans="1:159" x14ac:dyDescent="0.2">
      <c r="A406" s="26"/>
      <c r="B406" s="22"/>
      <c r="C406" s="22"/>
      <c r="D406" s="1"/>
      <c r="E406" s="1"/>
      <c r="F406" s="3"/>
      <c r="G406" s="3"/>
      <c r="H406" s="3"/>
      <c r="I406" s="1"/>
      <c r="J406" s="3"/>
      <c r="K406" s="3"/>
      <c r="L406" s="21"/>
      <c r="M406" s="21"/>
      <c r="N406" s="1"/>
      <c r="O406" s="1"/>
      <c r="P406" s="4"/>
      <c r="Q406" s="1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4"/>
      <c r="AM406" s="23"/>
      <c r="AN406" s="23"/>
      <c r="AO406" s="23"/>
      <c r="AP406" s="23"/>
      <c r="AQ406" s="23"/>
      <c r="AR406" s="59"/>
      <c r="AS406" s="23"/>
      <c r="AT406" s="59"/>
      <c r="AU406" s="23"/>
      <c r="AV406" s="59"/>
      <c r="AW406" s="24"/>
      <c r="AX406" s="24"/>
      <c r="AY406" s="23"/>
      <c r="AZ406" s="85"/>
      <c r="BA406" s="85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91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</row>
    <row r="407" spans="1:159" x14ac:dyDescent="0.2">
      <c r="A407" s="26"/>
      <c r="B407" s="22"/>
      <c r="C407" s="22"/>
      <c r="D407" s="1"/>
      <c r="E407" s="1"/>
      <c r="F407" s="3"/>
      <c r="G407" s="3"/>
      <c r="H407" s="3"/>
      <c r="I407" s="1"/>
      <c r="J407" s="3"/>
      <c r="K407" s="3"/>
      <c r="L407" s="21"/>
      <c r="M407" s="21"/>
      <c r="N407" s="1"/>
      <c r="O407" s="1"/>
      <c r="P407" s="4"/>
      <c r="Q407" s="1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4"/>
      <c r="AM407" s="23"/>
      <c r="AN407" s="23"/>
      <c r="AO407" s="23"/>
      <c r="AP407" s="23"/>
      <c r="AQ407" s="23"/>
      <c r="AR407" s="59"/>
      <c r="AS407" s="23"/>
      <c r="AT407" s="59"/>
      <c r="AU407" s="23"/>
      <c r="AV407" s="59"/>
      <c r="AW407" s="24"/>
      <c r="AX407" s="24"/>
      <c r="AY407" s="23"/>
      <c r="AZ407" s="85"/>
      <c r="BA407" s="85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91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</row>
    <row r="408" spans="1:159" x14ac:dyDescent="0.2">
      <c r="A408" s="26"/>
      <c r="B408" s="22"/>
      <c r="C408" s="22"/>
      <c r="D408" s="1"/>
      <c r="E408" s="1"/>
      <c r="F408" s="3"/>
      <c r="G408" s="3"/>
      <c r="H408" s="3"/>
      <c r="I408" s="1"/>
      <c r="J408" s="3"/>
      <c r="K408" s="3"/>
      <c r="L408" s="21"/>
      <c r="M408" s="21"/>
      <c r="N408" s="1"/>
      <c r="O408" s="1"/>
      <c r="P408" s="4"/>
      <c r="Q408" s="1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4"/>
      <c r="AM408" s="23"/>
      <c r="AN408" s="23"/>
      <c r="AO408" s="23"/>
      <c r="AP408" s="23"/>
      <c r="AQ408" s="23"/>
      <c r="AR408" s="59"/>
      <c r="AS408" s="23"/>
      <c r="AT408" s="59"/>
      <c r="AU408" s="23"/>
      <c r="AV408" s="59"/>
      <c r="AW408" s="24"/>
      <c r="AX408" s="24"/>
      <c r="AY408" s="23"/>
      <c r="AZ408" s="85"/>
      <c r="BA408" s="85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91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</row>
    <row r="409" spans="1:159" x14ac:dyDescent="0.2">
      <c r="A409" s="26"/>
      <c r="B409" s="22"/>
      <c r="C409" s="22"/>
      <c r="D409" s="1"/>
      <c r="E409" s="1"/>
      <c r="F409" s="3"/>
      <c r="G409" s="3"/>
      <c r="H409" s="3"/>
      <c r="I409" s="1"/>
      <c r="J409" s="3"/>
      <c r="K409" s="3"/>
      <c r="L409" s="21"/>
      <c r="M409" s="21"/>
      <c r="N409" s="1"/>
      <c r="O409" s="1"/>
      <c r="P409" s="4"/>
      <c r="Q409" s="1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4"/>
      <c r="AM409" s="23"/>
      <c r="AN409" s="23"/>
      <c r="AO409" s="23"/>
      <c r="AP409" s="23"/>
      <c r="AQ409" s="23"/>
      <c r="AR409" s="59"/>
      <c r="AS409" s="23"/>
      <c r="AT409" s="59"/>
      <c r="AU409" s="23"/>
      <c r="AV409" s="23"/>
      <c r="AW409" s="24"/>
      <c r="AX409" s="24"/>
      <c r="AY409" s="23"/>
      <c r="AZ409" s="85"/>
      <c r="BA409" s="85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91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</row>
    <row r="410" spans="1:159" x14ac:dyDescent="0.2">
      <c r="A410" s="26"/>
      <c r="B410" s="22"/>
      <c r="C410" s="22"/>
      <c r="D410" s="1"/>
      <c r="E410" s="1"/>
      <c r="F410" s="3"/>
      <c r="G410" s="3"/>
      <c r="H410" s="3"/>
      <c r="I410" s="1"/>
      <c r="J410" s="3"/>
      <c r="K410" s="3"/>
      <c r="L410" s="21"/>
      <c r="M410" s="21"/>
      <c r="N410" s="1"/>
      <c r="O410" s="1"/>
      <c r="P410" s="4"/>
      <c r="Q410" s="1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4"/>
      <c r="AM410" s="23"/>
      <c r="AN410" s="23"/>
      <c r="AO410" s="23"/>
      <c r="AP410" s="60"/>
      <c r="AQ410" s="23"/>
      <c r="AR410" s="59"/>
      <c r="AS410" s="23"/>
      <c r="AT410" s="59"/>
      <c r="AU410" s="23"/>
      <c r="AV410" s="60"/>
      <c r="AW410" s="24"/>
      <c r="AX410" s="24"/>
      <c r="AY410" s="23"/>
      <c r="AZ410" s="85"/>
      <c r="BA410" s="85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91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</row>
    <row r="411" spans="1:159" x14ac:dyDescent="0.2">
      <c r="A411" s="26"/>
      <c r="B411" s="22"/>
      <c r="C411" s="22"/>
      <c r="D411" s="1"/>
      <c r="E411" s="1"/>
      <c r="F411" s="3"/>
      <c r="G411" s="3"/>
      <c r="H411" s="3"/>
      <c r="I411" s="1"/>
      <c r="J411" s="3"/>
      <c r="K411" s="3"/>
      <c r="L411" s="21"/>
      <c r="M411" s="21"/>
      <c r="N411" s="1"/>
      <c r="O411" s="1"/>
      <c r="P411" s="4"/>
      <c r="Q411" s="1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4"/>
      <c r="AM411" s="23"/>
      <c r="AN411" s="23"/>
      <c r="AO411" s="23"/>
      <c r="AP411" s="59"/>
      <c r="AQ411" s="23"/>
      <c r="AR411" s="59"/>
      <c r="AS411" s="23"/>
      <c r="AT411" s="59"/>
      <c r="AU411" s="23"/>
      <c r="AV411" s="59"/>
      <c r="AW411" s="24"/>
      <c r="AX411" s="24"/>
      <c r="AY411" s="23"/>
      <c r="AZ411" s="85"/>
      <c r="BA411" s="85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91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</row>
    <row r="412" spans="1:159" x14ac:dyDescent="0.2">
      <c r="A412" s="26"/>
      <c r="B412" s="22"/>
      <c r="C412" s="22"/>
      <c r="D412" s="1"/>
      <c r="E412" s="1"/>
      <c r="F412" s="3"/>
      <c r="G412" s="3"/>
      <c r="H412" s="3"/>
      <c r="I412" s="1"/>
      <c r="J412" s="3"/>
      <c r="K412" s="3"/>
      <c r="L412" s="21"/>
      <c r="M412" s="21"/>
      <c r="N412" s="1"/>
      <c r="O412" s="1"/>
      <c r="P412" s="4"/>
      <c r="Q412" s="1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4"/>
      <c r="AM412" s="23"/>
      <c r="AN412" s="23"/>
      <c r="AO412" s="23"/>
      <c r="AP412" s="59"/>
      <c r="AQ412" s="23"/>
      <c r="AR412" s="59"/>
      <c r="AS412" s="23"/>
      <c r="AT412" s="59"/>
      <c r="AU412" s="23"/>
      <c r="AV412" s="59"/>
      <c r="AW412" s="24"/>
      <c r="AX412" s="24"/>
      <c r="AY412" s="23"/>
      <c r="AZ412" s="85"/>
      <c r="BA412" s="85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91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</row>
    <row r="413" spans="1:159" x14ac:dyDescent="0.2">
      <c r="A413" s="26"/>
      <c r="B413" s="22"/>
      <c r="C413" s="22"/>
      <c r="D413" s="1"/>
      <c r="E413" s="1"/>
      <c r="F413" s="3"/>
      <c r="G413" s="3"/>
      <c r="H413" s="3"/>
      <c r="I413" s="1"/>
      <c r="J413" s="3"/>
      <c r="K413" s="3"/>
      <c r="L413" s="21"/>
      <c r="M413" s="21"/>
      <c r="N413" s="1"/>
      <c r="O413" s="1"/>
      <c r="P413" s="4"/>
      <c r="Q413" s="1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4"/>
      <c r="AM413" s="23"/>
      <c r="AN413" s="23"/>
      <c r="AO413" s="23"/>
      <c r="AP413" s="59"/>
      <c r="AQ413" s="23"/>
      <c r="AR413" s="59"/>
      <c r="AS413" s="23"/>
      <c r="AT413" s="59"/>
      <c r="AU413" s="23"/>
      <c r="AV413" s="59"/>
      <c r="AW413" s="24"/>
      <c r="AX413" s="24"/>
      <c r="AY413" s="23"/>
      <c r="AZ413" s="85"/>
      <c r="BA413" s="85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91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</row>
    <row r="414" spans="1:159" x14ac:dyDescent="0.2">
      <c r="A414" s="26"/>
      <c r="B414" s="22"/>
      <c r="C414" s="22"/>
      <c r="D414" s="1"/>
      <c r="E414" s="1"/>
      <c r="F414" s="3"/>
      <c r="G414" s="3"/>
      <c r="H414" s="3"/>
      <c r="I414" s="1"/>
      <c r="J414" s="3"/>
      <c r="K414" s="3"/>
      <c r="L414" s="21"/>
      <c r="M414" s="21"/>
      <c r="N414" s="1"/>
      <c r="O414" s="1"/>
      <c r="P414" s="4"/>
      <c r="Q414" s="1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4"/>
      <c r="AM414" s="23"/>
      <c r="AN414" s="23"/>
      <c r="AO414" s="23"/>
      <c r="AP414" s="59"/>
      <c r="AQ414" s="23"/>
      <c r="AR414" s="59"/>
      <c r="AS414" s="23"/>
      <c r="AT414" s="59"/>
      <c r="AU414" s="23"/>
      <c r="AV414" s="59"/>
      <c r="AW414" s="24"/>
      <c r="AX414" s="24"/>
      <c r="AY414" s="23"/>
      <c r="AZ414" s="85"/>
      <c r="BA414" s="85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91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</row>
    <row r="415" spans="1:159" x14ac:dyDescent="0.2">
      <c r="A415" s="26"/>
      <c r="B415" s="22"/>
      <c r="C415" s="22"/>
      <c r="D415" s="1"/>
      <c r="E415" s="1"/>
      <c r="F415" s="3"/>
      <c r="G415" s="3"/>
      <c r="H415" s="3"/>
      <c r="I415" s="1"/>
      <c r="J415" s="3"/>
      <c r="K415" s="3"/>
      <c r="L415" s="21"/>
      <c r="M415" s="21"/>
      <c r="N415" s="1"/>
      <c r="O415" s="1"/>
      <c r="P415" s="4"/>
      <c r="Q415" s="1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4"/>
      <c r="AM415" s="23"/>
      <c r="AN415" s="23"/>
      <c r="AO415" s="23"/>
      <c r="AP415" s="59"/>
      <c r="AQ415" s="23"/>
      <c r="AR415" s="59"/>
      <c r="AS415" s="23"/>
      <c r="AT415" s="59"/>
      <c r="AU415" s="23"/>
      <c r="AV415" s="59"/>
      <c r="AW415" s="24"/>
      <c r="AX415" s="24"/>
      <c r="AY415" s="23"/>
      <c r="AZ415" s="85"/>
      <c r="BA415" s="85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91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</row>
    <row r="416" spans="1:159" x14ac:dyDescent="0.2">
      <c r="A416" s="26"/>
      <c r="B416" s="22"/>
      <c r="C416" s="22"/>
      <c r="D416" s="1"/>
      <c r="E416" s="1"/>
      <c r="F416" s="3"/>
      <c r="G416" s="3"/>
      <c r="H416" s="3"/>
      <c r="I416" s="1"/>
      <c r="J416" s="3"/>
      <c r="K416" s="3"/>
      <c r="L416" s="21"/>
      <c r="M416" s="21"/>
      <c r="N416" s="1"/>
      <c r="O416" s="1"/>
      <c r="P416" s="4"/>
      <c r="Q416" s="1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4"/>
      <c r="AM416" s="23"/>
      <c r="AN416" s="23"/>
      <c r="AO416" s="23"/>
      <c r="AP416" s="59"/>
      <c r="AQ416" s="23"/>
      <c r="AR416" s="59"/>
      <c r="AS416" s="23"/>
      <c r="AT416" s="59"/>
      <c r="AU416" s="23"/>
      <c r="AV416" s="59"/>
      <c r="AW416" s="24"/>
      <c r="AX416" s="24"/>
      <c r="AY416" s="23"/>
      <c r="AZ416" s="85"/>
      <c r="BA416" s="85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91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</row>
    <row r="417" spans="1:159" x14ac:dyDescent="0.2">
      <c r="A417" s="26"/>
      <c r="B417" s="22"/>
      <c r="C417" s="22"/>
      <c r="D417" s="1"/>
      <c r="E417" s="1"/>
      <c r="F417" s="3"/>
      <c r="G417" s="3"/>
      <c r="H417" s="3"/>
      <c r="I417" s="1"/>
      <c r="J417" s="3"/>
      <c r="K417" s="3"/>
      <c r="L417" s="21"/>
      <c r="M417" s="21"/>
      <c r="N417" s="1"/>
      <c r="O417" s="1"/>
      <c r="P417" s="4"/>
      <c r="Q417" s="1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4"/>
      <c r="AM417" s="23"/>
      <c r="AN417" s="23"/>
      <c r="AO417" s="23"/>
      <c r="AP417" s="23"/>
      <c r="AQ417" s="23"/>
      <c r="AR417" s="59"/>
      <c r="AS417" s="23"/>
      <c r="AT417" s="59"/>
      <c r="AU417" s="23"/>
      <c r="AV417" s="59"/>
      <c r="AW417" s="24"/>
      <c r="AX417" s="24"/>
      <c r="AY417" s="23"/>
      <c r="AZ417" s="85"/>
      <c r="BA417" s="85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91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</row>
    <row r="418" spans="1:159" x14ac:dyDescent="0.2">
      <c r="A418" s="26"/>
      <c r="B418" s="22"/>
      <c r="C418" s="22"/>
      <c r="D418" s="1"/>
      <c r="E418" s="1"/>
      <c r="F418" s="3"/>
      <c r="G418" s="3"/>
      <c r="H418" s="3"/>
      <c r="I418" s="1"/>
      <c r="J418" s="3"/>
      <c r="K418" s="3"/>
      <c r="L418" s="21"/>
      <c r="M418" s="21"/>
      <c r="N418" s="1"/>
      <c r="O418" s="1"/>
      <c r="P418" s="4"/>
      <c r="Q418" s="1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4"/>
      <c r="AM418" s="23"/>
      <c r="AN418" s="23"/>
      <c r="AO418" s="23"/>
      <c r="AP418" s="60"/>
      <c r="AQ418" s="23"/>
      <c r="AR418" s="59"/>
      <c r="AS418" s="23"/>
      <c r="AT418" s="59"/>
      <c r="AU418" s="23"/>
      <c r="AV418" s="59"/>
      <c r="AW418" s="24"/>
      <c r="AX418" s="24"/>
      <c r="AY418" s="23"/>
      <c r="AZ418" s="85"/>
      <c r="BA418" s="85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91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</row>
    <row r="419" spans="1:159" x14ac:dyDescent="0.2">
      <c r="A419" s="26"/>
      <c r="B419" s="22"/>
      <c r="C419" s="22"/>
      <c r="D419" s="1"/>
      <c r="E419" s="1"/>
      <c r="F419" s="3"/>
      <c r="G419" s="3"/>
      <c r="H419" s="3"/>
      <c r="I419" s="1"/>
      <c r="J419" s="3"/>
      <c r="K419" s="3"/>
      <c r="L419" s="21"/>
      <c r="M419" s="21"/>
      <c r="N419" s="1"/>
      <c r="O419" s="1"/>
      <c r="P419" s="4"/>
      <c r="Q419" s="1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4"/>
      <c r="AM419" s="23"/>
      <c r="AN419" s="23"/>
      <c r="AO419" s="23"/>
      <c r="AP419" s="59"/>
      <c r="AQ419" s="23"/>
      <c r="AR419" s="59"/>
      <c r="AS419" s="23"/>
      <c r="AT419" s="59"/>
      <c r="AU419" s="23"/>
      <c r="AV419" s="59"/>
      <c r="AW419" s="24"/>
      <c r="AX419" s="24"/>
      <c r="AY419" s="23"/>
      <c r="AZ419" s="85"/>
      <c r="BA419" s="85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91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</row>
    <row r="420" spans="1:159" x14ac:dyDescent="0.2">
      <c r="A420" s="26"/>
      <c r="B420" s="22"/>
      <c r="C420" s="22"/>
      <c r="D420" s="1"/>
      <c r="E420" s="1"/>
      <c r="F420" s="3"/>
      <c r="G420" s="3"/>
      <c r="H420" s="3"/>
      <c r="I420" s="1"/>
      <c r="J420" s="3"/>
      <c r="K420" s="3"/>
      <c r="L420" s="21"/>
      <c r="M420" s="21"/>
      <c r="N420" s="1"/>
      <c r="O420" s="1"/>
      <c r="P420" s="4"/>
      <c r="Q420" s="1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4"/>
      <c r="AM420" s="23"/>
      <c r="AN420" s="23"/>
      <c r="AO420" s="23"/>
      <c r="AP420" s="59"/>
      <c r="AQ420" s="23"/>
      <c r="AR420" s="59"/>
      <c r="AS420" s="23"/>
      <c r="AT420" s="59"/>
      <c r="AU420" s="23"/>
      <c r="AV420" s="59"/>
      <c r="AW420" s="24"/>
      <c r="AX420" s="24"/>
      <c r="AY420" s="23"/>
      <c r="AZ420" s="85"/>
      <c r="BA420" s="85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91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</row>
    <row r="421" spans="1:159" x14ac:dyDescent="0.2">
      <c r="A421" s="26"/>
      <c r="B421" s="22"/>
      <c r="C421" s="22"/>
      <c r="D421" s="1"/>
      <c r="E421" s="1"/>
      <c r="F421" s="3"/>
      <c r="G421" s="3"/>
      <c r="H421" s="3"/>
      <c r="I421" s="1"/>
      <c r="J421" s="3"/>
      <c r="K421" s="3"/>
      <c r="L421" s="21"/>
      <c r="M421" s="21"/>
      <c r="N421" s="1"/>
      <c r="O421" s="1"/>
      <c r="P421" s="4"/>
      <c r="Q421" s="1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4"/>
      <c r="AM421" s="23"/>
      <c r="AN421" s="23"/>
      <c r="AO421" s="23"/>
      <c r="AP421" s="59"/>
      <c r="AQ421" s="23"/>
      <c r="AR421" s="59"/>
      <c r="AS421" s="23"/>
      <c r="AT421" s="59"/>
      <c r="AU421" s="23"/>
      <c r="AV421" s="59"/>
      <c r="AW421" s="24"/>
      <c r="AX421" s="24"/>
      <c r="AY421" s="23"/>
      <c r="AZ421" s="85"/>
      <c r="BA421" s="85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91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</row>
    <row r="422" spans="1:159" x14ac:dyDescent="0.2">
      <c r="A422" s="26"/>
      <c r="B422" s="22"/>
      <c r="C422" s="22"/>
      <c r="D422" s="1"/>
      <c r="E422" s="1"/>
      <c r="F422" s="3"/>
      <c r="G422" s="3"/>
      <c r="H422" s="3"/>
      <c r="I422" s="1"/>
      <c r="J422" s="3"/>
      <c r="K422" s="3"/>
      <c r="L422" s="21"/>
      <c r="M422" s="21"/>
      <c r="N422" s="1"/>
      <c r="O422" s="1"/>
      <c r="P422" s="4"/>
      <c r="Q422" s="1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4"/>
      <c r="AM422" s="23"/>
      <c r="AN422" s="23"/>
      <c r="AO422" s="23"/>
      <c r="AP422" s="59"/>
      <c r="AQ422" s="23"/>
      <c r="AR422" s="59"/>
      <c r="AS422" s="23"/>
      <c r="AT422" s="59"/>
      <c r="AU422" s="23"/>
      <c r="AV422" s="59"/>
      <c r="AW422" s="24"/>
      <c r="AX422" s="24"/>
      <c r="AY422" s="23"/>
      <c r="AZ422" s="85"/>
      <c r="BA422" s="85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91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</row>
    <row r="423" spans="1:159" x14ac:dyDescent="0.2">
      <c r="A423" s="26"/>
      <c r="B423" s="22"/>
      <c r="C423" s="22"/>
      <c r="D423" s="1"/>
      <c r="E423" s="1"/>
      <c r="F423" s="3"/>
      <c r="G423" s="3"/>
      <c r="H423" s="3"/>
      <c r="I423" s="1"/>
      <c r="J423" s="3"/>
      <c r="K423" s="3"/>
      <c r="L423" s="21"/>
      <c r="M423" s="21"/>
      <c r="N423" s="1"/>
      <c r="O423" s="1"/>
      <c r="P423" s="4"/>
      <c r="Q423" s="1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4"/>
      <c r="AM423" s="23"/>
      <c r="AN423" s="23"/>
      <c r="AO423" s="23"/>
      <c r="AP423" s="23"/>
      <c r="AQ423" s="23"/>
      <c r="AR423" s="59"/>
      <c r="AS423" s="23"/>
      <c r="AT423" s="59"/>
      <c r="AU423" s="23"/>
      <c r="AV423" s="59"/>
      <c r="AW423" s="24"/>
      <c r="AX423" s="24"/>
      <c r="AY423" s="23"/>
      <c r="AZ423" s="85"/>
      <c r="BA423" s="85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91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</row>
    <row r="424" spans="1:159" x14ac:dyDescent="0.2">
      <c r="A424" s="26"/>
      <c r="B424" s="22"/>
      <c r="C424" s="22"/>
      <c r="D424" s="1"/>
      <c r="E424" s="1"/>
      <c r="F424" s="3"/>
      <c r="G424" s="3"/>
      <c r="H424" s="3"/>
      <c r="I424" s="1"/>
      <c r="J424" s="3"/>
      <c r="K424" s="3"/>
      <c r="L424" s="21"/>
      <c r="M424" s="21"/>
      <c r="N424" s="1"/>
      <c r="O424" s="1"/>
      <c r="P424" s="4"/>
      <c r="Q424" s="1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4"/>
      <c r="AM424" s="23"/>
      <c r="AN424" s="23"/>
      <c r="AO424" s="23"/>
      <c r="AP424" s="60"/>
      <c r="AQ424" s="23"/>
      <c r="AR424" s="59"/>
      <c r="AS424" s="23"/>
      <c r="AT424" s="59"/>
      <c r="AU424" s="23"/>
      <c r="AV424" s="59"/>
      <c r="AW424" s="24"/>
      <c r="AX424" s="24"/>
      <c r="AY424" s="23"/>
      <c r="AZ424" s="85"/>
      <c r="BA424" s="85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91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</row>
    <row r="425" spans="1:159" x14ac:dyDescent="0.2">
      <c r="A425" s="26"/>
      <c r="B425" s="22"/>
      <c r="C425" s="22"/>
      <c r="D425" s="1"/>
      <c r="E425" s="1"/>
      <c r="F425" s="3"/>
      <c r="G425" s="3"/>
      <c r="H425" s="3"/>
      <c r="I425" s="1"/>
      <c r="J425" s="3"/>
      <c r="K425" s="3"/>
      <c r="L425" s="21"/>
      <c r="M425" s="21"/>
      <c r="N425" s="1"/>
      <c r="O425" s="1"/>
      <c r="P425" s="4"/>
      <c r="Q425" s="1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4"/>
      <c r="AM425" s="23"/>
      <c r="AN425" s="23"/>
      <c r="AO425" s="23"/>
      <c r="AP425" s="59"/>
      <c r="AQ425" s="23"/>
      <c r="AR425" s="59"/>
      <c r="AS425" s="23"/>
      <c r="AT425" s="59"/>
      <c r="AU425" s="23"/>
      <c r="AV425" s="59"/>
      <c r="AW425" s="24"/>
      <c r="AX425" s="24"/>
      <c r="AY425" s="23"/>
      <c r="AZ425" s="85"/>
      <c r="BA425" s="85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91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</row>
    <row r="426" spans="1:159" x14ac:dyDescent="0.2">
      <c r="A426" s="26"/>
      <c r="B426" s="22"/>
      <c r="C426" s="22"/>
      <c r="D426" s="1"/>
      <c r="E426" s="1"/>
      <c r="F426" s="3"/>
      <c r="G426" s="3"/>
      <c r="H426" s="3"/>
      <c r="I426" s="1"/>
      <c r="J426" s="3"/>
      <c r="K426" s="3"/>
      <c r="L426" s="21"/>
      <c r="M426" s="21"/>
      <c r="N426" s="1"/>
      <c r="O426" s="1"/>
      <c r="P426" s="4"/>
      <c r="Q426" s="1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4"/>
      <c r="AM426" s="23"/>
      <c r="AN426" s="23"/>
      <c r="AO426" s="23"/>
      <c r="AP426" s="59"/>
      <c r="AQ426" s="23"/>
      <c r="AR426" s="59"/>
      <c r="AS426" s="23"/>
      <c r="AT426" s="59"/>
      <c r="AU426" s="60"/>
      <c r="AV426" s="59"/>
      <c r="AW426" s="24"/>
      <c r="AX426" s="24"/>
      <c r="AY426" s="23"/>
      <c r="AZ426" s="85"/>
      <c r="BA426" s="85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91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</row>
    <row r="427" spans="1:159" x14ac:dyDescent="0.2">
      <c r="A427" s="26"/>
      <c r="B427" s="22"/>
      <c r="C427" s="22"/>
      <c r="D427" s="1"/>
      <c r="E427" s="1"/>
      <c r="F427" s="3"/>
      <c r="G427" s="3"/>
      <c r="H427" s="3"/>
      <c r="I427" s="1"/>
      <c r="J427" s="3"/>
      <c r="K427" s="3"/>
      <c r="L427" s="21"/>
      <c r="M427" s="21"/>
      <c r="N427" s="1"/>
      <c r="O427" s="1"/>
      <c r="P427" s="4"/>
      <c r="Q427" s="1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4"/>
      <c r="AM427" s="23"/>
      <c r="AN427" s="23"/>
      <c r="AO427" s="23"/>
      <c r="AP427" s="59"/>
      <c r="AQ427" s="23"/>
      <c r="AR427" s="59"/>
      <c r="AS427" s="23"/>
      <c r="AT427" s="59"/>
      <c r="AU427" s="59"/>
      <c r="AV427" s="59"/>
      <c r="AW427" s="24"/>
      <c r="AX427" s="24"/>
      <c r="AY427" s="23"/>
      <c r="AZ427" s="85"/>
      <c r="BA427" s="85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91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V427" s="46"/>
      <c r="DW427" s="46"/>
      <c r="DX427" s="46"/>
      <c r="DY427" s="46"/>
      <c r="DZ427" s="46"/>
      <c r="EA427" s="46"/>
      <c r="EB427" s="46"/>
      <c r="EC427" s="46"/>
      <c r="ED427" s="46"/>
      <c r="EE427" s="46"/>
      <c r="EF427" s="46"/>
      <c r="EG427" s="46"/>
      <c r="EH427" s="46"/>
      <c r="EI427" s="46"/>
      <c r="EJ427" s="46"/>
      <c r="EK427" s="46"/>
      <c r="EL427" s="46"/>
      <c r="EM427" s="46"/>
      <c r="EN427" s="46"/>
      <c r="EO427" s="46"/>
      <c r="EP427" s="46"/>
      <c r="EQ427" s="46"/>
      <c r="ER427" s="46"/>
      <c r="ES427" s="46"/>
      <c r="ET427" s="46"/>
      <c r="EU427" s="46"/>
      <c r="EV427" s="46"/>
      <c r="EW427" s="46"/>
      <c r="EX427" s="46"/>
      <c r="EY427" s="46"/>
      <c r="EZ427" s="46"/>
      <c r="FA427" s="46"/>
      <c r="FB427" s="46"/>
      <c r="FC427" s="46"/>
    </row>
    <row r="428" spans="1:159" x14ac:dyDescent="0.2">
      <c r="A428" s="26"/>
      <c r="B428" s="22"/>
      <c r="C428" s="22"/>
      <c r="D428" s="1"/>
      <c r="E428" s="1"/>
      <c r="F428" s="3"/>
      <c r="G428" s="3"/>
      <c r="H428" s="3"/>
      <c r="I428" s="1"/>
      <c r="J428" s="3"/>
      <c r="K428" s="3"/>
      <c r="L428" s="21"/>
      <c r="M428" s="21"/>
      <c r="N428" s="1"/>
      <c r="O428" s="1"/>
      <c r="P428" s="4"/>
      <c r="Q428" s="1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4"/>
      <c r="AM428" s="23"/>
      <c r="AN428" s="23"/>
      <c r="AO428" s="23"/>
      <c r="AP428" s="59"/>
      <c r="AQ428" s="23"/>
      <c r="AR428" s="59"/>
      <c r="AS428" s="23"/>
      <c r="AT428" s="59"/>
      <c r="AU428" s="59"/>
      <c r="AV428" s="59"/>
      <c r="AW428" s="24"/>
      <c r="AX428" s="24"/>
      <c r="AY428" s="23"/>
      <c r="AZ428" s="85"/>
      <c r="BA428" s="85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91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V428" s="46"/>
      <c r="DW428" s="46"/>
      <c r="DX428" s="46"/>
      <c r="DY428" s="46"/>
      <c r="DZ428" s="46"/>
      <c r="EA428" s="46"/>
      <c r="EB428" s="46"/>
      <c r="EC428" s="46"/>
      <c r="ED428" s="46"/>
      <c r="EE428" s="46"/>
      <c r="EF428" s="46"/>
      <c r="EG428" s="46"/>
      <c r="EH428" s="46"/>
      <c r="EI428" s="46"/>
      <c r="EJ428" s="46"/>
      <c r="EK428" s="46"/>
      <c r="EL428" s="46"/>
      <c r="EM428" s="46"/>
      <c r="EN428" s="46"/>
      <c r="EO428" s="46"/>
      <c r="EP428" s="46"/>
      <c r="EQ428" s="46"/>
      <c r="ER428" s="46"/>
      <c r="ES428" s="46"/>
      <c r="ET428" s="46"/>
      <c r="EU428" s="46"/>
      <c r="EV428" s="46"/>
      <c r="EW428" s="46"/>
      <c r="EX428" s="46"/>
      <c r="EY428" s="46"/>
      <c r="EZ428" s="46"/>
      <c r="FA428" s="46"/>
      <c r="FB428" s="46"/>
      <c r="FC428" s="46"/>
    </row>
    <row r="429" spans="1:159" x14ac:dyDescent="0.2">
      <c r="A429" s="26"/>
      <c r="B429" s="22"/>
      <c r="C429" s="22"/>
      <c r="D429" s="1"/>
      <c r="E429" s="1"/>
      <c r="F429" s="3"/>
      <c r="G429" s="3"/>
      <c r="H429" s="3"/>
      <c r="I429" s="1"/>
      <c r="J429" s="3"/>
      <c r="K429" s="3"/>
      <c r="L429" s="21"/>
      <c r="M429" s="21"/>
      <c r="N429" s="1"/>
      <c r="O429" s="1"/>
      <c r="P429" s="4"/>
      <c r="Q429" s="1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4"/>
      <c r="AM429" s="23"/>
      <c r="AN429" s="23"/>
      <c r="AO429" s="23"/>
      <c r="AP429" s="59"/>
      <c r="AQ429" s="23"/>
      <c r="AR429" s="59"/>
      <c r="AS429" s="23"/>
      <c r="AT429" s="59"/>
      <c r="AU429" s="23"/>
      <c r="AV429" s="59"/>
      <c r="AW429" s="24"/>
      <c r="AX429" s="24"/>
      <c r="AY429" s="23"/>
      <c r="AZ429" s="85"/>
      <c r="BA429" s="85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91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46"/>
      <c r="DY429" s="46"/>
      <c r="DZ429" s="46"/>
      <c r="EA429" s="46"/>
      <c r="EB429" s="46"/>
      <c r="EC429" s="46"/>
      <c r="ED429" s="46"/>
      <c r="EE429" s="46"/>
      <c r="EF429" s="46"/>
      <c r="EG429" s="46"/>
      <c r="EH429" s="46"/>
      <c r="EI429" s="46"/>
      <c r="EJ429" s="46"/>
      <c r="EK429" s="46"/>
      <c r="EL429" s="46"/>
      <c r="EM429" s="46"/>
      <c r="EN429" s="46"/>
      <c r="EO429" s="46"/>
      <c r="EP429" s="46"/>
      <c r="EQ429" s="46"/>
      <c r="ER429" s="46"/>
      <c r="ES429" s="46"/>
      <c r="ET429" s="46"/>
      <c r="EU429" s="46"/>
      <c r="EV429" s="46"/>
      <c r="EW429" s="46"/>
      <c r="EX429" s="46"/>
      <c r="EY429" s="46"/>
      <c r="EZ429" s="46"/>
      <c r="FA429" s="46"/>
      <c r="FB429" s="46"/>
      <c r="FC429" s="46"/>
    </row>
    <row r="430" spans="1:159" x14ac:dyDescent="0.2">
      <c r="A430" s="26"/>
      <c r="B430" s="22"/>
      <c r="C430" s="22"/>
      <c r="D430" s="1"/>
      <c r="E430" s="1"/>
      <c r="F430" s="3"/>
      <c r="G430" s="3"/>
      <c r="H430" s="3"/>
      <c r="I430" s="1"/>
      <c r="J430" s="3"/>
      <c r="K430" s="3"/>
      <c r="L430" s="21"/>
      <c r="M430" s="21"/>
      <c r="N430" s="1"/>
      <c r="O430" s="1"/>
      <c r="P430" s="4"/>
      <c r="Q430" s="1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4"/>
      <c r="AM430" s="23"/>
      <c r="AN430" s="23"/>
      <c r="AO430" s="23"/>
      <c r="AP430" s="59"/>
      <c r="AQ430" s="23"/>
      <c r="AR430" s="59"/>
      <c r="AS430" s="23"/>
      <c r="AT430" s="59"/>
      <c r="AU430" s="23"/>
      <c r="AV430" s="59"/>
      <c r="AW430" s="24"/>
      <c r="AX430" s="24"/>
      <c r="AY430" s="23"/>
      <c r="AZ430" s="85"/>
      <c r="BA430" s="85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91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46"/>
      <c r="DY430" s="46"/>
      <c r="DZ430" s="46"/>
      <c r="EA430" s="46"/>
      <c r="EB430" s="46"/>
      <c r="EC430" s="46"/>
      <c r="ED430" s="46"/>
      <c r="EE430" s="46"/>
      <c r="EF430" s="46"/>
      <c r="EG430" s="46"/>
      <c r="EH430" s="46"/>
      <c r="EI430" s="46"/>
      <c r="EJ430" s="46"/>
      <c r="EK430" s="46"/>
      <c r="EL430" s="46"/>
      <c r="EM430" s="46"/>
      <c r="EN430" s="46"/>
      <c r="EO430" s="46"/>
      <c r="EP430" s="46"/>
      <c r="EQ430" s="46"/>
      <c r="ER430" s="46"/>
      <c r="ES430" s="46"/>
      <c r="ET430" s="46"/>
      <c r="EU430" s="46"/>
      <c r="EV430" s="46"/>
      <c r="EW430" s="46"/>
      <c r="EX430" s="46"/>
      <c r="EY430" s="46"/>
      <c r="EZ430" s="46"/>
      <c r="FA430" s="46"/>
      <c r="FB430" s="46"/>
      <c r="FC430" s="46"/>
    </row>
    <row r="431" spans="1:159" x14ac:dyDescent="0.2">
      <c r="A431" s="26"/>
      <c r="B431" s="22"/>
      <c r="C431" s="22"/>
      <c r="D431" s="1"/>
      <c r="E431" s="1"/>
      <c r="F431" s="3"/>
      <c r="G431" s="3"/>
      <c r="H431" s="3"/>
      <c r="I431" s="1"/>
      <c r="J431" s="3"/>
      <c r="K431" s="3"/>
      <c r="L431" s="21"/>
      <c r="M431" s="21"/>
      <c r="N431" s="1"/>
      <c r="O431" s="1"/>
      <c r="P431" s="4"/>
      <c r="Q431" s="1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4"/>
      <c r="AM431" s="23"/>
      <c r="AN431" s="23"/>
      <c r="AO431" s="23"/>
      <c r="AP431" s="23"/>
      <c r="AQ431" s="23"/>
      <c r="AR431" s="59"/>
      <c r="AS431" s="23"/>
      <c r="AT431" s="23"/>
      <c r="AU431" s="23"/>
      <c r="AV431" s="23"/>
      <c r="AW431" s="24"/>
      <c r="AX431" s="24"/>
      <c r="AY431" s="23"/>
      <c r="AZ431" s="85"/>
      <c r="BA431" s="85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91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V431" s="46"/>
      <c r="DW431" s="46"/>
      <c r="DX431" s="46"/>
      <c r="DY431" s="46"/>
      <c r="DZ431" s="46"/>
      <c r="EA431" s="46"/>
      <c r="EB431" s="46"/>
      <c r="EC431" s="46"/>
      <c r="ED431" s="46"/>
      <c r="EE431" s="46"/>
      <c r="EF431" s="46"/>
      <c r="EG431" s="46"/>
      <c r="EH431" s="46"/>
      <c r="EI431" s="46"/>
      <c r="EJ431" s="46"/>
      <c r="EK431" s="46"/>
      <c r="EL431" s="46"/>
      <c r="EM431" s="46"/>
      <c r="EN431" s="46"/>
      <c r="EO431" s="46"/>
      <c r="EP431" s="46"/>
      <c r="EQ431" s="46"/>
      <c r="ER431" s="46"/>
      <c r="ES431" s="46"/>
      <c r="ET431" s="46"/>
      <c r="EU431" s="46"/>
      <c r="EV431" s="46"/>
      <c r="EW431" s="46"/>
      <c r="EX431" s="46"/>
      <c r="EY431" s="46"/>
      <c r="EZ431" s="46"/>
      <c r="FA431" s="46"/>
      <c r="FB431" s="46"/>
      <c r="FC431" s="46"/>
    </row>
    <row r="432" spans="1:159" x14ac:dyDescent="0.2">
      <c r="A432" s="26"/>
      <c r="B432" s="22"/>
      <c r="C432" s="22"/>
      <c r="D432" s="1"/>
      <c r="E432" s="1"/>
      <c r="F432" s="3"/>
      <c r="G432" s="3"/>
      <c r="H432" s="3"/>
      <c r="I432" s="1"/>
      <c r="J432" s="3"/>
      <c r="K432" s="3"/>
      <c r="L432" s="21"/>
      <c r="M432" s="21"/>
      <c r="N432" s="1"/>
      <c r="O432" s="1"/>
      <c r="P432" s="4"/>
      <c r="Q432" s="1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4"/>
      <c r="AM432" s="23"/>
      <c r="AN432" s="23"/>
      <c r="AO432" s="23"/>
      <c r="AP432" s="60"/>
      <c r="AQ432" s="23"/>
      <c r="AR432" s="59"/>
      <c r="AS432" s="23"/>
      <c r="AT432" s="23"/>
      <c r="AU432" s="23"/>
      <c r="AV432" s="60"/>
      <c r="AW432" s="24"/>
      <c r="AX432" s="24"/>
      <c r="AY432" s="60"/>
      <c r="AZ432" s="85"/>
      <c r="BA432" s="85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91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V432" s="46"/>
      <c r="DW432" s="46"/>
      <c r="DX432" s="46"/>
      <c r="DY432" s="46"/>
      <c r="DZ432" s="46"/>
      <c r="EA432" s="46"/>
      <c r="EB432" s="46"/>
      <c r="EC432" s="46"/>
      <c r="ED432" s="46"/>
      <c r="EE432" s="46"/>
      <c r="EF432" s="46"/>
      <c r="EG432" s="46"/>
      <c r="EH432" s="46"/>
      <c r="EI432" s="46"/>
      <c r="EJ432" s="46"/>
      <c r="EK432" s="46"/>
      <c r="EL432" s="46"/>
      <c r="EM432" s="46"/>
      <c r="EN432" s="46"/>
      <c r="EO432" s="46"/>
      <c r="EP432" s="46"/>
      <c r="EQ432" s="46"/>
      <c r="ER432" s="46"/>
      <c r="ES432" s="46"/>
      <c r="ET432" s="46"/>
      <c r="EU432" s="46"/>
      <c r="EV432" s="46"/>
      <c r="EW432" s="46"/>
      <c r="EX432" s="46"/>
      <c r="EY432" s="46"/>
      <c r="EZ432" s="46"/>
      <c r="FA432" s="46"/>
      <c r="FB432" s="46"/>
      <c r="FC432" s="46"/>
    </row>
    <row r="433" spans="1:159" x14ac:dyDescent="0.2">
      <c r="A433" s="26"/>
      <c r="B433" s="22"/>
      <c r="C433" s="22"/>
      <c r="D433" s="1"/>
      <c r="E433" s="1"/>
      <c r="F433" s="3"/>
      <c r="G433" s="3"/>
      <c r="H433" s="3"/>
      <c r="I433" s="1"/>
      <c r="J433" s="3"/>
      <c r="K433" s="3"/>
      <c r="L433" s="21"/>
      <c r="M433" s="21"/>
      <c r="N433" s="1"/>
      <c r="O433" s="1"/>
      <c r="P433" s="4"/>
      <c r="Q433" s="1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4"/>
      <c r="AM433" s="23"/>
      <c r="AN433" s="23"/>
      <c r="AO433" s="23"/>
      <c r="AP433" s="59"/>
      <c r="AQ433" s="23"/>
      <c r="AR433" s="59"/>
      <c r="AS433" s="23"/>
      <c r="AT433" s="23"/>
      <c r="AU433" s="23"/>
      <c r="AV433" s="59"/>
      <c r="AW433" s="24"/>
      <c r="AX433" s="24"/>
      <c r="AY433" s="59"/>
      <c r="AZ433" s="85"/>
      <c r="BA433" s="85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91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V433" s="46"/>
      <c r="DW433" s="46"/>
      <c r="DX433" s="46"/>
      <c r="DY433" s="46"/>
      <c r="DZ433" s="46"/>
      <c r="EA433" s="46"/>
      <c r="EB433" s="46"/>
      <c r="EC433" s="46"/>
      <c r="ED433" s="46"/>
      <c r="EE433" s="46"/>
      <c r="EF433" s="46"/>
      <c r="EG433" s="46"/>
      <c r="EH433" s="46"/>
      <c r="EI433" s="46"/>
      <c r="EJ433" s="46"/>
      <c r="EK433" s="46"/>
      <c r="EL433" s="46"/>
      <c r="EM433" s="46"/>
      <c r="EN433" s="46"/>
      <c r="EO433" s="46"/>
      <c r="EP433" s="46"/>
      <c r="EQ433" s="46"/>
      <c r="ER433" s="46"/>
      <c r="ES433" s="46"/>
      <c r="ET433" s="46"/>
      <c r="EU433" s="46"/>
      <c r="EV433" s="46"/>
      <c r="EW433" s="46"/>
      <c r="EX433" s="46"/>
      <c r="EY433" s="46"/>
      <c r="EZ433" s="46"/>
      <c r="FA433" s="46"/>
      <c r="FB433" s="46"/>
      <c r="FC433" s="46"/>
    </row>
    <row r="434" spans="1:159" x14ac:dyDescent="0.2">
      <c r="A434" s="26"/>
      <c r="B434" s="22"/>
      <c r="C434" s="22"/>
      <c r="D434" s="1"/>
      <c r="E434" s="1"/>
      <c r="F434" s="3"/>
      <c r="G434" s="3"/>
      <c r="H434" s="3"/>
      <c r="I434" s="1"/>
      <c r="J434" s="3"/>
      <c r="K434" s="3"/>
      <c r="L434" s="21"/>
      <c r="M434" s="21"/>
      <c r="N434" s="1"/>
      <c r="O434" s="1"/>
      <c r="P434" s="4"/>
      <c r="Q434" s="1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4"/>
      <c r="AM434" s="23"/>
      <c r="AN434" s="23"/>
      <c r="AO434" s="23"/>
      <c r="AP434" s="59"/>
      <c r="AQ434" s="23"/>
      <c r="AR434" s="59"/>
      <c r="AS434" s="23"/>
      <c r="AT434" s="23"/>
      <c r="AU434" s="60"/>
      <c r="AV434" s="59"/>
      <c r="AW434" s="24"/>
      <c r="AX434" s="24"/>
      <c r="AY434" s="59"/>
      <c r="AZ434" s="85"/>
      <c r="BA434" s="85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91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V434" s="46"/>
      <c r="DW434" s="46"/>
      <c r="DX434" s="46"/>
      <c r="DY434" s="46"/>
      <c r="DZ434" s="46"/>
      <c r="EA434" s="46"/>
      <c r="EB434" s="46"/>
      <c r="EC434" s="46"/>
      <c r="ED434" s="46"/>
      <c r="EE434" s="46"/>
      <c r="EF434" s="46"/>
      <c r="EG434" s="46"/>
      <c r="EH434" s="46"/>
      <c r="EI434" s="46"/>
      <c r="EJ434" s="46"/>
      <c r="EK434" s="46"/>
      <c r="EL434" s="46"/>
      <c r="EM434" s="46"/>
      <c r="EN434" s="46"/>
      <c r="EO434" s="46"/>
      <c r="EP434" s="46"/>
      <c r="EQ434" s="46"/>
      <c r="ER434" s="46"/>
      <c r="ES434" s="46"/>
      <c r="ET434" s="46"/>
      <c r="EU434" s="46"/>
      <c r="EV434" s="46"/>
      <c r="EW434" s="46"/>
      <c r="EX434" s="46"/>
      <c r="EY434" s="46"/>
      <c r="EZ434" s="46"/>
      <c r="FA434" s="46"/>
      <c r="FB434" s="46"/>
      <c r="FC434" s="46"/>
    </row>
    <row r="435" spans="1:159" x14ac:dyDescent="0.2">
      <c r="A435" s="26"/>
      <c r="B435" s="22"/>
      <c r="C435" s="22"/>
      <c r="D435" s="1"/>
      <c r="E435" s="1"/>
      <c r="F435" s="3"/>
      <c r="G435" s="3"/>
      <c r="H435" s="3"/>
      <c r="I435" s="1"/>
      <c r="J435" s="3"/>
      <c r="K435" s="3"/>
      <c r="L435" s="21"/>
      <c r="M435" s="21"/>
      <c r="N435" s="1"/>
      <c r="O435" s="1"/>
      <c r="P435" s="4"/>
      <c r="Q435" s="1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4"/>
      <c r="AM435" s="23"/>
      <c r="AN435" s="23"/>
      <c r="AO435" s="23"/>
      <c r="AP435" s="59"/>
      <c r="AQ435" s="23"/>
      <c r="AR435" s="59"/>
      <c r="AS435" s="23"/>
      <c r="AT435" s="23"/>
      <c r="AU435" s="59"/>
      <c r="AV435" s="59"/>
      <c r="AW435" s="24"/>
      <c r="AX435" s="24"/>
      <c r="AY435" s="23"/>
      <c r="AZ435" s="85"/>
      <c r="BA435" s="85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91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V435" s="46"/>
      <c r="DW435" s="46"/>
      <c r="DX435" s="46"/>
      <c r="DY435" s="46"/>
      <c r="DZ435" s="46"/>
      <c r="EA435" s="46"/>
      <c r="EB435" s="46"/>
      <c r="EC435" s="46"/>
      <c r="ED435" s="46"/>
      <c r="EE435" s="46"/>
      <c r="EF435" s="46"/>
      <c r="EG435" s="46"/>
      <c r="EH435" s="46"/>
      <c r="EI435" s="46"/>
      <c r="EJ435" s="46"/>
      <c r="EK435" s="46"/>
      <c r="EL435" s="46"/>
      <c r="EM435" s="46"/>
      <c r="EN435" s="46"/>
      <c r="EO435" s="46"/>
      <c r="EP435" s="46"/>
      <c r="EQ435" s="46"/>
      <c r="ER435" s="46"/>
      <c r="ES435" s="46"/>
      <c r="ET435" s="46"/>
      <c r="EU435" s="46"/>
      <c r="EV435" s="46"/>
      <c r="EW435" s="46"/>
      <c r="EX435" s="46"/>
      <c r="EY435" s="46"/>
      <c r="EZ435" s="46"/>
      <c r="FA435" s="46"/>
      <c r="FB435" s="46"/>
      <c r="FC435" s="46"/>
    </row>
    <row r="436" spans="1:159" x14ac:dyDescent="0.2">
      <c r="A436" s="26"/>
      <c r="B436" s="22"/>
      <c r="C436" s="22"/>
      <c r="D436" s="1"/>
      <c r="E436" s="1"/>
      <c r="F436" s="3"/>
      <c r="G436" s="3"/>
      <c r="H436" s="3"/>
      <c r="I436" s="1"/>
      <c r="J436" s="3"/>
      <c r="K436" s="3"/>
      <c r="L436" s="21"/>
      <c r="M436" s="21"/>
      <c r="N436" s="1"/>
      <c r="O436" s="1"/>
      <c r="P436" s="4"/>
      <c r="Q436" s="1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4"/>
      <c r="AM436" s="23"/>
      <c r="AN436" s="23"/>
      <c r="AO436" s="23"/>
      <c r="AP436" s="59"/>
      <c r="AQ436" s="23"/>
      <c r="AR436" s="59"/>
      <c r="AS436" s="60"/>
      <c r="AT436" s="60"/>
      <c r="AU436" s="59"/>
      <c r="AV436" s="59"/>
      <c r="AW436" s="24"/>
      <c r="AX436" s="24"/>
      <c r="AY436" s="23"/>
      <c r="AZ436" s="85"/>
      <c r="BA436" s="85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91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V436" s="46"/>
      <c r="DW436" s="46"/>
      <c r="DX436" s="46"/>
      <c r="DY436" s="46"/>
      <c r="DZ436" s="46"/>
      <c r="EA436" s="46"/>
      <c r="EB436" s="46"/>
      <c r="EC436" s="46"/>
      <c r="ED436" s="46"/>
      <c r="EE436" s="46"/>
      <c r="EF436" s="46"/>
      <c r="EG436" s="46"/>
      <c r="EH436" s="46"/>
      <c r="EI436" s="46"/>
      <c r="EJ436" s="46"/>
      <c r="EK436" s="46"/>
      <c r="EL436" s="46"/>
      <c r="EM436" s="46"/>
      <c r="EN436" s="46"/>
      <c r="EO436" s="46"/>
      <c r="EP436" s="46"/>
      <c r="EQ436" s="46"/>
      <c r="ER436" s="46"/>
      <c r="ES436" s="46"/>
      <c r="ET436" s="46"/>
      <c r="EU436" s="46"/>
      <c r="EV436" s="46"/>
      <c r="EW436" s="46"/>
      <c r="EX436" s="46"/>
      <c r="EY436" s="46"/>
      <c r="EZ436" s="46"/>
      <c r="FA436" s="46"/>
      <c r="FB436" s="46"/>
      <c r="FC436" s="46"/>
    </row>
    <row r="437" spans="1:159" x14ac:dyDescent="0.2">
      <c r="A437" s="26"/>
      <c r="B437" s="22"/>
      <c r="C437" s="22"/>
      <c r="D437" s="1"/>
      <c r="E437" s="1"/>
      <c r="F437" s="3"/>
      <c r="G437" s="3"/>
      <c r="H437" s="3"/>
      <c r="I437" s="1"/>
      <c r="J437" s="3"/>
      <c r="K437" s="3"/>
      <c r="L437" s="21"/>
      <c r="M437" s="21"/>
      <c r="N437" s="1"/>
      <c r="O437" s="1"/>
      <c r="P437" s="4"/>
      <c r="Q437" s="1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4"/>
      <c r="AM437" s="23"/>
      <c r="AN437" s="23"/>
      <c r="AO437" s="23"/>
      <c r="AP437" s="23"/>
      <c r="AQ437" s="23"/>
      <c r="AR437" s="59"/>
      <c r="AS437" s="59"/>
      <c r="AT437" s="59"/>
      <c r="AU437" s="64"/>
      <c r="AV437" s="59"/>
      <c r="AW437" s="24"/>
      <c r="AX437" s="24"/>
      <c r="AY437" s="23"/>
      <c r="AZ437" s="85"/>
      <c r="BA437" s="85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91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V437" s="46"/>
      <c r="DW437" s="46"/>
      <c r="DX437" s="46"/>
      <c r="DY437" s="46"/>
      <c r="DZ437" s="46"/>
      <c r="EA437" s="46"/>
      <c r="EB437" s="46"/>
      <c r="EC437" s="46"/>
      <c r="ED437" s="46"/>
      <c r="EE437" s="46"/>
      <c r="EF437" s="46"/>
      <c r="EG437" s="46"/>
      <c r="EH437" s="46"/>
      <c r="EI437" s="46"/>
      <c r="EJ437" s="46"/>
      <c r="EK437" s="46"/>
      <c r="EL437" s="46"/>
      <c r="EM437" s="46"/>
      <c r="EN437" s="46"/>
      <c r="EO437" s="46"/>
      <c r="EP437" s="46"/>
      <c r="EQ437" s="46"/>
      <c r="ER437" s="46"/>
      <c r="ES437" s="46"/>
      <c r="ET437" s="46"/>
      <c r="EU437" s="46"/>
      <c r="EV437" s="46"/>
      <c r="EW437" s="46"/>
      <c r="EX437" s="46"/>
      <c r="EY437" s="46"/>
      <c r="EZ437" s="46"/>
      <c r="FA437" s="46"/>
      <c r="FB437" s="46"/>
      <c r="FC437" s="46"/>
    </row>
    <row r="438" spans="1:159" x14ac:dyDescent="0.2">
      <c r="A438" s="26"/>
      <c r="B438" s="22"/>
      <c r="C438" s="22"/>
      <c r="D438" s="1"/>
      <c r="E438" s="1"/>
      <c r="F438" s="3"/>
      <c r="G438" s="3"/>
      <c r="H438" s="3"/>
      <c r="I438" s="1"/>
      <c r="J438" s="3"/>
      <c r="K438" s="3"/>
      <c r="L438" s="21"/>
      <c r="M438" s="21"/>
      <c r="N438" s="1"/>
      <c r="O438" s="1"/>
      <c r="P438" s="4"/>
      <c r="Q438" s="1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4"/>
      <c r="AM438" s="23"/>
      <c r="AN438" s="23"/>
      <c r="AO438" s="23"/>
      <c r="AP438" s="60"/>
      <c r="AQ438" s="23"/>
      <c r="AR438" s="59"/>
      <c r="AS438" s="59"/>
      <c r="AT438" s="59"/>
      <c r="AU438" s="59"/>
      <c r="AV438" s="59"/>
      <c r="AW438" s="24"/>
      <c r="AX438" s="24"/>
      <c r="AY438" s="60"/>
      <c r="AZ438" s="85"/>
      <c r="BA438" s="85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91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V438" s="46"/>
      <c r="DW438" s="46"/>
      <c r="DX438" s="46"/>
      <c r="DY438" s="46"/>
      <c r="DZ438" s="46"/>
      <c r="EA438" s="46"/>
      <c r="EB438" s="46"/>
      <c r="EC438" s="46"/>
      <c r="ED438" s="46"/>
      <c r="EE438" s="46"/>
      <c r="EF438" s="46"/>
      <c r="EG438" s="46"/>
      <c r="EH438" s="46"/>
      <c r="EI438" s="46"/>
      <c r="EJ438" s="46"/>
      <c r="EK438" s="46"/>
      <c r="EL438" s="46"/>
      <c r="EM438" s="46"/>
      <c r="EN438" s="46"/>
      <c r="EO438" s="46"/>
      <c r="EP438" s="46"/>
      <c r="EQ438" s="46"/>
      <c r="ER438" s="46"/>
      <c r="ES438" s="46"/>
      <c r="ET438" s="46"/>
      <c r="EU438" s="46"/>
      <c r="EV438" s="46"/>
      <c r="EW438" s="46"/>
      <c r="EX438" s="46"/>
      <c r="EY438" s="46"/>
      <c r="EZ438" s="46"/>
      <c r="FA438" s="46"/>
      <c r="FB438" s="46"/>
      <c r="FC438" s="46"/>
    </row>
    <row r="439" spans="1:159" x14ac:dyDescent="0.2">
      <c r="A439" s="26"/>
      <c r="B439" s="22"/>
      <c r="C439" s="22"/>
      <c r="D439" s="1"/>
      <c r="E439" s="1"/>
      <c r="F439" s="3"/>
      <c r="G439" s="3"/>
      <c r="H439" s="3"/>
      <c r="I439" s="1"/>
      <c r="J439" s="3"/>
      <c r="K439" s="3"/>
      <c r="L439" s="21"/>
      <c r="M439" s="21"/>
      <c r="N439" s="1"/>
      <c r="O439" s="1"/>
      <c r="P439" s="4"/>
      <c r="Q439" s="1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4"/>
      <c r="AM439" s="23"/>
      <c r="AN439" s="23"/>
      <c r="AO439" s="23"/>
      <c r="AP439" s="59"/>
      <c r="AQ439" s="23"/>
      <c r="AR439" s="59"/>
      <c r="AS439" s="59"/>
      <c r="AT439" s="59"/>
      <c r="AU439" s="59"/>
      <c r="AV439" s="59"/>
      <c r="AW439" s="24"/>
      <c r="AX439" s="24"/>
      <c r="AY439" s="59"/>
      <c r="AZ439" s="85"/>
      <c r="BA439" s="85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91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V439" s="46"/>
      <c r="DW439" s="46"/>
      <c r="DX439" s="46"/>
      <c r="DY439" s="46"/>
      <c r="DZ439" s="46"/>
      <c r="EA439" s="46"/>
      <c r="EB439" s="46"/>
      <c r="EC439" s="46"/>
      <c r="ED439" s="46"/>
      <c r="EE439" s="46"/>
      <c r="EF439" s="46"/>
      <c r="EG439" s="46"/>
      <c r="EH439" s="46"/>
      <c r="EI439" s="46"/>
      <c r="EJ439" s="46"/>
      <c r="EK439" s="46"/>
      <c r="EL439" s="46"/>
      <c r="EM439" s="46"/>
      <c r="EN439" s="46"/>
      <c r="EO439" s="46"/>
      <c r="EP439" s="46"/>
      <c r="EQ439" s="46"/>
      <c r="ER439" s="46"/>
      <c r="ES439" s="46"/>
      <c r="ET439" s="46"/>
      <c r="EU439" s="46"/>
      <c r="EV439" s="46"/>
      <c r="EW439" s="46"/>
      <c r="EX439" s="46"/>
      <c r="EY439" s="46"/>
      <c r="EZ439" s="46"/>
      <c r="FA439" s="46"/>
      <c r="FB439" s="46"/>
      <c r="FC439" s="46"/>
    </row>
    <row r="440" spans="1:159" x14ac:dyDescent="0.2">
      <c r="A440" s="26"/>
      <c r="B440" s="22"/>
      <c r="C440" s="22"/>
      <c r="D440" s="1"/>
      <c r="E440" s="1"/>
      <c r="F440" s="3"/>
      <c r="G440" s="3"/>
      <c r="H440" s="3"/>
      <c r="I440" s="1"/>
      <c r="J440" s="3"/>
      <c r="K440" s="3"/>
      <c r="L440" s="21"/>
      <c r="M440" s="21"/>
      <c r="N440" s="1"/>
      <c r="O440" s="1"/>
      <c r="P440" s="4"/>
      <c r="Q440" s="1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4"/>
      <c r="AM440" s="23"/>
      <c r="AN440" s="23"/>
      <c r="AO440" s="23"/>
      <c r="AP440" s="59"/>
      <c r="AQ440" s="23"/>
      <c r="AR440" s="59"/>
      <c r="AS440" s="59"/>
      <c r="AT440" s="59"/>
      <c r="AU440" s="59"/>
      <c r="AV440" s="59"/>
      <c r="AW440" s="24"/>
      <c r="AX440" s="24"/>
      <c r="AY440" s="59"/>
      <c r="AZ440" s="85"/>
      <c r="BA440" s="85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91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V440" s="46"/>
      <c r="DW440" s="46"/>
      <c r="DX440" s="46"/>
      <c r="DY440" s="46"/>
      <c r="DZ440" s="46"/>
      <c r="EA440" s="46"/>
      <c r="EB440" s="46"/>
      <c r="EC440" s="46"/>
      <c r="ED440" s="46"/>
      <c r="EE440" s="46"/>
      <c r="EF440" s="46"/>
      <c r="EG440" s="46"/>
      <c r="EH440" s="46"/>
      <c r="EI440" s="46"/>
      <c r="EJ440" s="46"/>
      <c r="EK440" s="46"/>
      <c r="EL440" s="46"/>
      <c r="EM440" s="46"/>
      <c r="EN440" s="46"/>
      <c r="EO440" s="46"/>
      <c r="EP440" s="46"/>
      <c r="EQ440" s="46"/>
      <c r="ER440" s="46"/>
      <c r="ES440" s="46"/>
      <c r="ET440" s="46"/>
      <c r="EU440" s="46"/>
      <c r="EV440" s="46"/>
      <c r="EW440" s="46"/>
      <c r="EX440" s="46"/>
      <c r="EY440" s="46"/>
      <c r="EZ440" s="46"/>
      <c r="FA440" s="46"/>
      <c r="FB440" s="46"/>
      <c r="FC440" s="46"/>
    </row>
    <row r="441" spans="1:159" x14ac:dyDescent="0.2">
      <c r="A441" s="26"/>
      <c r="B441" s="22"/>
      <c r="C441" s="22"/>
      <c r="D441" s="1"/>
      <c r="E441" s="1"/>
      <c r="F441" s="3"/>
      <c r="G441" s="3"/>
      <c r="H441" s="3"/>
      <c r="I441" s="1"/>
      <c r="J441" s="3"/>
      <c r="K441" s="3"/>
      <c r="L441" s="21"/>
      <c r="M441" s="21"/>
      <c r="N441" s="1"/>
      <c r="O441" s="1"/>
      <c r="P441" s="4"/>
      <c r="Q441" s="1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4"/>
      <c r="AM441" s="23"/>
      <c r="AN441" s="23"/>
      <c r="AO441" s="23"/>
      <c r="AP441" s="59"/>
      <c r="AQ441" s="23"/>
      <c r="AR441" s="59"/>
      <c r="AS441" s="59"/>
      <c r="AT441" s="59"/>
      <c r="AU441" s="64"/>
      <c r="AV441" s="59"/>
      <c r="AW441" s="24"/>
      <c r="AX441" s="24"/>
      <c r="AY441" s="59"/>
      <c r="AZ441" s="86"/>
      <c r="BA441" s="85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91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V441" s="46"/>
      <c r="DW441" s="46"/>
      <c r="DX441" s="46"/>
      <c r="DY441" s="46"/>
      <c r="DZ441" s="46"/>
      <c r="EA441" s="46"/>
      <c r="EB441" s="46"/>
      <c r="EC441" s="46"/>
      <c r="ED441" s="46"/>
      <c r="EE441" s="46"/>
      <c r="EF441" s="46"/>
      <c r="EG441" s="46"/>
      <c r="EH441" s="46"/>
      <c r="EI441" s="46"/>
      <c r="EJ441" s="46"/>
      <c r="EK441" s="46"/>
      <c r="EL441" s="46"/>
      <c r="EM441" s="46"/>
      <c r="EN441" s="46"/>
      <c r="EO441" s="46"/>
      <c r="EP441" s="46"/>
      <c r="EQ441" s="46"/>
      <c r="ER441" s="46"/>
      <c r="ES441" s="46"/>
      <c r="ET441" s="46"/>
      <c r="EU441" s="46"/>
      <c r="EV441" s="46"/>
      <c r="EW441" s="46"/>
      <c r="EX441" s="46"/>
      <c r="EY441" s="46"/>
      <c r="EZ441" s="46"/>
      <c r="FA441" s="46"/>
      <c r="FB441" s="46"/>
      <c r="FC441" s="46"/>
    </row>
    <row r="442" spans="1:159" x14ac:dyDescent="0.2">
      <c r="A442" s="26"/>
      <c r="B442" s="22"/>
      <c r="C442" s="22"/>
      <c r="D442" s="1"/>
      <c r="E442" s="1"/>
      <c r="F442" s="3"/>
      <c r="G442" s="3"/>
      <c r="H442" s="3"/>
      <c r="I442" s="1"/>
      <c r="J442" s="3"/>
      <c r="K442" s="3"/>
      <c r="L442" s="21"/>
      <c r="M442" s="21"/>
      <c r="N442" s="1"/>
      <c r="O442" s="1"/>
      <c r="P442" s="4"/>
      <c r="Q442" s="1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4"/>
      <c r="AM442" s="23"/>
      <c r="AN442" s="23"/>
      <c r="AO442" s="23"/>
      <c r="AP442" s="59"/>
      <c r="AQ442" s="23"/>
      <c r="AR442" s="59"/>
      <c r="AS442" s="59"/>
      <c r="AT442" s="59"/>
      <c r="AU442" s="59"/>
      <c r="AV442" s="59"/>
      <c r="AW442" s="24"/>
      <c r="AX442" s="24"/>
      <c r="AY442" s="59"/>
      <c r="AZ442" s="85"/>
      <c r="BA442" s="85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91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V442" s="46"/>
      <c r="DW442" s="46"/>
      <c r="DX442" s="46"/>
      <c r="DY442" s="46"/>
      <c r="DZ442" s="46"/>
      <c r="EA442" s="46"/>
      <c r="EB442" s="46"/>
      <c r="EC442" s="46"/>
      <c r="ED442" s="46"/>
      <c r="EE442" s="46"/>
      <c r="EF442" s="46"/>
      <c r="EG442" s="46"/>
      <c r="EH442" s="46"/>
      <c r="EI442" s="46"/>
      <c r="EJ442" s="46"/>
      <c r="EK442" s="46"/>
      <c r="EL442" s="46"/>
      <c r="EM442" s="46"/>
      <c r="EN442" s="46"/>
      <c r="EO442" s="46"/>
      <c r="EP442" s="46"/>
      <c r="EQ442" s="46"/>
      <c r="ER442" s="46"/>
      <c r="ES442" s="46"/>
      <c r="ET442" s="46"/>
      <c r="EU442" s="46"/>
      <c r="EV442" s="46"/>
      <c r="EW442" s="46"/>
      <c r="EX442" s="46"/>
      <c r="EY442" s="46"/>
      <c r="EZ442" s="46"/>
      <c r="FA442" s="46"/>
      <c r="FB442" s="46"/>
      <c r="FC442" s="46"/>
    </row>
    <row r="443" spans="1:159" x14ac:dyDescent="0.2">
      <c r="A443" s="26"/>
      <c r="B443" s="22"/>
      <c r="C443" s="22"/>
      <c r="D443" s="1"/>
      <c r="E443" s="1"/>
      <c r="F443" s="3"/>
      <c r="G443" s="3"/>
      <c r="H443" s="3"/>
      <c r="I443" s="1"/>
      <c r="J443" s="3"/>
      <c r="K443" s="3"/>
      <c r="L443" s="21"/>
      <c r="M443" s="21"/>
      <c r="N443" s="1"/>
      <c r="O443" s="1"/>
      <c r="P443" s="4"/>
      <c r="Q443" s="1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65"/>
      <c r="AL443" s="24"/>
      <c r="AM443" s="23"/>
      <c r="AN443" s="23"/>
      <c r="AO443" s="23"/>
      <c r="AP443" s="59"/>
      <c r="AQ443" s="65"/>
      <c r="AR443" s="59"/>
      <c r="AS443" s="59"/>
      <c r="AT443" s="59"/>
      <c r="AU443" s="59"/>
      <c r="AV443" s="59"/>
      <c r="AW443" s="24"/>
      <c r="AX443" s="24"/>
      <c r="AY443" s="59"/>
      <c r="AZ443" s="86"/>
      <c r="BA443" s="85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91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V443" s="46"/>
      <c r="DW443" s="46"/>
      <c r="DX443" s="46"/>
      <c r="DY443" s="46"/>
      <c r="DZ443" s="46"/>
      <c r="EA443" s="46"/>
      <c r="EB443" s="46"/>
      <c r="EC443" s="46"/>
      <c r="ED443" s="46"/>
      <c r="EE443" s="46"/>
      <c r="EF443" s="46"/>
      <c r="EG443" s="46"/>
      <c r="EH443" s="46"/>
      <c r="EI443" s="46"/>
      <c r="EJ443" s="46"/>
      <c r="EK443" s="46"/>
      <c r="EL443" s="46"/>
      <c r="EM443" s="46"/>
      <c r="EN443" s="46"/>
      <c r="EO443" s="46"/>
      <c r="EP443" s="46"/>
      <c r="EQ443" s="46"/>
      <c r="ER443" s="46"/>
      <c r="ES443" s="46"/>
      <c r="ET443" s="46"/>
      <c r="EU443" s="46"/>
      <c r="EV443" s="46"/>
      <c r="EW443" s="46"/>
      <c r="EX443" s="46"/>
      <c r="EY443" s="46"/>
      <c r="EZ443" s="46"/>
      <c r="FA443" s="46"/>
      <c r="FB443" s="46"/>
      <c r="FC443" s="46"/>
    </row>
    <row r="444" spans="1:159" x14ac:dyDescent="0.2">
      <c r="A444" s="26"/>
      <c r="B444" s="22"/>
      <c r="C444" s="22"/>
      <c r="D444" s="1"/>
      <c r="E444" s="1"/>
      <c r="F444" s="3"/>
      <c r="G444" s="3"/>
      <c r="H444" s="3"/>
      <c r="I444" s="1"/>
      <c r="J444" s="3"/>
      <c r="K444" s="3"/>
      <c r="L444" s="21"/>
      <c r="M444" s="21"/>
      <c r="N444" s="1"/>
      <c r="O444" s="1"/>
      <c r="P444" s="4"/>
      <c r="Q444" s="1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4"/>
      <c r="AM444" s="23"/>
      <c r="AN444" s="23"/>
      <c r="AO444" s="23"/>
      <c r="AP444" s="59"/>
      <c r="AQ444" s="23"/>
      <c r="AR444" s="59"/>
      <c r="AS444" s="59"/>
      <c r="AT444" s="59"/>
      <c r="AU444" s="59"/>
      <c r="AV444" s="59"/>
      <c r="AW444" s="24"/>
      <c r="AX444" s="24"/>
      <c r="AY444" s="59"/>
      <c r="AZ444" s="86"/>
      <c r="BA444" s="85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91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V444" s="46"/>
      <c r="DW444" s="46"/>
      <c r="DX444" s="46"/>
      <c r="DY444" s="46"/>
      <c r="DZ444" s="46"/>
      <c r="EA444" s="46"/>
      <c r="EB444" s="46"/>
      <c r="EC444" s="46"/>
      <c r="ED444" s="46"/>
      <c r="EE444" s="46"/>
      <c r="EF444" s="46"/>
      <c r="EG444" s="46"/>
      <c r="EH444" s="46"/>
      <c r="EI444" s="46"/>
      <c r="EJ444" s="46"/>
      <c r="EK444" s="46"/>
      <c r="EL444" s="46"/>
      <c r="EM444" s="46"/>
      <c r="EN444" s="46"/>
      <c r="EO444" s="46"/>
      <c r="EP444" s="46"/>
      <c r="EQ444" s="46"/>
      <c r="ER444" s="46"/>
      <c r="ES444" s="46"/>
      <c r="ET444" s="46"/>
      <c r="EU444" s="46"/>
      <c r="EV444" s="46"/>
      <c r="EW444" s="46"/>
      <c r="EX444" s="46"/>
      <c r="EY444" s="46"/>
      <c r="EZ444" s="46"/>
      <c r="FA444" s="46"/>
      <c r="FB444" s="46"/>
      <c r="FC444" s="46"/>
    </row>
    <row r="445" spans="1:159" x14ac:dyDescent="0.2">
      <c r="A445" s="26"/>
      <c r="B445" s="22"/>
      <c r="C445" s="22"/>
      <c r="D445" s="1"/>
      <c r="E445" s="1"/>
      <c r="F445" s="3"/>
      <c r="G445" s="3"/>
      <c r="H445" s="3"/>
      <c r="I445" s="1"/>
      <c r="J445" s="3"/>
      <c r="K445" s="3"/>
      <c r="L445" s="21"/>
      <c r="M445" s="21"/>
      <c r="N445" s="1"/>
      <c r="O445" s="1"/>
      <c r="P445" s="4"/>
      <c r="Q445" s="1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4"/>
      <c r="AM445" s="23"/>
      <c r="AN445" s="23"/>
      <c r="AO445" s="23"/>
      <c r="AP445" s="59"/>
      <c r="AQ445" s="23"/>
      <c r="AR445" s="59"/>
      <c r="AS445" s="59"/>
      <c r="AT445" s="59"/>
      <c r="AU445" s="59"/>
      <c r="AV445" s="59"/>
      <c r="AW445" s="24"/>
      <c r="AX445" s="24"/>
      <c r="AY445" s="59"/>
      <c r="AZ445" s="86"/>
      <c r="BA445" s="85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91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V445" s="46"/>
      <c r="DW445" s="46"/>
      <c r="DX445" s="46"/>
      <c r="DY445" s="46"/>
      <c r="DZ445" s="46"/>
      <c r="EA445" s="46"/>
      <c r="EB445" s="46"/>
      <c r="EC445" s="46"/>
      <c r="ED445" s="46"/>
      <c r="EE445" s="46"/>
      <c r="EF445" s="46"/>
      <c r="EG445" s="46"/>
      <c r="EH445" s="46"/>
      <c r="EI445" s="46"/>
      <c r="EJ445" s="46"/>
      <c r="EK445" s="46"/>
      <c r="EL445" s="46"/>
      <c r="EM445" s="46"/>
      <c r="EN445" s="46"/>
      <c r="EO445" s="46"/>
      <c r="EP445" s="46"/>
      <c r="EQ445" s="46"/>
      <c r="ER445" s="46"/>
      <c r="ES445" s="46"/>
      <c r="ET445" s="46"/>
      <c r="EU445" s="46"/>
      <c r="EV445" s="46"/>
      <c r="EW445" s="46"/>
      <c r="EX445" s="46"/>
      <c r="EY445" s="46"/>
      <c r="EZ445" s="46"/>
      <c r="FA445" s="46"/>
      <c r="FB445" s="46"/>
      <c r="FC445" s="46"/>
    </row>
    <row r="446" spans="1:159" x14ac:dyDescent="0.2">
      <c r="A446" s="26"/>
      <c r="B446" s="22"/>
      <c r="C446" s="22"/>
      <c r="D446" s="1"/>
      <c r="E446" s="1"/>
      <c r="F446" s="3"/>
      <c r="G446" s="3"/>
      <c r="H446" s="3"/>
      <c r="I446" s="1"/>
      <c r="J446" s="3"/>
      <c r="K446" s="3"/>
      <c r="L446" s="21"/>
      <c r="M446" s="21"/>
      <c r="N446" s="1"/>
      <c r="O446" s="1"/>
      <c r="P446" s="4"/>
      <c r="Q446" s="1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4"/>
      <c r="AM446" s="23"/>
      <c r="AN446" s="23"/>
      <c r="AO446" s="23"/>
      <c r="AP446" s="59"/>
      <c r="AQ446" s="23"/>
      <c r="AR446" s="59"/>
      <c r="AS446" s="59"/>
      <c r="AT446" s="59"/>
      <c r="AU446" s="59"/>
      <c r="AV446" s="59"/>
      <c r="AW446" s="24"/>
      <c r="AX446" s="24"/>
      <c r="AY446" s="59"/>
      <c r="AZ446" s="86"/>
      <c r="BA446" s="85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91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V446" s="46"/>
      <c r="DW446" s="46"/>
      <c r="DX446" s="46"/>
      <c r="DY446" s="46"/>
      <c r="DZ446" s="46"/>
      <c r="EA446" s="46"/>
      <c r="EB446" s="46"/>
      <c r="EC446" s="46"/>
      <c r="ED446" s="46"/>
      <c r="EE446" s="46"/>
      <c r="EF446" s="46"/>
      <c r="EG446" s="46"/>
      <c r="EH446" s="46"/>
      <c r="EI446" s="46"/>
      <c r="EJ446" s="46"/>
      <c r="EK446" s="46"/>
      <c r="EL446" s="46"/>
      <c r="EM446" s="46"/>
      <c r="EN446" s="46"/>
      <c r="EO446" s="46"/>
      <c r="EP446" s="46"/>
      <c r="EQ446" s="46"/>
      <c r="ER446" s="46"/>
      <c r="ES446" s="46"/>
      <c r="ET446" s="46"/>
      <c r="EU446" s="46"/>
      <c r="EV446" s="46"/>
      <c r="EW446" s="46"/>
      <c r="EX446" s="46"/>
      <c r="EY446" s="46"/>
      <c r="EZ446" s="46"/>
      <c r="FA446" s="46"/>
      <c r="FB446" s="46"/>
      <c r="FC446" s="46"/>
    </row>
    <row r="447" spans="1:159" x14ac:dyDescent="0.2">
      <c r="A447" s="26"/>
      <c r="B447" s="22"/>
      <c r="C447" s="22"/>
      <c r="D447" s="1"/>
      <c r="E447" s="1"/>
      <c r="F447" s="3"/>
      <c r="G447" s="3"/>
      <c r="H447" s="3"/>
      <c r="I447" s="1"/>
      <c r="J447" s="3"/>
      <c r="K447" s="3"/>
      <c r="L447" s="21"/>
      <c r="M447" s="21"/>
      <c r="N447" s="1"/>
      <c r="O447" s="1"/>
      <c r="P447" s="4"/>
      <c r="Q447" s="1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4"/>
      <c r="AM447" s="23"/>
      <c r="AN447" s="23"/>
      <c r="AO447" s="23"/>
      <c r="AP447" s="59"/>
      <c r="AQ447" s="23"/>
      <c r="AR447" s="59"/>
      <c r="AS447" s="59"/>
      <c r="AT447" s="59"/>
      <c r="AU447" s="64"/>
      <c r="AV447" s="59"/>
      <c r="AW447" s="24"/>
      <c r="AX447" s="24"/>
      <c r="AY447" s="59"/>
      <c r="AZ447" s="86"/>
      <c r="BA447" s="85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91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46"/>
      <c r="DY447" s="46"/>
      <c r="DZ447" s="46"/>
      <c r="EA447" s="46"/>
      <c r="EB447" s="46"/>
      <c r="EC447" s="46"/>
      <c r="ED447" s="46"/>
      <c r="EE447" s="46"/>
      <c r="EF447" s="46"/>
      <c r="EG447" s="46"/>
      <c r="EH447" s="46"/>
      <c r="EI447" s="46"/>
      <c r="EJ447" s="46"/>
      <c r="EK447" s="46"/>
      <c r="EL447" s="46"/>
      <c r="EM447" s="46"/>
      <c r="EN447" s="46"/>
      <c r="EO447" s="46"/>
      <c r="EP447" s="46"/>
      <c r="EQ447" s="46"/>
      <c r="ER447" s="46"/>
      <c r="ES447" s="46"/>
      <c r="ET447" s="46"/>
      <c r="EU447" s="46"/>
      <c r="EV447" s="46"/>
      <c r="EW447" s="46"/>
      <c r="EX447" s="46"/>
      <c r="EY447" s="46"/>
      <c r="EZ447" s="46"/>
      <c r="FA447" s="46"/>
      <c r="FB447" s="46"/>
      <c r="FC447" s="46"/>
    </row>
    <row r="448" spans="1:159" x14ac:dyDescent="0.2">
      <c r="A448" s="26"/>
      <c r="B448" s="22"/>
      <c r="C448" s="22"/>
      <c r="D448" s="1"/>
      <c r="E448" s="1"/>
      <c r="F448" s="3"/>
      <c r="G448" s="3"/>
      <c r="H448" s="3"/>
      <c r="I448" s="1"/>
      <c r="J448" s="3"/>
      <c r="K448" s="3"/>
      <c r="L448" s="21"/>
      <c r="M448" s="21"/>
      <c r="N448" s="1"/>
      <c r="O448" s="1"/>
      <c r="P448" s="4"/>
      <c r="Q448" s="1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4"/>
      <c r="AM448" s="23"/>
      <c r="AN448" s="23"/>
      <c r="AO448" s="23"/>
      <c r="AP448" s="59"/>
      <c r="AQ448" s="23"/>
      <c r="AR448" s="59"/>
      <c r="AS448" s="59"/>
      <c r="AT448" s="59"/>
      <c r="AU448" s="59"/>
      <c r="AV448" s="59"/>
      <c r="AW448" s="24"/>
      <c r="AX448" s="24"/>
      <c r="AY448" s="59"/>
      <c r="AZ448" s="86"/>
      <c r="BA448" s="85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91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V448" s="46"/>
      <c r="DW448" s="46"/>
      <c r="DX448" s="46"/>
      <c r="DY448" s="46"/>
      <c r="DZ448" s="46"/>
      <c r="EA448" s="46"/>
      <c r="EB448" s="46"/>
      <c r="EC448" s="46"/>
      <c r="ED448" s="46"/>
      <c r="EE448" s="46"/>
      <c r="EF448" s="46"/>
      <c r="EG448" s="46"/>
      <c r="EH448" s="46"/>
      <c r="EI448" s="46"/>
      <c r="EJ448" s="46"/>
      <c r="EK448" s="46"/>
      <c r="EL448" s="46"/>
      <c r="EM448" s="46"/>
      <c r="EN448" s="46"/>
      <c r="EO448" s="46"/>
      <c r="EP448" s="46"/>
      <c r="EQ448" s="46"/>
      <c r="ER448" s="46"/>
      <c r="ES448" s="46"/>
      <c r="ET448" s="46"/>
      <c r="EU448" s="46"/>
      <c r="EV448" s="46"/>
      <c r="EW448" s="46"/>
      <c r="EX448" s="46"/>
      <c r="EY448" s="46"/>
      <c r="EZ448" s="46"/>
      <c r="FA448" s="46"/>
      <c r="FB448" s="46"/>
      <c r="FC448" s="46"/>
    </row>
    <row r="449" spans="1:159" x14ac:dyDescent="0.2">
      <c r="A449" s="26"/>
      <c r="B449" s="22"/>
      <c r="C449" s="22"/>
      <c r="D449" s="1"/>
      <c r="E449" s="1"/>
      <c r="F449" s="3"/>
      <c r="G449" s="3"/>
      <c r="H449" s="3"/>
      <c r="I449" s="1"/>
      <c r="J449" s="3"/>
      <c r="K449" s="3"/>
      <c r="L449" s="21"/>
      <c r="M449" s="21"/>
      <c r="N449" s="1"/>
      <c r="O449" s="1"/>
      <c r="P449" s="4"/>
      <c r="Q449" s="1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4"/>
      <c r="AM449" s="23"/>
      <c r="AN449" s="23"/>
      <c r="AO449" s="23"/>
      <c r="AP449" s="59"/>
      <c r="AQ449" s="23"/>
      <c r="AR449" s="59"/>
      <c r="AS449" s="59"/>
      <c r="AT449" s="59"/>
      <c r="AU449" s="59"/>
      <c r="AV449" s="59"/>
      <c r="AW449" s="24"/>
      <c r="AX449" s="24"/>
      <c r="AY449" s="59"/>
      <c r="AZ449" s="86"/>
      <c r="BA449" s="85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91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V449" s="46"/>
      <c r="DW449" s="46"/>
      <c r="DX449" s="46"/>
      <c r="DY449" s="46"/>
      <c r="DZ449" s="46"/>
      <c r="EA449" s="46"/>
      <c r="EB449" s="46"/>
      <c r="EC449" s="46"/>
      <c r="ED449" s="46"/>
      <c r="EE449" s="46"/>
      <c r="EF449" s="46"/>
      <c r="EG449" s="46"/>
      <c r="EH449" s="46"/>
      <c r="EI449" s="46"/>
      <c r="EJ449" s="46"/>
      <c r="EK449" s="46"/>
      <c r="EL449" s="46"/>
      <c r="EM449" s="46"/>
      <c r="EN449" s="46"/>
      <c r="EO449" s="46"/>
      <c r="EP449" s="46"/>
      <c r="EQ449" s="46"/>
      <c r="ER449" s="46"/>
      <c r="ES449" s="46"/>
      <c r="ET449" s="46"/>
      <c r="EU449" s="46"/>
      <c r="EV449" s="46"/>
      <c r="EW449" s="46"/>
      <c r="EX449" s="46"/>
      <c r="EY449" s="46"/>
      <c r="EZ449" s="46"/>
      <c r="FA449" s="46"/>
      <c r="FB449" s="46"/>
      <c r="FC449" s="46"/>
    </row>
    <row r="450" spans="1:159" x14ac:dyDescent="0.2">
      <c r="A450" s="26"/>
      <c r="B450" s="22"/>
      <c r="C450" s="22"/>
      <c r="D450" s="1"/>
      <c r="E450" s="1"/>
      <c r="F450" s="3"/>
      <c r="G450" s="3"/>
      <c r="H450" s="3"/>
      <c r="I450" s="1"/>
      <c r="J450" s="3"/>
      <c r="K450" s="3"/>
      <c r="L450" s="21"/>
      <c r="M450" s="21"/>
      <c r="N450" s="1"/>
      <c r="O450" s="1"/>
      <c r="P450" s="4"/>
      <c r="Q450" s="1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4"/>
      <c r="AM450" s="23"/>
      <c r="AN450" s="23"/>
      <c r="AO450" s="23"/>
      <c r="AP450" s="59"/>
      <c r="AQ450" s="23"/>
      <c r="AR450" s="59"/>
      <c r="AS450" s="59"/>
      <c r="AT450" s="59"/>
      <c r="AU450" s="59"/>
      <c r="AV450" s="59"/>
      <c r="AW450" s="24"/>
      <c r="AX450" s="24"/>
      <c r="AY450" s="59"/>
      <c r="AZ450" s="85"/>
      <c r="BA450" s="85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91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  <c r="EI450" s="46"/>
      <c r="EJ450" s="46"/>
      <c r="EK450" s="46"/>
      <c r="EL450" s="46"/>
      <c r="EM450" s="46"/>
      <c r="EN450" s="46"/>
      <c r="EO450" s="46"/>
      <c r="EP450" s="46"/>
      <c r="EQ450" s="46"/>
      <c r="ER450" s="46"/>
      <c r="ES450" s="46"/>
      <c r="ET450" s="46"/>
      <c r="EU450" s="46"/>
      <c r="EV450" s="46"/>
      <c r="EW450" s="46"/>
      <c r="EX450" s="46"/>
      <c r="EY450" s="46"/>
      <c r="EZ450" s="46"/>
      <c r="FA450" s="46"/>
      <c r="FB450" s="46"/>
      <c r="FC450" s="46"/>
    </row>
    <row r="451" spans="1:159" x14ac:dyDescent="0.2">
      <c r="A451" s="26"/>
      <c r="B451" s="22"/>
      <c r="C451" s="22"/>
      <c r="D451" s="1"/>
      <c r="E451" s="1"/>
      <c r="F451" s="3"/>
      <c r="G451" s="3"/>
      <c r="H451" s="3"/>
      <c r="I451" s="1"/>
      <c r="J451" s="3"/>
      <c r="K451" s="3"/>
      <c r="L451" s="21"/>
      <c r="M451" s="21"/>
      <c r="N451" s="1"/>
      <c r="O451" s="1"/>
      <c r="P451" s="4"/>
      <c r="Q451" s="1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4"/>
      <c r="AM451" s="23"/>
      <c r="AN451" s="23"/>
      <c r="AO451" s="23"/>
      <c r="AP451" s="59"/>
      <c r="AQ451" s="23"/>
      <c r="AR451" s="59"/>
      <c r="AS451" s="59"/>
      <c r="AT451" s="59"/>
      <c r="AU451" s="59"/>
      <c r="AV451" s="59"/>
      <c r="AW451" s="24"/>
      <c r="AX451" s="24"/>
      <c r="AY451" s="59"/>
      <c r="AZ451" s="85"/>
      <c r="BA451" s="85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91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V451" s="46"/>
      <c r="DW451" s="46"/>
      <c r="DX451" s="46"/>
      <c r="DY451" s="46"/>
      <c r="DZ451" s="46"/>
      <c r="EA451" s="46"/>
      <c r="EB451" s="46"/>
      <c r="EC451" s="46"/>
      <c r="ED451" s="46"/>
      <c r="EE451" s="46"/>
      <c r="EF451" s="46"/>
      <c r="EG451" s="46"/>
      <c r="EH451" s="46"/>
      <c r="EI451" s="46"/>
      <c r="EJ451" s="46"/>
      <c r="EK451" s="46"/>
      <c r="EL451" s="46"/>
      <c r="EM451" s="46"/>
      <c r="EN451" s="46"/>
      <c r="EO451" s="46"/>
      <c r="EP451" s="46"/>
      <c r="EQ451" s="46"/>
      <c r="ER451" s="46"/>
      <c r="ES451" s="46"/>
      <c r="ET451" s="46"/>
      <c r="EU451" s="46"/>
      <c r="EV451" s="46"/>
      <c r="EW451" s="46"/>
      <c r="EX451" s="46"/>
      <c r="EY451" s="46"/>
      <c r="EZ451" s="46"/>
      <c r="FA451" s="46"/>
      <c r="FB451" s="46"/>
      <c r="FC451" s="46"/>
    </row>
    <row r="452" spans="1:159" x14ac:dyDescent="0.2">
      <c r="A452" s="26"/>
      <c r="B452" s="22"/>
      <c r="C452" s="22"/>
      <c r="D452" s="1"/>
      <c r="E452" s="1"/>
      <c r="F452" s="3"/>
      <c r="G452" s="3"/>
      <c r="H452" s="3"/>
      <c r="I452" s="1"/>
      <c r="J452" s="3"/>
      <c r="K452" s="3"/>
      <c r="L452" s="21"/>
      <c r="M452" s="21"/>
      <c r="N452" s="1"/>
      <c r="O452" s="1"/>
      <c r="P452" s="4"/>
      <c r="Q452" s="1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4"/>
      <c r="AM452" s="23"/>
      <c r="AN452" s="23"/>
      <c r="AO452" s="23"/>
      <c r="AP452" s="59"/>
      <c r="AQ452" s="23"/>
      <c r="AR452" s="59"/>
      <c r="AS452" s="59"/>
      <c r="AT452" s="59"/>
      <c r="AU452" s="59"/>
      <c r="AV452" s="59"/>
      <c r="AW452" s="24"/>
      <c r="AX452" s="24"/>
      <c r="AY452" s="59"/>
      <c r="AZ452" s="85"/>
      <c r="BA452" s="85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91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V452" s="46"/>
      <c r="DW452" s="46"/>
      <c r="DX452" s="46"/>
      <c r="DY452" s="46"/>
      <c r="DZ452" s="46"/>
      <c r="EA452" s="46"/>
      <c r="EB452" s="46"/>
      <c r="EC452" s="46"/>
      <c r="ED452" s="46"/>
      <c r="EE452" s="46"/>
      <c r="EF452" s="46"/>
      <c r="EG452" s="46"/>
      <c r="EH452" s="46"/>
      <c r="EI452" s="46"/>
      <c r="EJ452" s="46"/>
      <c r="EK452" s="46"/>
      <c r="EL452" s="46"/>
      <c r="EM452" s="46"/>
      <c r="EN452" s="46"/>
      <c r="EO452" s="46"/>
      <c r="EP452" s="46"/>
      <c r="EQ452" s="46"/>
      <c r="ER452" s="46"/>
      <c r="ES452" s="46"/>
      <c r="ET452" s="46"/>
      <c r="EU452" s="46"/>
      <c r="EV452" s="46"/>
      <c r="EW452" s="46"/>
      <c r="EX452" s="46"/>
      <c r="EY452" s="46"/>
      <c r="EZ452" s="46"/>
      <c r="FA452" s="46"/>
      <c r="FB452" s="46"/>
      <c r="FC452" s="46"/>
    </row>
    <row r="453" spans="1:159" x14ac:dyDescent="0.2">
      <c r="A453" s="26"/>
      <c r="B453" s="22"/>
      <c r="C453" s="22"/>
      <c r="D453" s="1"/>
      <c r="E453" s="1"/>
      <c r="F453" s="3"/>
      <c r="G453" s="3"/>
      <c r="H453" s="3"/>
      <c r="I453" s="1"/>
      <c r="J453" s="3"/>
      <c r="K453" s="3"/>
      <c r="L453" s="21"/>
      <c r="M453" s="21"/>
      <c r="N453" s="1"/>
      <c r="O453" s="1"/>
      <c r="P453" s="4"/>
      <c r="Q453" s="1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4"/>
      <c r="AM453" s="23"/>
      <c r="AN453" s="23"/>
      <c r="AO453" s="23"/>
      <c r="AP453" s="59"/>
      <c r="AQ453" s="23"/>
      <c r="AR453" s="59"/>
      <c r="AS453" s="59"/>
      <c r="AT453" s="64"/>
      <c r="AU453" s="59"/>
      <c r="AV453" s="59"/>
      <c r="AW453" s="24"/>
      <c r="AX453" s="24"/>
      <c r="AY453" s="59"/>
      <c r="AZ453" s="85"/>
      <c r="BA453" s="85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91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V453" s="46"/>
      <c r="DW453" s="46"/>
      <c r="DX453" s="46"/>
      <c r="DY453" s="46"/>
      <c r="DZ453" s="46"/>
      <c r="EA453" s="46"/>
      <c r="EB453" s="46"/>
      <c r="EC453" s="46"/>
      <c r="ED453" s="46"/>
      <c r="EE453" s="46"/>
      <c r="EF453" s="46"/>
      <c r="EG453" s="46"/>
      <c r="EH453" s="46"/>
      <c r="EI453" s="46"/>
      <c r="EJ453" s="46"/>
      <c r="EK453" s="46"/>
      <c r="EL453" s="46"/>
      <c r="EM453" s="46"/>
      <c r="EN453" s="46"/>
      <c r="EO453" s="46"/>
      <c r="EP453" s="46"/>
      <c r="EQ453" s="46"/>
      <c r="ER453" s="46"/>
      <c r="ES453" s="46"/>
      <c r="ET453" s="46"/>
      <c r="EU453" s="46"/>
      <c r="EV453" s="46"/>
      <c r="EW453" s="46"/>
      <c r="EX453" s="46"/>
      <c r="EY453" s="46"/>
      <c r="EZ453" s="46"/>
      <c r="FA453" s="46"/>
      <c r="FB453" s="46"/>
      <c r="FC453" s="46"/>
    </row>
    <row r="454" spans="1:159" x14ac:dyDescent="0.2">
      <c r="A454" s="26"/>
      <c r="D454" s="37"/>
      <c r="E454" s="71"/>
      <c r="F454" s="89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85"/>
      <c r="BA454" s="85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91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V454" s="46"/>
      <c r="DW454" s="46"/>
      <c r="DX454" s="46"/>
      <c r="DY454" s="46"/>
      <c r="DZ454" s="46"/>
      <c r="EA454" s="46"/>
      <c r="EB454" s="46"/>
      <c r="EC454" s="46"/>
      <c r="ED454" s="46"/>
      <c r="EE454" s="46"/>
      <c r="EF454" s="46"/>
      <c r="EG454" s="46"/>
      <c r="EH454" s="46"/>
      <c r="EI454" s="46"/>
      <c r="EJ454" s="46"/>
      <c r="EK454" s="46"/>
      <c r="EL454" s="46"/>
      <c r="EM454" s="46"/>
      <c r="EN454" s="46"/>
      <c r="EO454" s="46"/>
      <c r="EP454" s="46"/>
      <c r="EQ454" s="46"/>
      <c r="ER454" s="46"/>
      <c r="ES454" s="46"/>
      <c r="ET454" s="46"/>
      <c r="EU454" s="46"/>
      <c r="EV454" s="46"/>
      <c r="EW454" s="46"/>
      <c r="EX454" s="46"/>
      <c r="EY454" s="46"/>
      <c r="EZ454" s="46"/>
      <c r="FA454" s="46"/>
      <c r="FB454" s="46"/>
      <c r="FC454" s="46"/>
    </row>
    <row r="455" spans="1:159" x14ac:dyDescent="0.2">
      <c r="A455" s="2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85"/>
      <c r="BA455" s="85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91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V455" s="46"/>
      <c r="DW455" s="46"/>
      <c r="DX455" s="46"/>
      <c r="DY455" s="46"/>
      <c r="DZ455" s="46"/>
      <c r="EA455" s="46"/>
      <c r="EB455" s="46"/>
      <c r="EC455" s="46"/>
      <c r="ED455" s="46"/>
      <c r="EE455" s="46"/>
      <c r="EF455" s="46"/>
      <c r="EG455" s="46"/>
      <c r="EH455" s="46"/>
      <c r="EI455" s="46"/>
      <c r="EJ455" s="46"/>
      <c r="EK455" s="46"/>
      <c r="EL455" s="46"/>
      <c r="EM455" s="46"/>
      <c r="EN455" s="46"/>
      <c r="EO455" s="46"/>
      <c r="EP455" s="46"/>
      <c r="EQ455" s="46"/>
      <c r="ER455" s="46"/>
      <c r="ES455" s="46"/>
      <c r="ET455" s="46"/>
      <c r="EU455" s="46"/>
      <c r="EV455" s="46"/>
      <c r="EW455" s="46"/>
      <c r="EX455" s="46"/>
      <c r="EY455" s="46"/>
      <c r="EZ455" s="46"/>
      <c r="FA455" s="46"/>
      <c r="FB455" s="46"/>
      <c r="FC455" s="46"/>
    </row>
    <row r="456" spans="1:159" x14ac:dyDescent="0.2"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85"/>
      <c r="BA456" s="85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91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V456" s="46"/>
      <c r="DW456" s="46"/>
      <c r="DX456" s="46"/>
      <c r="DY456" s="46"/>
      <c r="DZ456" s="46"/>
      <c r="EA456" s="46"/>
      <c r="EB456" s="46"/>
      <c r="EC456" s="46"/>
      <c r="ED456" s="46"/>
      <c r="EE456" s="46"/>
      <c r="EF456" s="46"/>
      <c r="EG456" s="46"/>
      <c r="EH456" s="46"/>
      <c r="EI456" s="46"/>
      <c r="EJ456" s="46"/>
      <c r="EK456" s="46"/>
      <c r="EL456" s="46"/>
      <c r="EM456" s="46"/>
      <c r="EN456" s="46"/>
      <c r="EO456" s="46"/>
      <c r="EP456" s="46"/>
      <c r="EQ456" s="46"/>
      <c r="ER456" s="46"/>
      <c r="ES456" s="46"/>
      <c r="ET456" s="46"/>
      <c r="EU456" s="46"/>
      <c r="EV456" s="46"/>
      <c r="EW456" s="46"/>
      <c r="EX456" s="46"/>
      <c r="EY456" s="46"/>
      <c r="EZ456" s="46"/>
      <c r="FA456" s="46"/>
      <c r="FB456" s="46"/>
      <c r="FC456" s="46"/>
    </row>
  </sheetData>
  <autoFilter ref="A1:FD289" xr:uid="{00000000-0009-0000-0000-000000000000}"/>
  <phoneticPr fontId="2" type="noConversion"/>
  <printOptions gridLines="1"/>
  <pageMargins left="0.75" right="0.75" top="1" bottom="1" header="0.5" footer="0.5"/>
  <pageSetup scale="70" fitToWidth="2" fitToHeight="32" pageOrder="overThenDown" orientation="landscape" r:id="rId1"/>
  <headerFooter alignWithMargins="0">
    <oddHeader>&amp;C&amp;18 2014
 Preharvest Worksheet&amp;R&amp;D</oddHeader>
    <oddFooter>&amp;L&amp;Z&amp;F&amp;R&amp;P&amp;C&amp;1#&amp;"Arial"&amp;10&amp;K000000---Internal Use---</oddFooter>
  </headerFooter>
  <rowBreaks count="7" manualBreakCount="7">
    <brk id="42" max="16" man="1"/>
    <brk id="47" max="16" man="1"/>
    <brk id="80" max="16" man="1"/>
    <brk id="147" max="16383" man="1"/>
    <brk id="187" max="16383" man="1"/>
    <brk id="225" max="16383" man="1"/>
    <brk id="2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pane ySplit="1" topLeftCell="A2" activePane="bottomLeft" state="frozen"/>
      <selection pane="bottomLeft" activeCell="F17" sqref="F17"/>
    </sheetView>
  </sheetViews>
  <sheetFormatPr defaultRowHeight="12.75" x14ac:dyDescent="0.2"/>
  <cols>
    <col min="1" max="1" width="23.140625" style="29" customWidth="1"/>
    <col min="2" max="2" width="9.140625" style="27"/>
    <col min="3" max="3" width="12" style="27" customWidth="1"/>
    <col min="4" max="4" width="9.140625" style="25"/>
    <col min="5" max="5" width="16.85546875" style="5" customWidth="1"/>
    <col min="6" max="6" width="9.28515625" style="82" customWidth="1"/>
    <col min="7" max="7" width="9.42578125" style="6" customWidth="1"/>
    <col min="8" max="8" width="10.5703125" style="25" customWidth="1"/>
    <col min="9" max="9" width="9.140625" style="25"/>
    <col min="10" max="10" width="32.28515625" style="5" customWidth="1"/>
  </cols>
  <sheetData>
    <row r="1" spans="1:10" s="14" customFormat="1" ht="51" x14ac:dyDescent="0.2">
      <c r="A1" s="28" t="s">
        <v>1</v>
      </c>
      <c r="B1" s="11" t="s">
        <v>14</v>
      </c>
      <c r="C1" s="11" t="s">
        <v>0</v>
      </c>
      <c r="D1" s="12" t="s">
        <v>15</v>
      </c>
      <c r="E1" s="13" t="s">
        <v>16</v>
      </c>
      <c r="F1" s="81" t="s">
        <v>17</v>
      </c>
      <c r="G1" s="12" t="s">
        <v>18</v>
      </c>
      <c r="H1" s="12" t="s">
        <v>30</v>
      </c>
      <c r="I1" s="12" t="s">
        <v>19</v>
      </c>
      <c r="J1" s="13" t="s">
        <v>20</v>
      </c>
    </row>
    <row r="2" spans="1:10" x14ac:dyDescent="0.2">
      <c r="A2" s="69" t="s">
        <v>80</v>
      </c>
      <c r="B2" s="22">
        <v>514</v>
      </c>
      <c r="C2" s="22" t="s">
        <v>79</v>
      </c>
      <c r="D2" s="25">
        <v>42620</v>
      </c>
      <c r="E2" s="5" t="s">
        <v>265</v>
      </c>
      <c r="F2" s="82">
        <v>22</v>
      </c>
      <c r="G2" s="6">
        <v>42619</v>
      </c>
    </row>
    <row r="3" spans="1:10" x14ac:dyDescent="0.2">
      <c r="A3" s="69" t="s">
        <v>82</v>
      </c>
      <c r="B3" s="22">
        <v>512</v>
      </c>
      <c r="C3" s="22" t="s">
        <v>78</v>
      </c>
      <c r="D3" s="25">
        <v>42622</v>
      </c>
      <c r="E3" s="5" t="s">
        <v>265</v>
      </c>
      <c r="F3" s="82">
        <v>30</v>
      </c>
      <c r="G3" s="6">
        <v>42619</v>
      </c>
    </row>
    <row r="4" spans="1:10" x14ac:dyDescent="0.2">
      <c r="A4" s="69" t="s">
        <v>82</v>
      </c>
      <c r="B4" s="22">
        <v>513</v>
      </c>
      <c r="C4" s="22" t="s">
        <v>243</v>
      </c>
      <c r="D4" s="25">
        <v>42622</v>
      </c>
      <c r="E4" s="5" t="s">
        <v>265</v>
      </c>
      <c r="F4" s="82">
        <v>28.5</v>
      </c>
      <c r="G4" s="6">
        <v>42619</v>
      </c>
    </row>
    <row r="5" spans="1:10" x14ac:dyDescent="0.2">
      <c r="A5" s="69" t="s">
        <v>236</v>
      </c>
      <c r="B5" s="22">
        <v>418</v>
      </c>
      <c r="C5" s="22" t="s">
        <v>78</v>
      </c>
      <c r="D5" s="25">
        <v>42622</v>
      </c>
      <c r="E5" s="5" t="s">
        <v>265</v>
      </c>
      <c r="F5" s="82">
        <v>27</v>
      </c>
      <c r="G5" s="6">
        <v>42619</v>
      </c>
    </row>
    <row r="6" spans="1:10" x14ac:dyDescent="0.2">
      <c r="A6" s="69" t="s">
        <v>236</v>
      </c>
      <c r="B6" s="22">
        <v>419</v>
      </c>
      <c r="C6" s="22" t="s">
        <v>243</v>
      </c>
      <c r="D6" s="25">
        <v>42622</v>
      </c>
      <c r="E6" s="5" t="s">
        <v>265</v>
      </c>
      <c r="F6" s="82">
        <v>21.4</v>
      </c>
      <c r="G6" s="6">
        <v>42619</v>
      </c>
    </row>
    <row r="7" spans="1:10" x14ac:dyDescent="0.2">
      <c r="A7" s="69" t="s">
        <v>68</v>
      </c>
      <c r="B7" s="22">
        <v>511</v>
      </c>
      <c r="C7" s="22" t="s">
        <v>52</v>
      </c>
      <c r="D7" s="25">
        <v>42632</v>
      </c>
      <c r="E7" s="5" t="s">
        <v>275</v>
      </c>
      <c r="F7" s="82">
        <v>18.5</v>
      </c>
      <c r="G7" s="6">
        <v>42632</v>
      </c>
    </row>
    <row r="8" spans="1:10" x14ac:dyDescent="0.2">
      <c r="A8" s="69" t="s">
        <v>68</v>
      </c>
      <c r="B8" s="22">
        <v>515</v>
      </c>
      <c r="C8" s="22" t="s">
        <v>254</v>
      </c>
      <c r="D8" s="25">
        <v>42632</v>
      </c>
      <c r="E8" s="5" t="s">
        <v>275</v>
      </c>
      <c r="F8" s="82">
        <v>21</v>
      </c>
      <c r="G8" s="6">
        <v>42632</v>
      </c>
    </row>
    <row r="9" spans="1:10" x14ac:dyDescent="0.2">
      <c r="A9" s="69"/>
      <c r="B9" s="22"/>
      <c r="C9" s="22"/>
    </row>
    <row r="10" spans="1:10" x14ac:dyDescent="0.2">
      <c r="A10" s="69"/>
      <c r="B10" s="22"/>
      <c r="C10" s="22"/>
    </row>
    <row r="11" spans="1:10" x14ac:dyDescent="0.2">
      <c r="A11" s="69"/>
      <c r="B11" s="22"/>
      <c r="C11" s="22"/>
    </row>
    <row r="12" spans="1:10" x14ac:dyDescent="0.2">
      <c r="A12" s="69"/>
      <c r="B12" s="22"/>
      <c r="C12" s="22"/>
    </row>
    <row r="13" spans="1:10" x14ac:dyDescent="0.2">
      <c r="A13" s="69"/>
      <c r="B13" s="22"/>
      <c r="C13" s="22"/>
    </row>
    <row r="14" spans="1:10" x14ac:dyDescent="0.2">
      <c r="A14" s="69"/>
      <c r="B14" s="22"/>
      <c r="C14" s="22"/>
    </row>
    <row r="15" spans="1:10" x14ac:dyDescent="0.2">
      <c r="A15" s="69"/>
      <c r="B15" s="22"/>
      <c r="C15" s="22"/>
    </row>
    <row r="16" spans="1:10" x14ac:dyDescent="0.2">
      <c r="A16" s="69"/>
      <c r="B16" s="22"/>
      <c r="C16" s="22"/>
    </row>
    <row r="17" spans="1:3" x14ac:dyDescent="0.2">
      <c r="A17" s="69"/>
      <c r="B17" s="22"/>
      <c r="C17" s="22"/>
    </row>
    <row r="18" spans="1:3" x14ac:dyDescent="0.2">
      <c r="A18" s="69"/>
      <c r="B18" s="22"/>
      <c r="C18" s="22"/>
    </row>
    <row r="19" spans="1:3" x14ac:dyDescent="0.2">
      <c r="A19" s="100"/>
      <c r="B19" s="22"/>
      <c r="C19" s="22"/>
    </row>
    <row r="21" spans="1:3" x14ac:dyDescent="0.2">
      <c r="A21" s="69"/>
      <c r="B21" s="22"/>
      <c r="C21" s="22"/>
    </row>
    <row r="22" spans="1:3" x14ac:dyDescent="0.2">
      <c r="A22" s="69"/>
      <c r="B22" s="22"/>
      <c r="C22" s="22"/>
    </row>
    <row r="23" spans="1:3" x14ac:dyDescent="0.2">
      <c r="A23" s="69"/>
      <c r="B23" s="22"/>
      <c r="C23" s="22"/>
    </row>
    <row r="24" spans="1:3" x14ac:dyDescent="0.2">
      <c r="A24" s="69"/>
      <c r="B24" s="22"/>
      <c r="C24" s="22"/>
    </row>
    <row r="25" spans="1:3" x14ac:dyDescent="0.2">
      <c r="A25" s="69"/>
      <c r="B25" s="22"/>
      <c r="C25" s="22"/>
    </row>
    <row r="26" spans="1:3" x14ac:dyDescent="0.2">
      <c r="A26" s="100"/>
      <c r="B26" s="22"/>
      <c r="C26" s="22"/>
    </row>
    <row r="27" spans="1:3" x14ac:dyDescent="0.2">
      <c r="A27" s="100"/>
      <c r="B27" s="22"/>
      <c r="C27" s="22"/>
    </row>
    <row r="28" spans="1:3" x14ac:dyDescent="0.2">
      <c r="A28" s="69"/>
      <c r="B28" s="22"/>
      <c r="C28" s="22"/>
    </row>
    <row r="29" spans="1:3" x14ac:dyDescent="0.2">
      <c r="A29" s="69"/>
      <c r="B29" s="22"/>
      <c r="C29" s="22"/>
    </row>
    <row r="30" spans="1:3" x14ac:dyDescent="0.2">
      <c r="A30" s="100"/>
      <c r="B30" s="22"/>
      <c r="C30" s="22"/>
    </row>
    <row r="31" spans="1:3" x14ac:dyDescent="0.2">
      <c r="A31" s="100"/>
      <c r="B31" s="22"/>
      <c r="C31" s="22"/>
    </row>
    <row r="32" spans="1:3" x14ac:dyDescent="0.2">
      <c r="A32" s="69"/>
      <c r="B32" s="22"/>
      <c r="C32" s="22"/>
    </row>
    <row r="33" spans="1:3" x14ac:dyDescent="0.2">
      <c r="A33" s="69"/>
      <c r="B33" s="22"/>
      <c r="C33" s="22"/>
    </row>
    <row r="35" spans="1:3" x14ac:dyDescent="0.2">
      <c r="A35" s="69"/>
      <c r="B35" s="22"/>
      <c r="C35" s="22"/>
    </row>
    <row r="36" spans="1:3" x14ac:dyDescent="0.2">
      <c r="A36" s="69"/>
      <c r="B36" s="22"/>
      <c r="C36" s="22"/>
    </row>
    <row r="37" spans="1:3" x14ac:dyDescent="0.2">
      <c r="A37" s="69"/>
      <c r="B37" s="22"/>
      <c r="C37" s="22"/>
    </row>
    <row r="38" spans="1:3" x14ac:dyDescent="0.2">
      <c r="A38" s="69"/>
      <c r="B38" s="22"/>
      <c r="C38" s="22"/>
    </row>
    <row r="39" spans="1:3" x14ac:dyDescent="0.2">
      <c r="A39" s="69"/>
      <c r="B39" s="22"/>
      <c r="C39" s="22"/>
    </row>
    <row r="40" spans="1:3" x14ac:dyDescent="0.2">
      <c r="A40" s="69"/>
      <c r="B40" s="22"/>
      <c r="C40" s="22"/>
    </row>
    <row r="41" spans="1:3" x14ac:dyDescent="0.2">
      <c r="A41" s="69"/>
      <c r="B41" s="22"/>
      <c r="C41" s="22"/>
    </row>
    <row r="42" spans="1:3" x14ac:dyDescent="0.2">
      <c r="A42" s="69"/>
      <c r="B42" s="22"/>
      <c r="C42" s="22"/>
    </row>
    <row r="43" spans="1:3" x14ac:dyDescent="0.2">
      <c r="A43" s="69"/>
      <c r="B43" s="22"/>
      <c r="C43" s="22"/>
    </row>
    <row r="44" spans="1:3" x14ac:dyDescent="0.2">
      <c r="A44" s="69"/>
      <c r="B44" s="22"/>
      <c r="C44" s="22"/>
    </row>
    <row r="45" spans="1:3" x14ac:dyDescent="0.2">
      <c r="A45" s="69"/>
      <c r="B45" s="22"/>
      <c r="C45" s="22"/>
    </row>
    <row r="46" spans="1:3" x14ac:dyDescent="0.2">
      <c r="A46" s="100"/>
      <c r="B46" s="22"/>
      <c r="C46" s="22"/>
    </row>
    <row r="50" spans="1:3" x14ac:dyDescent="0.2">
      <c r="A50" s="69"/>
      <c r="B50" s="22"/>
      <c r="C50" s="22"/>
    </row>
    <row r="51" spans="1:3" x14ac:dyDescent="0.2">
      <c r="A51" s="69"/>
      <c r="B51" s="22"/>
      <c r="C51" s="22"/>
    </row>
  </sheetData>
  <autoFilter ref="A1:J1" xr:uid="{00000000-0009-0000-0000-000001000000}"/>
  <sortState xmlns:xlrd2="http://schemas.microsoft.com/office/spreadsheetml/2017/richdata2" ref="A2:J160">
    <sortCondition ref="G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A2" sqref="A2:D2"/>
    </sheetView>
  </sheetViews>
  <sheetFormatPr defaultRowHeight="12.75" x14ac:dyDescent="0.2"/>
  <cols>
    <col min="1" max="1" width="9.140625" style="8"/>
    <col min="2" max="3" width="9.140625" style="2"/>
    <col min="4" max="4" width="23.28515625" style="2" customWidth="1"/>
    <col min="5" max="5" width="10.7109375" style="2" customWidth="1"/>
    <col min="6" max="6" width="9.140625" style="8"/>
    <col min="7" max="7" width="25.140625" style="2" customWidth="1"/>
    <col min="8" max="8" width="19" customWidth="1"/>
  </cols>
  <sheetData>
    <row r="1" spans="1:7" s="10" customFormat="1" ht="51" x14ac:dyDescent="0.2">
      <c r="A1" s="9" t="s">
        <v>21</v>
      </c>
      <c r="B1" s="10" t="s">
        <v>22</v>
      </c>
      <c r="C1" s="10" t="s">
        <v>23</v>
      </c>
      <c r="D1" s="10" t="s">
        <v>24</v>
      </c>
      <c r="E1" s="10" t="s">
        <v>30</v>
      </c>
      <c r="F1" s="9" t="s">
        <v>25</v>
      </c>
      <c r="G1" s="10" t="s">
        <v>26</v>
      </c>
    </row>
    <row r="2" spans="1:7" s="5" customFormat="1" ht="24.75" customHeight="1" x14ac:dyDescent="0.2">
      <c r="A2" s="25"/>
      <c r="B2" s="22"/>
      <c r="C2" s="7"/>
      <c r="D2" s="7"/>
      <c r="E2" s="30"/>
      <c r="F2" s="25"/>
      <c r="G2" s="7"/>
    </row>
    <row r="3" spans="1:7" s="5" customFormat="1" ht="20.100000000000001" customHeight="1" x14ac:dyDescent="0.2">
      <c r="A3" s="25"/>
      <c r="B3" s="22"/>
      <c r="C3" s="7"/>
      <c r="D3" s="7"/>
      <c r="E3" s="30"/>
      <c r="F3" s="25"/>
      <c r="G3" s="7"/>
    </row>
    <row r="4" spans="1:7" s="5" customFormat="1" ht="20.100000000000001" customHeight="1" x14ac:dyDescent="0.2">
      <c r="A4" s="25"/>
      <c r="B4" s="22"/>
      <c r="C4" s="7"/>
      <c r="D4" s="7"/>
      <c r="E4" s="30"/>
      <c r="F4" s="25"/>
      <c r="G4" s="7"/>
    </row>
    <row r="5" spans="1:7" s="5" customFormat="1" ht="20.100000000000001" customHeight="1" x14ac:dyDescent="0.2">
      <c r="A5" s="25"/>
      <c r="B5" s="22"/>
      <c r="C5" s="7"/>
      <c r="D5" s="7"/>
      <c r="E5" s="30"/>
      <c r="F5" s="25"/>
      <c r="G5" s="7"/>
    </row>
    <row r="6" spans="1:7" s="5" customFormat="1" ht="20.100000000000001" customHeight="1" x14ac:dyDescent="0.2">
      <c r="A6" s="25"/>
      <c r="B6" s="22"/>
      <c r="C6" s="7"/>
      <c r="D6" s="7"/>
      <c r="E6" s="30"/>
      <c r="F6" s="25"/>
      <c r="G6" s="7"/>
    </row>
    <row r="7" spans="1:7" s="5" customFormat="1" ht="29.25" customHeight="1" x14ac:dyDescent="0.2">
      <c r="A7" s="25"/>
      <c r="B7" s="7"/>
      <c r="C7" s="7"/>
      <c r="D7" s="7"/>
      <c r="E7" s="30"/>
      <c r="F7" s="25"/>
      <c r="G7" s="7"/>
    </row>
    <row r="8" spans="1:7" s="5" customFormat="1" ht="30.75" customHeight="1" x14ac:dyDescent="0.2">
      <c r="A8" s="25"/>
      <c r="B8" s="7"/>
      <c r="C8" s="7"/>
      <c r="D8" s="7"/>
      <c r="E8" s="7"/>
      <c r="F8" s="25"/>
      <c r="G8" s="7"/>
    </row>
    <row r="9" spans="1:7" s="5" customFormat="1" ht="29.25" customHeight="1" x14ac:dyDescent="0.2">
      <c r="A9" s="117"/>
      <c r="B9" s="22"/>
      <c r="C9" s="22"/>
      <c r="D9" s="7"/>
      <c r="E9" s="7"/>
      <c r="F9" s="25"/>
      <c r="G9" s="7"/>
    </row>
    <row r="10" spans="1:7" s="5" customFormat="1" ht="26.25" customHeight="1" x14ac:dyDescent="0.2">
      <c r="A10" s="25"/>
      <c r="B10" s="7"/>
      <c r="C10" s="7"/>
      <c r="D10" s="7"/>
      <c r="E10" s="7"/>
      <c r="F10" s="25"/>
      <c r="G10" s="7"/>
    </row>
    <row r="11" spans="1:7" s="5" customFormat="1" ht="24" customHeight="1" x14ac:dyDescent="0.2">
      <c r="A11" s="25"/>
      <c r="B11" s="7"/>
      <c r="C11" s="7"/>
      <c r="D11" s="7"/>
      <c r="E11" s="7"/>
      <c r="F11" s="25"/>
      <c r="G11" s="7"/>
    </row>
    <row r="12" spans="1:7" s="5" customFormat="1" ht="20.100000000000001" customHeight="1" x14ac:dyDescent="0.2">
      <c r="A12" s="25"/>
      <c r="B12" s="7"/>
      <c r="C12" s="7"/>
      <c r="D12" s="7"/>
      <c r="E12" s="7"/>
      <c r="F12" s="25"/>
      <c r="G12" s="7"/>
    </row>
    <row r="13" spans="1:7" s="5" customFormat="1" ht="20.100000000000001" customHeight="1" x14ac:dyDescent="0.2">
      <c r="A13" s="25"/>
      <c r="B13" s="7"/>
      <c r="C13" s="7"/>
      <c r="D13" s="7"/>
      <c r="E13" s="7"/>
      <c r="F13" s="25"/>
      <c r="G13" s="7"/>
    </row>
    <row r="14" spans="1:7" s="5" customFormat="1" ht="20.100000000000001" customHeight="1" x14ac:dyDescent="0.2">
      <c r="A14" s="25"/>
      <c r="B14" s="7"/>
      <c r="C14" s="7"/>
      <c r="D14" s="7"/>
      <c r="E14" s="7"/>
      <c r="F14" s="25"/>
      <c r="G14" s="7"/>
    </row>
    <row r="15" spans="1:7" s="5" customFormat="1" ht="20.100000000000001" customHeight="1" x14ac:dyDescent="0.2">
      <c r="A15" s="25"/>
      <c r="B15" s="7"/>
      <c r="C15" s="7"/>
      <c r="D15" s="7"/>
      <c r="E15" s="7"/>
      <c r="F15" s="25"/>
      <c r="G15" s="7"/>
    </row>
    <row r="16" spans="1:7" s="5" customFormat="1" ht="20.100000000000001" customHeight="1" x14ac:dyDescent="0.2">
      <c r="A16" s="25"/>
      <c r="B16" s="7"/>
      <c r="C16" s="7"/>
      <c r="D16" s="7"/>
      <c r="E16" s="7"/>
      <c r="F16" s="25"/>
      <c r="G16" s="7"/>
    </row>
    <row r="17" spans="1:7" s="5" customFormat="1" ht="20.100000000000001" customHeight="1" x14ac:dyDescent="0.2">
      <c r="A17" s="25"/>
      <c r="B17" s="7"/>
      <c r="C17" s="7"/>
      <c r="D17" s="7"/>
      <c r="E17" s="7"/>
      <c r="F17" s="25"/>
      <c r="G17" s="7"/>
    </row>
    <row r="18" spans="1:7" s="5" customFormat="1" ht="20.100000000000001" customHeight="1" x14ac:dyDescent="0.2">
      <c r="A18" s="25"/>
      <c r="B18" s="7"/>
      <c r="C18" s="7"/>
      <c r="D18" s="7"/>
      <c r="E18" s="7"/>
      <c r="F18" s="25"/>
      <c r="G18" s="7"/>
    </row>
    <row r="19" spans="1:7" s="5" customFormat="1" ht="20.100000000000001" customHeight="1" x14ac:dyDescent="0.2">
      <c r="A19" s="25"/>
      <c r="B19" s="7"/>
      <c r="C19" s="7"/>
      <c r="D19" s="7"/>
      <c r="E19" s="7"/>
      <c r="F19" s="25"/>
      <c r="G19" s="7"/>
    </row>
    <row r="20" spans="1:7" s="5" customFormat="1" ht="20.100000000000001" customHeight="1" x14ac:dyDescent="0.2">
      <c r="A20" s="25"/>
      <c r="B20" s="7"/>
      <c r="C20" s="7"/>
      <c r="D20" s="7"/>
      <c r="E20" s="7"/>
      <c r="F20" s="25"/>
      <c r="G20" s="7"/>
    </row>
    <row r="21" spans="1:7" s="5" customFormat="1" ht="20.100000000000001" customHeight="1" x14ac:dyDescent="0.2">
      <c r="A21" s="25"/>
      <c r="B21" s="7"/>
      <c r="C21" s="7"/>
      <c r="D21" s="7"/>
      <c r="E21" s="7"/>
      <c r="F21" s="25"/>
      <c r="G21" s="7"/>
    </row>
    <row r="22" spans="1:7" s="5" customFormat="1" ht="20.100000000000001" customHeight="1" x14ac:dyDescent="0.2">
      <c r="A22" s="25"/>
      <c r="B22" s="7"/>
      <c r="C22" s="7"/>
      <c r="D22" s="7"/>
      <c r="E22" s="7"/>
      <c r="F22" s="25"/>
      <c r="G22" s="7"/>
    </row>
    <row r="23" spans="1:7" s="5" customFormat="1" x14ac:dyDescent="0.2">
      <c r="A23" s="25"/>
      <c r="B23" s="7"/>
      <c r="C23" s="7"/>
      <c r="D23" s="7"/>
      <c r="E23" s="7"/>
      <c r="F23" s="25"/>
      <c r="G23" s="7"/>
    </row>
    <row r="24" spans="1:7" s="5" customFormat="1" x14ac:dyDescent="0.2">
      <c r="A24" s="25"/>
      <c r="B24" s="7"/>
      <c r="C24" s="7"/>
      <c r="D24" s="7"/>
      <c r="E24" s="7"/>
      <c r="F24" s="25"/>
      <c r="G24" s="7"/>
    </row>
    <row r="25" spans="1:7" s="5" customFormat="1" x14ac:dyDescent="0.2">
      <c r="A25" s="25"/>
      <c r="B25" s="7"/>
      <c r="C25" s="7"/>
      <c r="D25" s="7"/>
      <c r="E25" s="7"/>
      <c r="F25" s="25"/>
      <c r="G25" s="7"/>
    </row>
    <row r="26" spans="1:7" s="5" customFormat="1" x14ac:dyDescent="0.2">
      <c r="A26" s="25"/>
      <c r="B26" s="7"/>
      <c r="C26" s="7"/>
      <c r="D26" s="7"/>
      <c r="E26" s="7"/>
      <c r="F26" s="25"/>
      <c r="G26" s="7"/>
    </row>
    <row r="27" spans="1:7" s="5" customFormat="1" x14ac:dyDescent="0.2">
      <c r="A27" s="25"/>
      <c r="B27" s="7"/>
      <c r="C27" s="7"/>
      <c r="D27" s="7"/>
      <c r="E27" s="7"/>
      <c r="F27" s="25"/>
      <c r="G27" s="7"/>
    </row>
    <row r="28" spans="1:7" s="5" customFormat="1" x14ac:dyDescent="0.2">
      <c r="A28" s="25"/>
      <c r="B28" s="7"/>
      <c r="C28" s="7"/>
      <c r="D28" s="7"/>
      <c r="E28" s="7"/>
      <c r="F28" s="25"/>
      <c r="G28" s="7"/>
    </row>
    <row r="29" spans="1:7" s="5" customFormat="1" x14ac:dyDescent="0.2">
      <c r="A29" s="25"/>
      <c r="B29" s="7"/>
      <c r="C29" s="7"/>
      <c r="D29" s="7"/>
      <c r="E29" s="7"/>
      <c r="F29" s="25"/>
      <c r="G29" s="7"/>
    </row>
    <row r="30" spans="1:7" s="5" customFormat="1" x14ac:dyDescent="0.2">
      <c r="A30" s="25"/>
      <c r="B30" s="7"/>
      <c r="C30" s="7"/>
      <c r="D30" s="7"/>
      <c r="E30" s="7"/>
      <c r="F30" s="25"/>
      <c r="G30" s="7"/>
    </row>
    <row r="31" spans="1:7" s="5" customFormat="1" x14ac:dyDescent="0.2">
      <c r="A31" s="25"/>
      <c r="B31" s="7"/>
      <c r="C31" s="7"/>
      <c r="D31" s="7"/>
      <c r="E31" s="7"/>
      <c r="F31" s="25"/>
      <c r="G31" s="7"/>
    </row>
    <row r="32" spans="1:7" s="5" customFormat="1" x14ac:dyDescent="0.2">
      <c r="A32" s="25"/>
      <c r="B32" s="7"/>
      <c r="C32" s="7"/>
      <c r="D32" s="7"/>
      <c r="E32" s="7"/>
      <c r="F32" s="25"/>
      <c r="G32" s="7"/>
    </row>
    <row r="33" spans="1:7" s="5" customFormat="1" x14ac:dyDescent="0.2">
      <c r="A33" s="25"/>
      <c r="B33" s="7"/>
      <c r="C33" s="7"/>
      <c r="D33" s="7"/>
      <c r="E33" s="7"/>
      <c r="F33" s="25"/>
      <c r="G33" s="7"/>
    </row>
    <row r="34" spans="1:7" s="5" customFormat="1" x14ac:dyDescent="0.2">
      <c r="A34" s="25"/>
      <c r="B34" s="7"/>
      <c r="C34" s="7"/>
      <c r="D34" s="7"/>
      <c r="E34" s="7"/>
      <c r="F34" s="25"/>
      <c r="G34" s="7"/>
    </row>
    <row r="35" spans="1:7" s="5" customFormat="1" x14ac:dyDescent="0.2">
      <c r="A35" s="25"/>
      <c r="B35" s="7"/>
      <c r="C35" s="7"/>
      <c r="D35" s="7"/>
      <c r="E35" s="7"/>
      <c r="F35" s="25"/>
      <c r="G35" s="7"/>
    </row>
    <row r="36" spans="1:7" s="5" customFormat="1" x14ac:dyDescent="0.2">
      <c r="A36" s="25"/>
      <c r="B36" s="7"/>
      <c r="C36" s="7"/>
      <c r="D36" s="7"/>
      <c r="E36" s="7"/>
      <c r="F36" s="25"/>
      <c r="G36" s="7"/>
    </row>
    <row r="37" spans="1:7" s="5" customFormat="1" x14ac:dyDescent="0.2">
      <c r="A37" s="25"/>
      <c r="B37" s="7"/>
      <c r="C37" s="7"/>
      <c r="D37" s="7"/>
      <c r="E37" s="7"/>
      <c r="F37" s="25"/>
      <c r="G37" s="7"/>
    </row>
    <row r="38" spans="1:7" s="5" customFormat="1" x14ac:dyDescent="0.2">
      <c r="A38" s="25"/>
      <c r="B38" s="7"/>
      <c r="C38" s="7"/>
      <c r="D38" s="7"/>
      <c r="E38" s="7"/>
      <c r="F38" s="25"/>
      <c r="G38" s="7"/>
    </row>
    <row r="39" spans="1:7" s="5" customFormat="1" x14ac:dyDescent="0.2">
      <c r="A39" s="25"/>
      <c r="B39" s="7"/>
      <c r="C39" s="7"/>
      <c r="D39" s="7"/>
      <c r="E39" s="7"/>
      <c r="F39" s="25"/>
      <c r="G39" s="7"/>
    </row>
  </sheetData>
  <phoneticPr fontId="2" type="noConversion"/>
  <pageMargins left="0.75" right="0.75" top="1" bottom="1" header="0.5" footer="0.5"/>
  <pageSetup orientation="portrait" r:id="rId1"/>
  <headerFooter alignWithMargins="0"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1"/>
  <sheetViews>
    <sheetView tabSelected="1" zoomScale="145" zoomScaleNormal="145" workbookViewId="0">
      <pane xSplit="4" ySplit="1" topLeftCell="E48" activePane="bottomRight" state="frozen"/>
      <selection pane="topRight" activeCell="E1" sqref="E1"/>
      <selection pane="bottomLeft" activeCell="A2" sqref="A2"/>
      <selection pane="bottomRight" activeCell="A74" sqref="A74:XFD81"/>
    </sheetView>
  </sheetViews>
  <sheetFormatPr defaultColWidth="9.140625" defaultRowHeight="12.75" x14ac:dyDescent="0.2"/>
  <cols>
    <col min="1" max="1" width="23.140625" style="39" customWidth="1"/>
    <col min="2" max="2" width="8.5703125" style="36" customWidth="1"/>
    <col min="3" max="3" width="11.42578125" style="36" customWidth="1"/>
    <col min="4" max="4" width="5.140625" style="38" customWidth="1"/>
    <col min="5" max="5" width="9.140625" style="72" customWidth="1"/>
    <col min="6" max="7" width="9.140625" style="38" customWidth="1"/>
    <col min="8" max="8" width="9.140625" style="38"/>
    <col min="9" max="9" width="9.28515625" style="76" bestFit="1" customWidth="1"/>
    <col min="10" max="10" width="45.42578125" style="130" customWidth="1"/>
    <col min="11" max="14" width="9.140625" style="38"/>
    <col min="15" max="15" width="10.5703125" style="38" customWidth="1"/>
    <col min="16" max="16" width="12.5703125" style="38" hidden="1" customWidth="1"/>
    <col min="17" max="17" width="11.7109375" style="118" customWidth="1"/>
    <col min="18" max="18" width="11.5703125" style="31" customWidth="1"/>
    <col min="19" max="19" width="10.140625" style="31" customWidth="1"/>
    <col min="20" max="20" width="11.28515625" style="31" customWidth="1"/>
    <col min="21" max="21" width="19.42578125" style="122" customWidth="1"/>
    <col min="22" max="22" width="22.5703125" style="74" bestFit="1" customWidth="1"/>
    <col min="23" max="23" width="10.140625" style="122" customWidth="1"/>
    <col min="24" max="24" width="15.7109375" style="118" customWidth="1"/>
    <col min="25" max="25" width="28.85546875" style="74" customWidth="1"/>
    <col min="26" max="26" width="10.140625" style="119" customWidth="1"/>
    <col min="27" max="27" width="30.85546875" style="74" customWidth="1"/>
    <col min="28" max="28" width="21.5703125" style="31" customWidth="1"/>
    <col min="29" max="16384" width="9.140625" style="31"/>
  </cols>
  <sheetData>
    <row r="1" spans="1:28" ht="40.5" customHeight="1" x14ac:dyDescent="0.2">
      <c r="A1" s="15" t="s">
        <v>1</v>
      </c>
      <c r="B1" s="16" t="s">
        <v>14</v>
      </c>
      <c r="C1" s="16" t="s">
        <v>0</v>
      </c>
      <c r="D1" s="17" t="s">
        <v>2</v>
      </c>
      <c r="E1" s="73" t="s">
        <v>31</v>
      </c>
      <c r="F1" s="17" t="s">
        <v>32</v>
      </c>
      <c r="G1" s="40" t="s">
        <v>40</v>
      </c>
      <c r="H1" s="40" t="s">
        <v>45</v>
      </c>
      <c r="I1" s="75" t="s">
        <v>46</v>
      </c>
      <c r="J1" s="17" t="s">
        <v>42</v>
      </c>
      <c r="K1" s="17" t="s">
        <v>33</v>
      </c>
      <c r="L1" s="17" t="s">
        <v>34</v>
      </c>
      <c r="M1" s="40" t="s">
        <v>36</v>
      </c>
      <c r="N1" s="17" t="s">
        <v>35</v>
      </c>
      <c r="O1" s="40" t="s">
        <v>41</v>
      </c>
      <c r="P1" s="17" t="s">
        <v>37</v>
      </c>
      <c r="Q1" s="40" t="s">
        <v>39</v>
      </c>
      <c r="R1" s="17" t="s">
        <v>38</v>
      </c>
      <c r="S1" s="40" t="s">
        <v>62</v>
      </c>
      <c r="T1" s="40" t="s">
        <v>63</v>
      </c>
      <c r="U1" s="120" t="s">
        <v>64</v>
      </c>
      <c r="V1" s="40" t="s">
        <v>69</v>
      </c>
      <c r="W1" s="120" t="s">
        <v>65</v>
      </c>
      <c r="X1" s="194" t="s">
        <v>70</v>
      </c>
      <c r="Y1" s="40" t="s">
        <v>71</v>
      </c>
      <c r="Z1" s="40" t="s">
        <v>285</v>
      </c>
      <c r="AA1" s="116" t="s">
        <v>66</v>
      </c>
    </row>
    <row r="2" spans="1:28" s="121" customFormat="1" ht="89.25" x14ac:dyDescent="0.2">
      <c r="A2" s="69" t="s">
        <v>227</v>
      </c>
      <c r="B2" s="22">
        <v>401</v>
      </c>
      <c r="C2" s="22" t="s">
        <v>239</v>
      </c>
      <c r="D2" s="1" t="s">
        <v>12</v>
      </c>
      <c r="E2" s="72">
        <v>6700</v>
      </c>
      <c r="F2" s="122">
        <v>6611</v>
      </c>
      <c r="G2" s="122">
        <v>5200</v>
      </c>
      <c r="H2" s="123">
        <f>F2/G2</f>
        <v>1.2713461538461539</v>
      </c>
      <c r="I2" s="72">
        <v>6800</v>
      </c>
      <c r="J2" s="130" t="s">
        <v>281</v>
      </c>
      <c r="K2" s="124" t="s">
        <v>59</v>
      </c>
      <c r="L2" s="124" t="s">
        <v>59</v>
      </c>
      <c r="M2" s="124" t="s">
        <v>59</v>
      </c>
      <c r="N2" s="124" t="s">
        <v>59</v>
      </c>
      <c r="O2" s="122" t="s">
        <v>244</v>
      </c>
      <c r="P2" s="122"/>
      <c r="Q2" s="118" t="s">
        <v>283</v>
      </c>
      <c r="R2" s="124" t="s">
        <v>279</v>
      </c>
      <c r="S2" s="124" t="s">
        <v>88</v>
      </c>
      <c r="T2" s="124" t="s">
        <v>292</v>
      </c>
      <c r="U2" s="188" t="s">
        <v>278</v>
      </c>
      <c r="V2" s="190" t="s">
        <v>284</v>
      </c>
      <c r="W2" s="124" t="s">
        <v>59</v>
      </c>
      <c r="X2" s="118" t="s">
        <v>244</v>
      </c>
      <c r="Y2" s="74" t="s">
        <v>286</v>
      </c>
      <c r="Z2" s="118" t="s">
        <v>58</v>
      </c>
      <c r="AA2" s="74" t="s">
        <v>287</v>
      </c>
      <c r="AB2" s="128"/>
    </row>
    <row r="3" spans="1:28" s="121" customFormat="1" x14ac:dyDescent="0.2">
      <c r="A3" s="32" t="s">
        <v>228</v>
      </c>
      <c r="B3" s="22"/>
      <c r="C3" s="22"/>
      <c r="D3" s="1" t="s">
        <v>13</v>
      </c>
      <c r="E3" s="72"/>
      <c r="F3" s="122"/>
      <c r="G3" s="122"/>
      <c r="H3" s="123"/>
      <c r="I3" s="72"/>
      <c r="J3" s="130"/>
      <c r="K3" s="122"/>
      <c r="L3" s="122"/>
      <c r="M3" s="122"/>
      <c r="N3" s="122"/>
      <c r="O3" s="122"/>
      <c r="P3" s="122"/>
      <c r="Q3" s="118"/>
      <c r="U3" s="122"/>
      <c r="V3" s="74"/>
      <c r="W3" s="122"/>
      <c r="X3" s="118"/>
      <c r="Y3" s="74"/>
      <c r="Z3" s="119"/>
      <c r="AA3" s="74"/>
    </row>
    <row r="4" spans="1:28" s="121" customFormat="1" x14ac:dyDescent="0.2">
      <c r="A4" s="69" t="s">
        <v>229</v>
      </c>
      <c r="B4" s="22">
        <v>402</v>
      </c>
      <c r="C4" s="22" t="s">
        <v>75</v>
      </c>
      <c r="D4" s="1" t="s">
        <v>12</v>
      </c>
      <c r="E4" s="72">
        <v>4968</v>
      </c>
      <c r="F4" s="122">
        <v>4942</v>
      </c>
      <c r="G4" s="122">
        <v>5000</v>
      </c>
      <c r="H4" s="123">
        <f t="shared" ref="H4:H40" si="0">F4/G4</f>
        <v>0.98839999999999995</v>
      </c>
      <c r="I4" s="72">
        <v>6000</v>
      </c>
      <c r="J4" s="130" t="s">
        <v>281</v>
      </c>
      <c r="K4" s="124" t="s">
        <v>59</v>
      </c>
      <c r="L4" s="124" t="s">
        <v>59</v>
      </c>
      <c r="M4" s="124" t="s">
        <v>59</v>
      </c>
      <c r="N4" s="124" t="s">
        <v>59</v>
      </c>
      <c r="O4" s="122" t="s">
        <v>244</v>
      </c>
      <c r="P4" s="122"/>
      <c r="Q4" s="118" t="s">
        <v>283</v>
      </c>
      <c r="R4" s="124" t="s">
        <v>279</v>
      </c>
      <c r="S4" s="124" t="s">
        <v>89</v>
      </c>
      <c r="T4" s="124" t="s">
        <v>89</v>
      </c>
      <c r="U4" s="122" t="s">
        <v>291</v>
      </c>
      <c r="V4" s="118" t="s">
        <v>289</v>
      </c>
      <c r="W4" s="124" t="s">
        <v>59</v>
      </c>
      <c r="X4" s="190" t="s">
        <v>244</v>
      </c>
      <c r="Y4" s="129" t="s">
        <v>299</v>
      </c>
      <c r="Z4" s="119" t="s">
        <v>58</v>
      </c>
      <c r="AA4" s="118" t="s">
        <v>289</v>
      </c>
    </row>
    <row r="5" spans="1:28" s="121" customFormat="1" x14ac:dyDescent="0.2">
      <c r="A5" s="32" t="s">
        <v>230</v>
      </c>
      <c r="B5" s="22"/>
      <c r="C5" s="22"/>
      <c r="D5" s="1" t="s">
        <v>13</v>
      </c>
      <c r="E5" s="72"/>
      <c r="F5" s="122"/>
      <c r="G5" s="122"/>
      <c r="H5" s="123"/>
      <c r="I5" s="72"/>
      <c r="J5" s="130"/>
      <c r="K5" s="122"/>
      <c r="L5" s="122"/>
      <c r="M5" s="122"/>
      <c r="N5" s="122"/>
      <c r="O5" s="122"/>
      <c r="P5" s="122"/>
      <c r="Q5" s="118"/>
      <c r="U5" s="122"/>
      <c r="V5" s="74"/>
      <c r="W5" s="122"/>
      <c r="X5" s="118"/>
      <c r="Y5" s="74"/>
      <c r="Z5" s="119"/>
      <c r="AA5" s="74"/>
    </row>
    <row r="6" spans="1:28" s="121" customFormat="1" ht="76.5" x14ac:dyDescent="0.2">
      <c r="A6" s="69" t="s">
        <v>231</v>
      </c>
      <c r="B6" s="22">
        <v>403</v>
      </c>
      <c r="C6" s="22" t="s">
        <v>75</v>
      </c>
      <c r="D6" s="1" t="s">
        <v>12</v>
      </c>
      <c r="E6" s="72">
        <v>5847</v>
      </c>
      <c r="F6" s="124">
        <v>5808</v>
      </c>
      <c r="G6" s="122">
        <v>5000</v>
      </c>
      <c r="H6" s="123">
        <f t="shared" si="0"/>
        <v>1.1616</v>
      </c>
      <c r="I6" s="72">
        <v>6000</v>
      </c>
      <c r="J6" s="130" t="s">
        <v>281</v>
      </c>
      <c r="K6" s="122" t="s">
        <v>59</v>
      </c>
      <c r="L6" s="122" t="s">
        <v>59</v>
      </c>
      <c r="M6" s="124" t="s">
        <v>59</v>
      </c>
      <c r="N6" s="124" t="s">
        <v>59</v>
      </c>
      <c r="O6" s="122" t="s">
        <v>244</v>
      </c>
      <c r="P6" s="122"/>
      <c r="Q6" s="118" t="s">
        <v>283</v>
      </c>
      <c r="R6" s="122" t="s">
        <v>279</v>
      </c>
      <c r="S6" s="124" t="s">
        <v>88</v>
      </c>
      <c r="T6" s="124" t="s">
        <v>89</v>
      </c>
      <c r="U6" s="118" t="s">
        <v>338</v>
      </c>
      <c r="V6" s="193" t="s">
        <v>339</v>
      </c>
      <c r="W6" s="122" t="s">
        <v>59</v>
      </c>
      <c r="X6" s="118" t="s">
        <v>244</v>
      </c>
      <c r="Y6" s="74" t="s">
        <v>299</v>
      </c>
      <c r="Z6" s="119" t="s">
        <v>58</v>
      </c>
      <c r="AA6" s="118" t="s">
        <v>289</v>
      </c>
    </row>
    <row r="7" spans="1:28" s="121" customFormat="1" x14ac:dyDescent="0.2">
      <c r="A7" s="32" t="s">
        <v>232</v>
      </c>
      <c r="B7" s="77"/>
      <c r="C7" s="22"/>
      <c r="D7" s="1" t="s">
        <v>13</v>
      </c>
      <c r="E7" s="72"/>
      <c r="F7" s="122"/>
      <c r="G7" s="122"/>
      <c r="H7" s="123"/>
      <c r="I7" s="72"/>
      <c r="J7" s="130"/>
      <c r="K7" s="122"/>
      <c r="L7" s="122"/>
      <c r="M7" s="122"/>
      <c r="N7" s="122"/>
      <c r="O7" s="122"/>
      <c r="P7" s="122"/>
      <c r="Q7" s="118"/>
      <c r="U7" s="122"/>
      <c r="V7" s="74"/>
      <c r="W7" s="122"/>
      <c r="X7" s="118"/>
      <c r="Y7" s="74"/>
      <c r="Z7" s="119"/>
      <c r="AA7" s="74"/>
    </row>
    <row r="8" spans="1:28" s="121" customFormat="1" x14ac:dyDescent="0.2">
      <c r="A8" s="69" t="s">
        <v>29</v>
      </c>
      <c r="B8" s="22">
        <v>404</v>
      </c>
      <c r="C8" s="22" t="s">
        <v>85</v>
      </c>
      <c r="D8" s="1" t="s">
        <v>12</v>
      </c>
      <c r="E8" s="72">
        <v>7871</v>
      </c>
      <c r="F8" s="122">
        <v>7835</v>
      </c>
      <c r="G8" s="122">
        <v>5000</v>
      </c>
      <c r="H8" s="123">
        <f t="shared" si="0"/>
        <v>1.5669999999999999</v>
      </c>
      <c r="I8" s="72">
        <v>6700</v>
      </c>
      <c r="J8" s="130" t="s">
        <v>281</v>
      </c>
      <c r="K8" s="124" t="s">
        <v>59</v>
      </c>
      <c r="L8" s="124" t="s">
        <v>59</v>
      </c>
      <c r="M8" s="124" t="s">
        <v>59</v>
      </c>
      <c r="N8" s="124" t="s">
        <v>59</v>
      </c>
      <c r="O8" s="122" t="s">
        <v>244</v>
      </c>
      <c r="P8" s="122"/>
      <c r="Q8" s="118" t="s">
        <v>289</v>
      </c>
      <c r="R8" s="131" t="s">
        <v>279</v>
      </c>
      <c r="S8" s="124" t="s">
        <v>292</v>
      </c>
      <c r="T8" s="124" t="s">
        <v>88</v>
      </c>
      <c r="U8" s="122" t="s">
        <v>341</v>
      </c>
      <c r="V8" s="118" t="s">
        <v>356</v>
      </c>
      <c r="W8" s="124" t="s">
        <v>59</v>
      </c>
      <c r="X8" s="118" t="s">
        <v>244</v>
      </c>
      <c r="Y8" s="129" t="s">
        <v>299</v>
      </c>
      <c r="Z8" s="119" t="s">
        <v>58</v>
      </c>
      <c r="AA8" s="118" t="s">
        <v>289</v>
      </c>
    </row>
    <row r="9" spans="1:28" s="121" customFormat="1" x14ac:dyDescent="0.2">
      <c r="A9" s="32" t="s">
        <v>233</v>
      </c>
      <c r="B9" s="22"/>
      <c r="C9" s="22"/>
      <c r="D9" s="1" t="s">
        <v>13</v>
      </c>
      <c r="E9" s="72"/>
      <c r="F9" s="122"/>
      <c r="G9" s="122"/>
      <c r="H9" s="123"/>
      <c r="I9" s="72"/>
      <c r="J9" s="130"/>
      <c r="K9" s="122"/>
      <c r="L9" s="122"/>
      <c r="M9" s="122"/>
      <c r="N9" s="122"/>
      <c r="O9" s="122"/>
      <c r="P9" s="122"/>
      <c r="Q9" s="118"/>
      <c r="U9" s="122"/>
      <c r="V9" s="74"/>
      <c r="W9" s="122"/>
      <c r="X9" s="118"/>
      <c r="Y9" s="74"/>
      <c r="Z9" s="119"/>
      <c r="AA9" s="74"/>
    </row>
    <row r="10" spans="1:28" s="121" customFormat="1" x14ac:dyDescent="0.2">
      <c r="A10" s="69" t="s">
        <v>29</v>
      </c>
      <c r="B10" s="22">
        <v>405</v>
      </c>
      <c r="C10" s="22" t="s">
        <v>85</v>
      </c>
      <c r="D10" s="1" t="s">
        <v>12</v>
      </c>
      <c r="E10" s="72">
        <v>7350</v>
      </c>
      <c r="F10" s="122">
        <v>7300</v>
      </c>
      <c r="G10" s="122">
        <v>5000</v>
      </c>
      <c r="H10" s="123">
        <f t="shared" si="0"/>
        <v>1.46</v>
      </c>
      <c r="I10" s="72">
        <v>6700</v>
      </c>
      <c r="J10" s="130" t="s">
        <v>281</v>
      </c>
      <c r="K10" s="124" t="s">
        <v>59</v>
      </c>
      <c r="L10" s="124" t="s">
        <v>59</v>
      </c>
      <c r="M10" s="124" t="s">
        <v>59</v>
      </c>
      <c r="N10" s="124" t="s">
        <v>59</v>
      </c>
      <c r="O10" s="122" t="s">
        <v>244</v>
      </c>
      <c r="P10" s="122"/>
      <c r="Q10" s="118" t="s">
        <v>283</v>
      </c>
      <c r="R10" s="131" t="s">
        <v>279</v>
      </c>
      <c r="S10" s="124" t="s">
        <v>89</v>
      </c>
      <c r="T10" s="124" t="s">
        <v>89</v>
      </c>
      <c r="U10" s="122" t="s">
        <v>289</v>
      </c>
      <c r="V10" s="118" t="s">
        <v>289</v>
      </c>
      <c r="W10" s="122" t="s">
        <v>59</v>
      </c>
      <c r="X10" s="118" t="s">
        <v>244</v>
      </c>
      <c r="Y10" s="129" t="s">
        <v>299</v>
      </c>
      <c r="Z10" s="119" t="s">
        <v>58</v>
      </c>
      <c r="AA10" s="118" t="s">
        <v>289</v>
      </c>
    </row>
    <row r="11" spans="1:28" s="121" customFormat="1" x14ac:dyDescent="0.2">
      <c r="A11" s="32" t="s">
        <v>73</v>
      </c>
      <c r="B11" s="77"/>
      <c r="C11" s="22"/>
      <c r="D11" s="1" t="s">
        <v>13</v>
      </c>
      <c r="E11" s="72"/>
      <c r="F11" s="122"/>
      <c r="G11" s="122"/>
      <c r="H11" s="123"/>
      <c r="I11" s="72"/>
      <c r="J11" s="130"/>
      <c r="K11" s="122"/>
      <c r="L11" s="122"/>
      <c r="M11" s="122"/>
      <c r="N11" s="122"/>
      <c r="O11" s="122"/>
      <c r="P11" s="122"/>
      <c r="Q11" s="118"/>
      <c r="U11" s="122"/>
      <c r="V11" s="74"/>
      <c r="W11" s="122"/>
      <c r="X11" s="118"/>
      <c r="Y11" s="74"/>
      <c r="Z11" s="119"/>
      <c r="AA11" s="74"/>
    </row>
    <row r="12" spans="1:28" s="121" customFormat="1" ht="25.5" x14ac:dyDescent="0.2">
      <c r="A12" s="69" t="s">
        <v>29</v>
      </c>
      <c r="B12" s="22">
        <v>406</v>
      </c>
      <c r="C12" s="22">
        <v>8419</v>
      </c>
      <c r="D12" s="1" t="s">
        <v>12</v>
      </c>
      <c r="E12" s="72">
        <v>8174</v>
      </c>
      <c r="F12" s="122">
        <v>8088</v>
      </c>
      <c r="G12" s="122">
        <v>6200</v>
      </c>
      <c r="H12" s="123">
        <f t="shared" si="0"/>
        <v>1.304516129032258</v>
      </c>
      <c r="I12" s="72">
        <v>5000</v>
      </c>
      <c r="J12" s="130" t="s">
        <v>281</v>
      </c>
      <c r="K12" s="124" t="s">
        <v>59</v>
      </c>
      <c r="L12" s="124" t="s">
        <v>59</v>
      </c>
      <c r="M12" s="124" t="s">
        <v>59</v>
      </c>
      <c r="N12" s="124" t="s">
        <v>59</v>
      </c>
      <c r="O12" s="122" t="s">
        <v>244</v>
      </c>
      <c r="P12" s="122"/>
      <c r="Q12" s="118" t="s">
        <v>283</v>
      </c>
      <c r="R12" s="131" t="s">
        <v>279</v>
      </c>
      <c r="S12" s="124" t="s">
        <v>88</v>
      </c>
      <c r="T12" s="124" t="s">
        <v>88</v>
      </c>
      <c r="U12" s="122" t="s">
        <v>289</v>
      </c>
      <c r="V12" s="118" t="s">
        <v>289</v>
      </c>
      <c r="W12" s="122" t="s">
        <v>59</v>
      </c>
      <c r="X12" s="118" t="s">
        <v>244</v>
      </c>
      <c r="Y12" s="129" t="s">
        <v>369</v>
      </c>
      <c r="Z12" s="119" t="s">
        <v>58</v>
      </c>
      <c r="AA12" s="118" t="s">
        <v>289</v>
      </c>
    </row>
    <row r="13" spans="1:28" s="121" customFormat="1" x14ac:dyDescent="0.2">
      <c r="A13" s="32" t="s">
        <v>234</v>
      </c>
      <c r="B13" s="77"/>
      <c r="C13" s="22"/>
      <c r="D13" s="1" t="s">
        <v>13</v>
      </c>
      <c r="E13" s="72"/>
      <c r="F13" s="122"/>
      <c r="G13" s="122"/>
      <c r="H13" s="123"/>
      <c r="I13" s="72"/>
      <c r="J13" s="130"/>
      <c r="K13" s="122"/>
      <c r="L13" s="122"/>
      <c r="M13" s="122"/>
      <c r="N13" s="122"/>
      <c r="O13" s="122"/>
      <c r="P13" s="122"/>
      <c r="Q13" s="118"/>
      <c r="U13" s="122"/>
      <c r="V13" s="74"/>
      <c r="W13" s="122"/>
      <c r="X13" s="118"/>
      <c r="Y13" s="74"/>
      <c r="Z13" s="119"/>
      <c r="AA13" s="74"/>
    </row>
    <row r="14" spans="1:28" s="121" customFormat="1" x14ac:dyDescent="0.2">
      <c r="A14" s="69" t="s">
        <v>29</v>
      </c>
      <c r="B14" s="22">
        <v>407</v>
      </c>
      <c r="C14" s="22" t="s">
        <v>67</v>
      </c>
      <c r="D14" s="1" t="s">
        <v>12</v>
      </c>
      <c r="E14" s="72">
        <v>8757</v>
      </c>
      <c r="F14" s="122">
        <v>8691</v>
      </c>
      <c r="G14" s="122">
        <v>6500</v>
      </c>
      <c r="H14" s="123">
        <f t="shared" si="0"/>
        <v>1.3370769230769231</v>
      </c>
      <c r="I14" s="72">
        <v>6700</v>
      </c>
      <c r="J14" s="130" t="s">
        <v>281</v>
      </c>
      <c r="K14" s="124" t="s">
        <v>59</v>
      </c>
      <c r="L14" s="124" t="s">
        <v>59</v>
      </c>
      <c r="M14" s="124" t="s">
        <v>59</v>
      </c>
      <c r="N14" s="124" t="s">
        <v>59</v>
      </c>
      <c r="O14" s="122" t="s">
        <v>244</v>
      </c>
      <c r="P14" s="122"/>
      <c r="Q14" s="118" t="s">
        <v>289</v>
      </c>
      <c r="R14" s="131" t="s">
        <v>279</v>
      </c>
      <c r="S14" s="124" t="s">
        <v>292</v>
      </c>
      <c r="T14" s="124" t="s">
        <v>88</v>
      </c>
      <c r="U14" s="122" t="s">
        <v>341</v>
      </c>
      <c r="V14" s="118" t="s">
        <v>356</v>
      </c>
      <c r="W14" s="122" t="s">
        <v>59</v>
      </c>
      <c r="X14" s="118" t="s">
        <v>244</v>
      </c>
      <c r="Y14" s="129" t="s">
        <v>299</v>
      </c>
      <c r="Z14" s="119" t="s">
        <v>58</v>
      </c>
      <c r="AA14" s="118" t="s">
        <v>289</v>
      </c>
    </row>
    <row r="15" spans="1:28" s="121" customFormat="1" x14ac:dyDescent="0.2">
      <c r="A15" s="32" t="s">
        <v>233</v>
      </c>
      <c r="B15" s="22"/>
      <c r="C15" s="22"/>
      <c r="D15" s="1" t="s">
        <v>13</v>
      </c>
      <c r="E15" s="72"/>
      <c r="F15" s="122"/>
      <c r="G15" s="122"/>
      <c r="H15" s="123"/>
      <c r="I15" s="72"/>
      <c r="J15" s="130"/>
      <c r="K15" s="122"/>
      <c r="L15" s="122"/>
      <c r="M15" s="122"/>
      <c r="N15" s="122"/>
      <c r="O15" s="122"/>
      <c r="P15" s="122"/>
      <c r="Q15" s="118"/>
      <c r="U15" s="122"/>
      <c r="V15" s="74"/>
      <c r="W15" s="122"/>
      <c r="X15" s="118"/>
      <c r="Y15" s="74"/>
      <c r="Z15" s="119"/>
      <c r="AA15" s="74"/>
    </row>
    <row r="16" spans="1:28" s="121" customFormat="1" x14ac:dyDescent="0.2">
      <c r="A16" s="69" t="s">
        <v>29</v>
      </c>
      <c r="B16" s="22">
        <v>408</v>
      </c>
      <c r="C16" s="22" t="s">
        <v>67</v>
      </c>
      <c r="D16" s="1" t="s">
        <v>12</v>
      </c>
      <c r="E16" s="72">
        <v>8896</v>
      </c>
      <c r="F16" s="122">
        <v>8832</v>
      </c>
      <c r="G16" s="122">
        <v>6500</v>
      </c>
      <c r="H16" s="123">
        <f t="shared" si="0"/>
        <v>1.3587692307692307</v>
      </c>
      <c r="I16" s="72">
        <v>6700</v>
      </c>
      <c r="J16" s="130" t="s">
        <v>281</v>
      </c>
      <c r="K16" s="124" t="s">
        <v>59</v>
      </c>
      <c r="L16" s="124" t="s">
        <v>59</v>
      </c>
      <c r="M16" s="124" t="s">
        <v>59</v>
      </c>
      <c r="N16" s="124" t="s">
        <v>59</v>
      </c>
      <c r="O16" s="122" t="s">
        <v>244</v>
      </c>
      <c r="P16" s="122"/>
      <c r="Q16" s="118" t="s">
        <v>283</v>
      </c>
      <c r="R16" s="131" t="s">
        <v>279</v>
      </c>
      <c r="S16" s="124" t="s">
        <v>292</v>
      </c>
      <c r="T16" s="124" t="s">
        <v>89</v>
      </c>
      <c r="U16" s="122" t="s">
        <v>342</v>
      </c>
      <c r="V16" s="74"/>
      <c r="W16" s="124" t="s">
        <v>59</v>
      </c>
      <c r="X16" s="190" t="s">
        <v>244</v>
      </c>
      <c r="Y16" s="129" t="s">
        <v>299</v>
      </c>
      <c r="Z16" s="119" t="s">
        <v>58</v>
      </c>
      <c r="AA16" s="118" t="s">
        <v>363</v>
      </c>
    </row>
    <row r="17" spans="1:27" s="121" customFormat="1" x14ac:dyDescent="0.2">
      <c r="A17" s="32" t="s">
        <v>235</v>
      </c>
      <c r="B17" s="77"/>
      <c r="C17" s="22"/>
      <c r="D17" s="1" t="s">
        <v>13</v>
      </c>
      <c r="E17" s="72"/>
      <c r="F17" s="122"/>
      <c r="G17" s="122"/>
      <c r="H17" s="123"/>
      <c r="I17" s="72"/>
      <c r="J17" s="130"/>
      <c r="K17" s="122"/>
      <c r="L17" s="122"/>
      <c r="M17" s="122"/>
      <c r="N17" s="122"/>
      <c r="O17" s="122"/>
      <c r="P17" s="122"/>
      <c r="Q17" s="118"/>
      <c r="U17" s="122"/>
      <c r="V17" s="74"/>
      <c r="W17" s="122"/>
      <c r="X17" s="118"/>
      <c r="Y17" s="74"/>
      <c r="Z17" s="119"/>
      <c r="AA17" s="74"/>
    </row>
    <row r="18" spans="1:27" s="121" customFormat="1" ht="38.25" x14ac:dyDescent="0.2">
      <c r="A18" s="69" t="s">
        <v>236</v>
      </c>
      <c r="B18" s="22">
        <v>409</v>
      </c>
      <c r="C18" s="22" t="s">
        <v>77</v>
      </c>
      <c r="D18" s="1" t="s">
        <v>12</v>
      </c>
      <c r="E18" s="72">
        <v>6356</v>
      </c>
      <c r="F18" s="122">
        <v>6209</v>
      </c>
      <c r="G18" s="122">
        <v>5500</v>
      </c>
      <c r="H18" s="123">
        <f t="shared" si="0"/>
        <v>1.1289090909090909</v>
      </c>
      <c r="I18" s="72">
        <v>7100</v>
      </c>
      <c r="J18" s="130" t="s">
        <v>281</v>
      </c>
      <c r="K18" s="124" t="s">
        <v>59</v>
      </c>
      <c r="L18" s="124" t="s">
        <v>59</v>
      </c>
      <c r="M18" s="124" t="s">
        <v>59</v>
      </c>
      <c r="N18" s="124" t="s">
        <v>59</v>
      </c>
      <c r="O18" s="122" t="s">
        <v>244</v>
      </c>
      <c r="P18" s="122"/>
      <c r="Q18" s="118" t="s">
        <v>327</v>
      </c>
      <c r="R18" s="131" t="s">
        <v>279</v>
      </c>
      <c r="S18" s="124" t="s">
        <v>89</v>
      </c>
      <c r="T18" s="124" t="s">
        <v>292</v>
      </c>
      <c r="U18" s="118" t="s">
        <v>343</v>
      </c>
      <c r="V18" s="118" t="s">
        <v>359</v>
      </c>
      <c r="W18" s="122" t="s">
        <v>59</v>
      </c>
      <c r="X18" s="190" t="s">
        <v>244</v>
      </c>
      <c r="Y18" s="129" t="s">
        <v>299</v>
      </c>
      <c r="Z18" s="119" t="s">
        <v>58</v>
      </c>
      <c r="AA18" s="118" t="s">
        <v>289</v>
      </c>
    </row>
    <row r="19" spans="1:27" s="121" customFormat="1" x14ac:dyDescent="0.2">
      <c r="A19" s="32" t="s">
        <v>237</v>
      </c>
      <c r="B19" s="22"/>
      <c r="C19" s="22"/>
      <c r="D19" s="1" t="s">
        <v>13</v>
      </c>
      <c r="E19" s="72"/>
      <c r="F19" s="122"/>
      <c r="G19" s="122"/>
      <c r="H19" s="123"/>
      <c r="I19" s="72"/>
      <c r="J19" s="130"/>
      <c r="K19" s="122"/>
      <c r="L19" s="122"/>
      <c r="M19" s="122"/>
      <c r="N19" s="122"/>
      <c r="O19" s="122"/>
      <c r="P19" s="122"/>
      <c r="Q19" s="118"/>
      <c r="U19" s="122"/>
      <c r="V19" s="74"/>
      <c r="W19" s="122"/>
      <c r="X19" s="118"/>
      <c r="Y19" s="74"/>
      <c r="Z19" s="119"/>
      <c r="AA19" s="74"/>
    </row>
    <row r="20" spans="1:27" s="121" customFormat="1" x14ac:dyDescent="0.2">
      <c r="A20" s="69" t="s">
        <v>229</v>
      </c>
      <c r="B20" s="22">
        <v>410</v>
      </c>
      <c r="C20" s="22" t="s">
        <v>50</v>
      </c>
      <c r="D20" s="1" t="s">
        <v>12</v>
      </c>
      <c r="E20" s="72">
        <v>5849</v>
      </c>
      <c r="F20" s="122">
        <v>5741</v>
      </c>
      <c r="G20" s="122">
        <v>6500</v>
      </c>
      <c r="H20" s="123">
        <f t="shared" si="0"/>
        <v>0.88323076923076926</v>
      </c>
      <c r="I20" s="72">
        <v>7100</v>
      </c>
      <c r="J20" s="130" t="s">
        <v>288</v>
      </c>
      <c r="K20" s="124" t="s">
        <v>59</v>
      </c>
      <c r="L20" s="124" t="s">
        <v>59</v>
      </c>
      <c r="M20" s="124" t="s">
        <v>59</v>
      </c>
      <c r="N20" s="124" t="s">
        <v>59</v>
      </c>
      <c r="O20" s="122" t="s">
        <v>244</v>
      </c>
      <c r="P20" s="122"/>
      <c r="Q20" s="118" t="s">
        <v>283</v>
      </c>
      <c r="R20" s="131" t="s">
        <v>279</v>
      </c>
      <c r="S20" s="124" t="s">
        <v>89</v>
      </c>
      <c r="T20" s="124" t="s">
        <v>89</v>
      </c>
      <c r="U20" s="122" t="s">
        <v>289</v>
      </c>
      <c r="V20" s="118" t="s">
        <v>289</v>
      </c>
      <c r="W20" s="124" t="s">
        <v>59</v>
      </c>
      <c r="X20" s="190" t="s">
        <v>244</v>
      </c>
      <c r="Y20" s="129" t="s">
        <v>299</v>
      </c>
      <c r="Z20" s="119" t="s">
        <v>58</v>
      </c>
      <c r="AA20" s="118" t="s">
        <v>289</v>
      </c>
    </row>
    <row r="21" spans="1:27" s="121" customFormat="1" x14ac:dyDescent="0.2">
      <c r="A21" s="32" t="s">
        <v>238</v>
      </c>
      <c r="B21" s="77"/>
      <c r="C21" s="22"/>
      <c r="D21" s="1" t="s">
        <v>13</v>
      </c>
      <c r="E21" s="72"/>
      <c r="F21" s="122"/>
      <c r="G21" s="122"/>
      <c r="H21" s="123"/>
      <c r="I21" s="72"/>
      <c r="J21" s="130"/>
      <c r="K21" s="122"/>
      <c r="L21" s="122"/>
      <c r="M21" s="122"/>
      <c r="N21" s="122"/>
      <c r="O21" s="122"/>
      <c r="P21" s="122"/>
      <c r="Q21" s="118"/>
      <c r="U21" s="122"/>
      <c r="V21" s="74"/>
      <c r="W21" s="122"/>
      <c r="X21" s="118"/>
      <c r="Y21" s="74"/>
      <c r="Z21" s="119"/>
      <c r="AA21" s="74"/>
    </row>
    <row r="22" spans="1:27" s="121" customFormat="1" ht="38.25" x14ac:dyDescent="0.2">
      <c r="A22" s="69" t="s">
        <v>236</v>
      </c>
      <c r="B22" s="22">
        <v>411</v>
      </c>
      <c r="C22" s="22" t="s">
        <v>50</v>
      </c>
      <c r="D22" s="1" t="s">
        <v>12</v>
      </c>
      <c r="E22" s="72">
        <v>8253</v>
      </c>
      <c r="F22" s="122">
        <v>8199</v>
      </c>
      <c r="G22" s="122">
        <v>6500</v>
      </c>
      <c r="H22" s="123">
        <f t="shared" si="0"/>
        <v>1.2613846153846153</v>
      </c>
      <c r="I22" s="72">
        <v>7100</v>
      </c>
      <c r="J22" s="130" t="s">
        <v>281</v>
      </c>
      <c r="K22" s="124" t="s">
        <v>59</v>
      </c>
      <c r="L22" s="124" t="s">
        <v>59</v>
      </c>
      <c r="M22" s="124" t="s">
        <v>59</v>
      </c>
      <c r="N22" s="124" t="s">
        <v>59</v>
      </c>
      <c r="O22" s="122" t="s">
        <v>244</v>
      </c>
      <c r="P22" s="122"/>
      <c r="Q22" s="118" t="s">
        <v>327</v>
      </c>
      <c r="R22" s="131" t="s">
        <v>279</v>
      </c>
      <c r="S22" s="124" t="s">
        <v>88</v>
      </c>
      <c r="T22" s="124" t="s">
        <v>292</v>
      </c>
      <c r="U22" s="118" t="s">
        <v>343</v>
      </c>
      <c r="V22" s="118" t="s">
        <v>356</v>
      </c>
      <c r="W22" s="122" t="s">
        <v>59</v>
      </c>
      <c r="X22" s="118" t="s">
        <v>244</v>
      </c>
      <c r="Y22" s="129" t="s">
        <v>299</v>
      </c>
      <c r="Z22" s="119" t="s">
        <v>58</v>
      </c>
      <c r="AA22" s="118" t="s">
        <v>289</v>
      </c>
    </row>
    <row r="23" spans="1:27" s="121" customFormat="1" x14ac:dyDescent="0.2">
      <c r="A23" s="32" t="s">
        <v>237</v>
      </c>
      <c r="B23" s="22"/>
      <c r="C23" s="22"/>
      <c r="D23" s="1" t="s">
        <v>13</v>
      </c>
      <c r="E23" s="72"/>
      <c r="F23" s="122"/>
      <c r="G23" s="122"/>
      <c r="H23" s="123"/>
      <c r="I23" s="72"/>
      <c r="J23" s="130"/>
      <c r="K23" s="122"/>
      <c r="L23" s="122"/>
      <c r="M23" s="122"/>
      <c r="N23" s="122"/>
      <c r="O23" s="122"/>
      <c r="P23" s="122"/>
      <c r="Q23" s="118"/>
      <c r="U23" s="122"/>
      <c r="V23" s="74"/>
      <c r="W23" s="122"/>
      <c r="X23" s="118"/>
      <c r="Y23" s="74"/>
      <c r="Z23" s="119"/>
      <c r="AA23" s="74"/>
    </row>
    <row r="24" spans="1:27" s="121" customFormat="1" ht="76.5" x14ac:dyDescent="0.2">
      <c r="A24" s="69" t="s">
        <v>29</v>
      </c>
      <c r="B24" s="22">
        <v>412</v>
      </c>
      <c r="C24" s="22" t="s">
        <v>50</v>
      </c>
      <c r="D24" s="1" t="s">
        <v>12</v>
      </c>
      <c r="E24" s="72">
        <v>8495</v>
      </c>
      <c r="F24" s="122">
        <v>8445</v>
      </c>
      <c r="G24" s="122">
        <v>6500</v>
      </c>
      <c r="H24" s="123">
        <f t="shared" si="0"/>
        <v>1.2992307692307692</v>
      </c>
      <c r="I24" s="72">
        <v>7100</v>
      </c>
      <c r="J24" s="130" t="s">
        <v>281</v>
      </c>
      <c r="K24" s="124" t="s">
        <v>59</v>
      </c>
      <c r="L24" s="124" t="s">
        <v>59</v>
      </c>
      <c r="M24" s="124" t="s">
        <v>59</v>
      </c>
      <c r="N24" s="124" t="s">
        <v>59</v>
      </c>
      <c r="O24" s="122" t="s">
        <v>244</v>
      </c>
      <c r="P24" s="122"/>
      <c r="Q24" s="118" t="s">
        <v>340</v>
      </c>
      <c r="R24" s="131" t="s">
        <v>279</v>
      </c>
      <c r="S24" s="124" t="s">
        <v>88</v>
      </c>
      <c r="T24" s="124" t="s">
        <v>292</v>
      </c>
      <c r="U24" s="118" t="s">
        <v>344</v>
      </c>
      <c r="V24" s="74" t="s">
        <v>370</v>
      </c>
      <c r="W24" s="124" t="s">
        <v>59</v>
      </c>
      <c r="X24" s="118" t="s">
        <v>244</v>
      </c>
      <c r="Y24" s="129" t="s">
        <v>299</v>
      </c>
      <c r="Z24" s="119" t="s">
        <v>58</v>
      </c>
      <c r="AA24" s="118" t="s">
        <v>362</v>
      </c>
    </row>
    <row r="25" spans="1:27" s="121" customFormat="1" x14ac:dyDescent="0.2">
      <c r="A25" s="32" t="s">
        <v>74</v>
      </c>
      <c r="B25" s="22"/>
      <c r="C25" s="22"/>
      <c r="D25" s="1" t="s">
        <v>13</v>
      </c>
      <c r="E25" s="72"/>
      <c r="F25" s="122"/>
      <c r="G25" s="122"/>
      <c r="H25" s="123"/>
      <c r="I25" s="72"/>
      <c r="J25" s="130"/>
      <c r="K25" s="122"/>
      <c r="L25" s="122"/>
      <c r="M25" s="122"/>
      <c r="N25" s="122"/>
      <c r="O25" s="122"/>
      <c r="P25" s="122"/>
      <c r="Q25" s="118"/>
      <c r="U25" s="122"/>
      <c r="V25" s="74"/>
      <c r="W25" s="122"/>
      <c r="X25" s="118"/>
      <c r="Y25" s="74"/>
      <c r="Z25" s="119"/>
      <c r="AA25" s="74"/>
    </row>
    <row r="26" spans="1:27" s="121" customFormat="1" ht="25.5" x14ac:dyDescent="0.2">
      <c r="A26" s="69" t="s">
        <v>29</v>
      </c>
      <c r="B26" s="22">
        <v>413</v>
      </c>
      <c r="C26" s="22" t="s">
        <v>240</v>
      </c>
      <c r="D26" s="1" t="s">
        <v>12</v>
      </c>
      <c r="E26" s="72">
        <v>5459</v>
      </c>
      <c r="F26" s="122">
        <v>5426</v>
      </c>
      <c r="G26" s="122">
        <v>7000</v>
      </c>
      <c r="H26" s="123">
        <f t="shared" si="0"/>
        <v>0.77514285714285713</v>
      </c>
      <c r="I26" s="72">
        <v>6700</v>
      </c>
      <c r="J26" s="189" t="s">
        <v>282</v>
      </c>
      <c r="K26" s="124" t="s">
        <v>59</v>
      </c>
      <c r="L26" s="124" t="s">
        <v>59</v>
      </c>
      <c r="M26" s="124" t="s">
        <v>59</v>
      </c>
      <c r="N26" s="124" t="s">
        <v>59</v>
      </c>
      <c r="O26" s="122" t="s">
        <v>244</v>
      </c>
      <c r="P26" s="122"/>
      <c r="Q26" s="118" t="s">
        <v>327</v>
      </c>
      <c r="R26" s="131" t="s">
        <v>279</v>
      </c>
      <c r="S26" s="124" t="s">
        <v>89</v>
      </c>
      <c r="T26" s="124" t="s">
        <v>89</v>
      </c>
      <c r="U26" s="122" t="s">
        <v>289</v>
      </c>
      <c r="V26" s="118" t="s">
        <v>289</v>
      </c>
      <c r="W26" s="122" t="s">
        <v>58</v>
      </c>
      <c r="X26" s="118" t="s">
        <v>297</v>
      </c>
      <c r="Y26" s="129" t="s">
        <v>299</v>
      </c>
      <c r="Z26" s="119" t="s">
        <v>58</v>
      </c>
      <c r="AA26" s="118" t="s">
        <v>289</v>
      </c>
    </row>
    <row r="27" spans="1:27" s="121" customFormat="1" x14ac:dyDescent="0.2">
      <c r="A27" s="32" t="s">
        <v>245</v>
      </c>
      <c r="B27" s="22"/>
      <c r="C27" s="22"/>
      <c r="D27" s="1" t="s">
        <v>13</v>
      </c>
      <c r="E27" s="72"/>
      <c r="F27" s="122"/>
      <c r="G27" s="122"/>
      <c r="H27" s="123"/>
      <c r="I27" s="72"/>
      <c r="J27" s="130"/>
      <c r="K27" s="122"/>
      <c r="L27" s="122"/>
      <c r="M27" s="122"/>
      <c r="N27" s="122"/>
      <c r="O27" s="122"/>
      <c r="P27" s="122"/>
      <c r="Q27" s="118"/>
      <c r="U27" s="122"/>
      <c r="V27" s="74"/>
      <c r="W27" s="122"/>
      <c r="X27" s="118"/>
      <c r="Y27" s="74"/>
      <c r="Z27" s="119"/>
      <c r="AA27" s="74"/>
    </row>
    <row r="28" spans="1:27" s="121" customFormat="1" x14ac:dyDescent="0.2">
      <c r="A28" s="69" t="s">
        <v>29</v>
      </c>
      <c r="B28" s="22">
        <v>414</v>
      </c>
      <c r="C28" s="22" t="s">
        <v>87</v>
      </c>
      <c r="D28" s="1" t="s">
        <v>12</v>
      </c>
      <c r="E28" s="72">
        <v>7264</v>
      </c>
      <c r="F28" s="122">
        <v>7210</v>
      </c>
      <c r="G28" s="122">
        <v>6500</v>
      </c>
      <c r="H28" s="123">
        <f t="shared" si="0"/>
        <v>1.1092307692307692</v>
      </c>
      <c r="I28" s="72">
        <v>6800</v>
      </c>
      <c r="J28" s="130" t="s">
        <v>281</v>
      </c>
      <c r="K28" s="124" t="s">
        <v>59</v>
      </c>
      <c r="L28" s="124" t="s">
        <v>59</v>
      </c>
      <c r="M28" s="124" t="s">
        <v>59</v>
      </c>
      <c r="N28" s="124" t="s">
        <v>59</v>
      </c>
      <c r="O28" s="122" t="s">
        <v>244</v>
      </c>
      <c r="P28" s="122"/>
      <c r="Q28" s="118" t="s">
        <v>283</v>
      </c>
      <c r="R28" s="131" t="s">
        <v>279</v>
      </c>
      <c r="S28" s="131" t="s">
        <v>89</v>
      </c>
      <c r="T28" s="124" t="s">
        <v>89</v>
      </c>
      <c r="U28" s="122" t="s">
        <v>289</v>
      </c>
      <c r="V28" s="118" t="s">
        <v>289</v>
      </c>
      <c r="W28" s="122" t="s">
        <v>59</v>
      </c>
      <c r="X28" s="118" t="s">
        <v>244</v>
      </c>
      <c r="Y28" s="129" t="s">
        <v>299</v>
      </c>
      <c r="Z28" s="119" t="s">
        <v>58</v>
      </c>
      <c r="AA28" s="118" t="s">
        <v>289</v>
      </c>
    </row>
    <row r="29" spans="1:27" s="121" customFormat="1" x14ac:dyDescent="0.2">
      <c r="A29" s="32" t="s">
        <v>47</v>
      </c>
      <c r="B29" s="22"/>
      <c r="C29" s="22"/>
      <c r="D29" s="1" t="s">
        <v>13</v>
      </c>
      <c r="E29" s="72"/>
      <c r="F29" s="122"/>
      <c r="G29" s="122"/>
      <c r="H29" s="123"/>
      <c r="I29" s="72"/>
      <c r="J29" s="130"/>
      <c r="K29" s="122"/>
      <c r="L29" s="122"/>
      <c r="M29" s="122"/>
      <c r="N29" s="122"/>
      <c r="O29" s="122"/>
      <c r="P29" s="122"/>
      <c r="Q29" s="118"/>
      <c r="U29" s="122"/>
      <c r="V29" s="74"/>
      <c r="W29" s="122"/>
      <c r="X29" s="118"/>
      <c r="Y29" s="74"/>
      <c r="Z29" s="119"/>
      <c r="AA29" s="74"/>
    </row>
    <row r="30" spans="1:27" s="121" customFormat="1" x14ac:dyDescent="0.2">
      <c r="A30" s="69" t="s">
        <v>29</v>
      </c>
      <c r="B30" s="22">
        <v>415</v>
      </c>
      <c r="C30" s="22" t="s">
        <v>241</v>
      </c>
      <c r="D30" s="1" t="s">
        <v>12</v>
      </c>
      <c r="E30" s="72">
        <v>7042</v>
      </c>
      <c r="F30" s="122">
        <v>6986</v>
      </c>
      <c r="G30" s="122">
        <v>6300</v>
      </c>
      <c r="H30" s="123">
        <f t="shared" si="0"/>
        <v>1.1088888888888888</v>
      </c>
      <c r="I30" s="72">
        <v>6700</v>
      </c>
      <c r="J30" s="130" t="s">
        <v>281</v>
      </c>
      <c r="K30" s="124" t="s">
        <v>59</v>
      </c>
      <c r="L30" s="124" t="s">
        <v>59</v>
      </c>
      <c r="M30" s="124" t="s">
        <v>59</v>
      </c>
      <c r="N30" s="124" t="s">
        <v>59</v>
      </c>
      <c r="O30" s="122" t="s">
        <v>244</v>
      </c>
      <c r="P30" s="122"/>
      <c r="Q30" s="118" t="s">
        <v>327</v>
      </c>
      <c r="R30" s="131" t="s">
        <v>279</v>
      </c>
      <c r="S30" s="124" t="s">
        <v>89</v>
      </c>
      <c r="T30" s="124" t="s">
        <v>89</v>
      </c>
      <c r="U30" s="122" t="s">
        <v>289</v>
      </c>
      <c r="V30" s="118" t="s">
        <v>289</v>
      </c>
      <c r="W30" s="122" t="s">
        <v>59</v>
      </c>
      <c r="X30" s="118" t="s">
        <v>244</v>
      </c>
      <c r="Y30" s="129" t="s">
        <v>299</v>
      </c>
      <c r="Z30" s="119" t="s">
        <v>58</v>
      </c>
      <c r="AA30" s="118" t="s">
        <v>289</v>
      </c>
    </row>
    <row r="31" spans="1:27" s="121" customFormat="1" x14ac:dyDescent="0.2">
      <c r="A31" s="32" t="s">
        <v>245</v>
      </c>
      <c r="B31" s="22"/>
      <c r="C31" s="22"/>
      <c r="D31" s="1" t="s">
        <v>13</v>
      </c>
      <c r="E31" s="72"/>
      <c r="F31" s="122"/>
      <c r="G31" s="122"/>
      <c r="H31" s="123"/>
      <c r="I31" s="72"/>
      <c r="J31" s="130"/>
      <c r="K31" s="122"/>
      <c r="L31" s="122"/>
      <c r="M31" s="122"/>
      <c r="N31" s="122"/>
      <c r="O31" s="122"/>
      <c r="P31" s="122"/>
      <c r="Q31" s="118"/>
      <c r="U31" s="122"/>
      <c r="V31" s="74"/>
      <c r="W31" s="122"/>
      <c r="X31" s="118"/>
      <c r="Y31" s="74"/>
      <c r="Z31" s="119"/>
      <c r="AA31" s="74"/>
    </row>
    <row r="32" spans="1:27" s="121" customFormat="1" ht="25.5" x14ac:dyDescent="0.2">
      <c r="A32" s="69" t="s">
        <v>29</v>
      </c>
      <c r="B32" s="22">
        <v>416</v>
      </c>
      <c r="C32" s="22" t="s">
        <v>242</v>
      </c>
      <c r="D32" s="1" t="s">
        <v>12</v>
      </c>
      <c r="E32" s="72">
        <v>6151</v>
      </c>
      <c r="F32" s="122">
        <v>6068</v>
      </c>
      <c r="G32" s="122">
        <v>5500</v>
      </c>
      <c r="H32" s="123">
        <f t="shared" si="0"/>
        <v>1.1032727272727272</v>
      </c>
      <c r="I32" s="72">
        <v>4400</v>
      </c>
      <c r="J32" s="130" t="s">
        <v>281</v>
      </c>
      <c r="K32" s="124" t="s">
        <v>59</v>
      </c>
      <c r="L32" s="124" t="s">
        <v>59</v>
      </c>
      <c r="M32" s="124" t="s">
        <v>59</v>
      </c>
      <c r="N32" s="124" t="s">
        <v>59</v>
      </c>
      <c r="O32" s="122" t="s">
        <v>244</v>
      </c>
      <c r="P32" s="122"/>
      <c r="Q32" s="118" t="s">
        <v>283</v>
      </c>
      <c r="R32" s="131" t="s">
        <v>279</v>
      </c>
      <c r="S32" s="124" t="s">
        <v>89</v>
      </c>
      <c r="T32" s="124" t="s">
        <v>292</v>
      </c>
      <c r="U32" s="118" t="s">
        <v>345</v>
      </c>
      <c r="V32" s="118" t="s">
        <v>358</v>
      </c>
      <c r="W32" s="124" t="s">
        <v>58</v>
      </c>
      <c r="X32" s="190" t="s">
        <v>298</v>
      </c>
      <c r="Y32" s="129" t="s">
        <v>350</v>
      </c>
      <c r="Z32" s="119" t="s">
        <v>58</v>
      </c>
      <c r="AA32" s="118" t="s">
        <v>361</v>
      </c>
    </row>
    <row r="33" spans="1:27" s="121" customFormat="1" x14ac:dyDescent="0.2">
      <c r="A33" s="32" t="s">
        <v>246</v>
      </c>
      <c r="B33" s="22"/>
      <c r="C33" s="22"/>
      <c r="D33" s="1" t="s">
        <v>13</v>
      </c>
      <c r="E33" s="72"/>
      <c r="F33" s="122"/>
      <c r="G33" s="122"/>
      <c r="H33" s="123"/>
      <c r="I33" s="72"/>
      <c r="J33" s="130"/>
      <c r="K33" s="122"/>
      <c r="L33" s="122"/>
      <c r="M33" s="122"/>
      <c r="N33" s="122"/>
      <c r="O33" s="122"/>
      <c r="P33" s="122"/>
      <c r="Q33" s="118"/>
      <c r="U33" s="122"/>
      <c r="V33" s="74"/>
      <c r="W33" s="122"/>
      <c r="X33" s="118"/>
      <c r="Y33" s="74"/>
      <c r="Z33" s="119"/>
      <c r="AA33" s="74"/>
    </row>
    <row r="34" spans="1:27" s="121" customFormat="1" x14ac:dyDescent="0.2">
      <c r="A34" s="69" t="s">
        <v>29</v>
      </c>
      <c r="B34" s="22">
        <v>417</v>
      </c>
      <c r="C34" s="22" t="s">
        <v>52</v>
      </c>
      <c r="D34" s="1" t="s">
        <v>12</v>
      </c>
      <c r="E34" s="72">
        <v>5442</v>
      </c>
      <c r="F34" s="122">
        <v>5368</v>
      </c>
      <c r="G34" s="122">
        <v>6200</v>
      </c>
      <c r="H34" s="123">
        <f t="shared" si="0"/>
        <v>0.86580645161290326</v>
      </c>
      <c r="I34" s="72">
        <v>6500</v>
      </c>
      <c r="J34" s="130" t="s">
        <v>281</v>
      </c>
      <c r="K34" s="124" t="s">
        <v>59</v>
      </c>
      <c r="L34" s="124" t="s">
        <v>59</v>
      </c>
      <c r="M34" s="124" t="s">
        <v>59</v>
      </c>
      <c r="N34" s="124" t="s">
        <v>59</v>
      </c>
      <c r="O34" s="122" t="s">
        <v>244</v>
      </c>
      <c r="P34" s="122"/>
      <c r="Q34" s="118" t="s">
        <v>289</v>
      </c>
      <c r="R34" s="131" t="s">
        <v>328</v>
      </c>
      <c r="S34" s="131" t="s">
        <v>89</v>
      </c>
      <c r="T34" s="131" t="s">
        <v>89</v>
      </c>
      <c r="U34" s="122" t="s">
        <v>346</v>
      </c>
      <c r="V34" s="118" t="s">
        <v>357</v>
      </c>
      <c r="W34" s="122" t="s">
        <v>59</v>
      </c>
      <c r="X34" s="118" t="s">
        <v>244</v>
      </c>
      <c r="Y34" s="129" t="s">
        <v>351</v>
      </c>
      <c r="Z34" s="119" t="s">
        <v>58</v>
      </c>
      <c r="AA34" s="118" t="s">
        <v>360</v>
      </c>
    </row>
    <row r="35" spans="1:27" s="121" customFormat="1" x14ac:dyDescent="0.2">
      <c r="A35" s="32" t="s">
        <v>247</v>
      </c>
      <c r="B35" s="22"/>
      <c r="C35" s="22"/>
      <c r="D35" s="1" t="s">
        <v>13</v>
      </c>
      <c r="E35" s="72"/>
      <c r="F35" s="122"/>
      <c r="G35" s="122"/>
      <c r="H35" s="123"/>
      <c r="I35" s="72"/>
      <c r="J35" s="130"/>
      <c r="K35" s="122"/>
      <c r="L35" s="122"/>
      <c r="M35" s="122"/>
      <c r="N35" s="122"/>
      <c r="O35" s="122"/>
      <c r="P35" s="122"/>
      <c r="Q35" s="118"/>
      <c r="U35" s="122"/>
      <c r="V35" s="74"/>
      <c r="W35" s="122"/>
      <c r="X35" s="118"/>
      <c r="Y35" s="74"/>
      <c r="Z35" s="119"/>
      <c r="AA35" s="74"/>
    </row>
    <row r="36" spans="1:27" s="121" customFormat="1" ht="25.5" x14ac:dyDescent="0.2">
      <c r="A36" s="69" t="s">
        <v>236</v>
      </c>
      <c r="B36" s="22">
        <v>418</v>
      </c>
      <c r="C36" s="22" t="s">
        <v>78</v>
      </c>
      <c r="D36" s="1" t="s">
        <v>12</v>
      </c>
      <c r="E36" s="72">
        <v>7203</v>
      </c>
      <c r="F36" s="122">
        <v>7083</v>
      </c>
      <c r="G36" s="122">
        <v>5200</v>
      </c>
      <c r="H36" s="123">
        <f t="shared" si="0"/>
        <v>1.3621153846153846</v>
      </c>
      <c r="I36" s="72">
        <v>6100</v>
      </c>
      <c r="J36" s="130" t="s">
        <v>281</v>
      </c>
      <c r="K36" s="124" t="s">
        <v>59</v>
      </c>
      <c r="L36" s="124" t="s">
        <v>59</v>
      </c>
      <c r="M36" s="124" t="s">
        <v>59</v>
      </c>
      <c r="N36" s="124" t="s">
        <v>59</v>
      </c>
      <c r="O36" s="122" t="s">
        <v>244</v>
      </c>
      <c r="P36" s="122"/>
      <c r="Q36" s="118" t="s">
        <v>289</v>
      </c>
      <c r="R36" s="131" t="s">
        <v>279</v>
      </c>
      <c r="S36" s="131" t="s">
        <v>89</v>
      </c>
      <c r="T36" s="124" t="s">
        <v>337</v>
      </c>
      <c r="U36" s="122" t="s">
        <v>347</v>
      </c>
      <c r="V36" s="118" t="s">
        <v>364</v>
      </c>
      <c r="W36" s="122" t="s">
        <v>59</v>
      </c>
      <c r="X36" s="118" t="s">
        <v>244</v>
      </c>
      <c r="Y36" s="129" t="s">
        <v>371</v>
      </c>
      <c r="Z36" s="119" t="s">
        <v>58</v>
      </c>
      <c r="AA36" s="118" t="s">
        <v>333</v>
      </c>
    </row>
    <row r="37" spans="1:27" s="121" customFormat="1" x14ac:dyDescent="0.2">
      <c r="A37" s="32" t="s">
        <v>248</v>
      </c>
      <c r="B37" s="22"/>
      <c r="C37" s="22"/>
      <c r="D37" s="1" t="s">
        <v>13</v>
      </c>
      <c r="E37" s="72"/>
      <c r="F37" s="122"/>
      <c r="G37" s="122"/>
      <c r="H37" s="123"/>
      <c r="I37" s="72"/>
      <c r="J37" s="130"/>
      <c r="K37" s="122"/>
      <c r="L37" s="122"/>
      <c r="M37" s="122"/>
      <c r="N37" s="122"/>
      <c r="O37" s="122"/>
      <c r="P37" s="122"/>
      <c r="Q37" s="118"/>
      <c r="U37" s="122"/>
      <c r="V37" s="74"/>
      <c r="W37" s="122"/>
      <c r="X37" s="118"/>
      <c r="Y37" s="74"/>
      <c r="Z37" s="119"/>
      <c r="AA37" s="74"/>
    </row>
    <row r="38" spans="1:27" s="121" customFormat="1" ht="25.5" x14ac:dyDescent="0.2">
      <c r="A38" s="69" t="s">
        <v>236</v>
      </c>
      <c r="B38" s="22">
        <v>419</v>
      </c>
      <c r="C38" s="22" t="s">
        <v>243</v>
      </c>
      <c r="D38" s="1" t="s">
        <v>12</v>
      </c>
      <c r="E38" s="72" t="s">
        <v>276</v>
      </c>
      <c r="F38" s="124" t="s">
        <v>277</v>
      </c>
      <c r="G38" s="122">
        <v>5000</v>
      </c>
      <c r="H38" s="123">
        <f>4467/G38</f>
        <v>0.89339999999999997</v>
      </c>
      <c r="I38" s="72">
        <v>6100</v>
      </c>
      <c r="J38" s="130" t="s">
        <v>368</v>
      </c>
      <c r="K38" s="124" t="s">
        <v>59</v>
      </c>
      <c r="L38" s="124" t="s">
        <v>59</v>
      </c>
      <c r="M38" s="124" t="s">
        <v>59</v>
      </c>
      <c r="N38" s="124" t="s">
        <v>59</v>
      </c>
      <c r="O38" s="122" t="s">
        <v>244</v>
      </c>
      <c r="P38" s="122"/>
      <c r="Q38" s="118" t="s">
        <v>289</v>
      </c>
      <c r="R38" s="131" t="s">
        <v>279</v>
      </c>
      <c r="S38" s="124" t="s">
        <v>89</v>
      </c>
      <c r="T38" s="124" t="s">
        <v>337</v>
      </c>
      <c r="U38" s="122" t="s">
        <v>347</v>
      </c>
      <c r="V38" s="118" t="s">
        <v>364</v>
      </c>
      <c r="W38" s="124" t="s">
        <v>59</v>
      </c>
      <c r="X38" s="190" t="s">
        <v>244</v>
      </c>
      <c r="Y38" s="129" t="s">
        <v>371</v>
      </c>
      <c r="Z38" s="119" t="s">
        <v>58</v>
      </c>
      <c r="AA38" s="190" t="s">
        <v>333</v>
      </c>
    </row>
    <row r="39" spans="1:27" s="121" customFormat="1" x14ac:dyDescent="0.2">
      <c r="A39" s="32" t="s">
        <v>248</v>
      </c>
      <c r="B39" s="22"/>
      <c r="C39" s="22"/>
      <c r="D39" s="1" t="s">
        <v>13</v>
      </c>
      <c r="E39" s="72"/>
      <c r="F39" s="122"/>
      <c r="G39" s="122"/>
      <c r="H39" s="123"/>
      <c r="I39" s="72"/>
      <c r="J39" s="130"/>
      <c r="K39" s="122"/>
      <c r="L39" s="122"/>
      <c r="M39" s="122"/>
      <c r="N39" s="122"/>
      <c r="O39" s="122"/>
      <c r="P39" s="122"/>
      <c r="Q39" s="118"/>
      <c r="U39" s="122"/>
      <c r="V39" s="74"/>
      <c r="W39" s="122"/>
      <c r="X39" s="118"/>
      <c r="Y39" s="74"/>
      <c r="Z39" s="119"/>
      <c r="AA39" s="74"/>
    </row>
    <row r="40" spans="1:27" s="121" customFormat="1" ht="38.25" x14ac:dyDescent="0.2">
      <c r="A40" s="69" t="s">
        <v>163</v>
      </c>
      <c r="B40" s="22">
        <v>420</v>
      </c>
      <c r="C40" s="22">
        <v>8925</v>
      </c>
      <c r="D40" s="1" t="s">
        <v>12</v>
      </c>
      <c r="E40" s="72">
        <v>3153</v>
      </c>
      <c r="F40" s="122">
        <v>3098</v>
      </c>
      <c r="G40" s="122">
        <v>5000</v>
      </c>
      <c r="H40" s="123">
        <f t="shared" si="0"/>
        <v>0.61960000000000004</v>
      </c>
      <c r="I40" s="72">
        <v>4800</v>
      </c>
      <c r="J40" s="130" t="s">
        <v>280</v>
      </c>
      <c r="K40" s="124" t="s">
        <v>58</v>
      </c>
      <c r="L40" s="124" t="s">
        <v>59</v>
      </c>
      <c r="M40" s="124" t="s">
        <v>59</v>
      </c>
      <c r="N40" s="124" t="s">
        <v>59</v>
      </c>
      <c r="O40" s="122" t="s">
        <v>244</v>
      </c>
      <c r="P40" s="122"/>
      <c r="Q40" s="118" t="s">
        <v>327</v>
      </c>
      <c r="R40" s="131" t="s">
        <v>336</v>
      </c>
      <c r="S40" s="124" t="s">
        <v>295</v>
      </c>
      <c r="T40" s="124" t="s">
        <v>293</v>
      </c>
      <c r="U40" s="118" t="s">
        <v>348</v>
      </c>
      <c r="V40" s="74" t="s">
        <v>294</v>
      </c>
      <c r="W40" s="124" t="s">
        <v>58</v>
      </c>
      <c r="X40" s="190" t="s">
        <v>372</v>
      </c>
      <c r="Y40" s="129" t="s">
        <v>349</v>
      </c>
      <c r="Z40" s="119" t="s">
        <v>58</v>
      </c>
      <c r="AA40" s="190" t="s">
        <v>355</v>
      </c>
    </row>
    <row r="41" spans="1:27" s="121" customFormat="1" x14ac:dyDescent="0.2">
      <c r="A41" s="32" t="s">
        <v>249</v>
      </c>
      <c r="B41" s="22"/>
      <c r="C41" s="22"/>
      <c r="D41" s="1" t="s">
        <v>13</v>
      </c>
      <c r="E41" s="72"/>
      <c r="F41" s="122"/>
      <c r="G41" s="122"/>
      <c r="H41" s="123"/>
      <c r="I41" s="72"/>
      <c r="J41" s="130"/>
      <c r="K41" s="122"/>
      <c r="L41" s="122"/>
      <c r="M41" s="122"/>
      <c r="N41" s="122"/>
      <c r="O41" s="122"/>
      <c r="P41" s="122"/>
      <c r="Q41" s="118"/>
      <c r="U41" s="122"/>
      <c r="V41" s="74"/>
      <c r="W41" s="122"/>
      <c r="X41" s="118"/>
      <c r="Y41" s="74"/>
      <c r="Z41" s="119"/>
      <c r="AA41" s="74"/>
    </row>
    <row r="42" spans="1:27" s="115" customFormat="1" x14ac:dyDescent="0.2">
      <c r="A42" s="126"/>
      <c r="B42" s="102"/>
      <c r="C42" s="102"/>
      <c r="D42" s="105"/>
      <c r="E42" s="177"/>
      <c r="F42" s="178"/>
      <c r="G42" s="178"/>
      <c r="H42" s="179"/>
      <c r="I42" s="177"/>
      <c r="J42" s="180"/>
      <c r="K42" s="178"/>
      <c r="L42" s="178"/>
      <c r="M42" s="178"/>
      <c r="N42" s="178"/>
      <c r="O42" s="178"/>
      <c r="P42" s="178"/>
      <c r="Q42" s="181"/>
      <c r="U42" s="178"/>
      <c r="V42" s="182"/>
      <c r="W42" s="178"/>
      <c r="X42" s="181"/>
      <c r="Y42" s="182"/>
      <c r="Z42" s="183"/>
      <c r="AA42" s="182"/>
    </row>
    <row r="43" spans="1:27" ht="38.25" x14ac:dyDescent="0.2">
      <c r="A43" s="69" t="s">
        <v>60</v>
      </c>
      <c r="B43" s="22">
        <v>501</v>
      </c>
      <c r="C43" s="22" t="s">
        <v>239</v>
      </c>
      <c r="D43" s="1" t="s">
        <v>12</v>
      </c>
      <c r="E43" s="72">
        <v>6611</v>
      </c>
      <c r="F43" s="38">
        <v>6524</v>
      </c>
      <c r="G43" s="38">
        <v>5200</v>
      </c>
      <c r="H43" s="123">
        <f>F43/G43</f>
        <v>1.2546153846153847</v>
      </c>
      <c r="I43" s="72">
        <v>6800</v>
      </c>
      <c r="J43" s="130" t="s">
        <v>281</v>
      </c>
      <c r="K43" s="124" t="s">
        <v>59</v>
      </c>
      <c r="L43" s="38" t="s">
        <v>59</v>
      </c>
      <c r="M43" s="38" t="s">
        <v>59</v>
      </c>
      <c r="N43" s="38" t="s">
        <v>59</v>
      </c>
      <c r="O43" s="122" t="s">
        <v>244</v>
      </c>
      <c r="Q43" s="118" t="s">
        <v>283</v>
      </c>
      <c r="R43" s="124" t="s">
        <v>279</v>
      </c>
      <c r="S43" s="124" t="s">
        <v>88</v>
      </c>
      <c r="T43" s="124" t="s">
        <v>88</v>
      </c>
      <c r="U43" s="122" t="s">
        <v>289</v>
      </c>
      <c r="V43" s="118" t="s">
        <v>289</v>
      </c>
      <c r="W43" s="122" t="s">
        <v>58</v>
      </c>
      <c r="X43" s="118" t="s">
        <v>300</v>
      </c>
      <c r="Y43" s="74" t="s">
        <v>301</v>
      </c>
      <c r="Z43" s="119" t="s">
        <v>58</v>
      </c>
      <c r="AA43" s="118" t="s">
        <v>317</v>
      </c>
    </row>
    <row r="44" spans="1:27" x14ac:dyDescent="0.2">
      <c r="A44" s="132" t="s">
        <v>260</v>
      </c>
      <c r="B44" s="133"/>
      <c r="C44" s="133"/>
      <c r="D44" s="134" t="s">
        <v>13</v>
      </c>
      <c r="H44" s="123"/>
      <c r="I44" s="72"/>
      <c r="L44" s="122"/>
      <c r="M44" s="122"/>
      <c r="N44" s="122"/>
      <c r="R44" s="122"/>
      <c r="S44" s="122"/>
      <c r="T44" s="122"/>
    </row>
    <row r="45" spans="1:27" x14ac:dyDescent="0.2">
      <c r="A45" s="132" t="s">
        <v>60</v>
      </c>
      <c r="B45" s="133">
        <v>502</v>
      </c>
      <c r="C45" s="133" t="s">
        <v>75</v>
      </c>
      <c r="D45" s="134" t="s">
        <v>12</v>
      </c>
      <c r="E45" s="72">
        <v>6567</v>
      </c>
      <c r="F45" s="38">
        <v>6518</v>
      </c>
      <c r="G45" s="38">
        <v>5000</v>
      </c>
      <c r="H45" s="123">
        <f>F45/G45</f>
        <v>1.3036000000000001</v>
      </c>
      <c r="I45" s="72">
        <v>6000</v>
      </c>
      <c r="J45" s="130" t="s">
        <v>281</v>
      </c>
      <c r="K45" s="38" t="s">
        <v>59</v>
      </c>
      <c r="L45" s="38" t="s">
        <v>59</v>
      </c>
      <c r="M45" s="38" t="s">
        <v>59</v>
      </c>
      <c r="N45" s="38" t="s">
        <v>59</v>
      </c>
      <c r="O45" s="122" t="s">
        <v>244</v>
      </c>
      <c r="Q45" s="118" t="s">
        <v>283</v>
      </c>
      <c r="R45" s="124" t="s">
        <v>279</v>
      </c>
      <c r="S45" s="124" t="s">
        <v>88</v>
      </c>
      <c r="T45" s="124" t="s">
        <v>88</v>
      </c>
      <c r="U45" s="122" t="s">
        <v>289</v>
      </c>
      <c r="V45" s="118" t="s">
        <v>289</v>
      </c>
      <c r="W45" s="122" t="s">
        <v>59</v>
      </c>
      <c r="X45" s="118" t="s">
        <v>244</v>
      </c>
      <c r="Y45" s="74" t="s">
        <v>302</v>
      </c>
      <c r="Z45" s="119" t="s">
        <v>58</v>
      </c>
      <c r="AA45" s="118" t="s">
        <v>289</v>
      </c>
    </row>
    <row r="46" spans="1:27" x14ac:dyDescent="0.2">
      <c r="A46" s="132" t="s">
        <v>72</v>
      </c>
      <c r="B46" s="133"/>
      <c r="C46" s="133"/>
      <c r="D46" s="134" t="s">
        <v>13</v>
      </c>
      <c r="H46" s="123"/>
      <c r="I46" s="72"/>
      <c r="K46" s="122"/>
      <c r="L46" s="122"/>
      <c r="M46" s="122"/>
      <c r="N46" s="122"/>
      <c r="R46" s="122"/>
      <c r="S46" s="122"/>
      <c r="T46" s="122"/>
    </row>
    <row r="47" spans="1:27" ht="38.25" x14ac:dyDescent="0.2">
      <c r="A47" s="132" t="s">
        <v>255</v>
      </c>
      <c r="B47" s="133">
        <v>503</v>
      </c>
      <c r="C47" s="133" t="s">
        <v>76</v>
      </c>
      <c r="D47" s="134" t="s">
        <v>12</v>
      </c>
      <c r="E47" s="72">
        <v>8620</v>
      </c>
      <c r="F47" s="38">
        <v>8530</v>
      </c>
      <c r="G47" s="38">
        <v>5500</v>
      </c>
      <c r="H47" s="123">
        <f>F47/G47</f>
        <v>1.550909090909091</v>
      </c>
      <c r="I47" s="72">
        <v>6000</v>
      </c>
      <c r="J47" s="130" t="s">
        <v>281</v>
      </c>
      <c r="K47" s="38" t="s">
        <v>59</v>
      </c>
      <c r="L47" s="38" t="s">
        <v>59</v>
      </c>
      <c r="M47" s="38" t="s">
        <v>59</v>
      </c>
      <c r="N47" s="38" t="s">
        <v>59</v>
      </c>
      <c r="O47" s="122" t="s">
        <v>244</v>
      </c>
      <c r="Q47" s="118" t="s">
        <v>283</v>
      </c>
      <c r="R47" s="124" t="s">
        <v>279</v>
      </c>
      <c r="S47" s="124" t="s">
        <v>290</v>
      </c>
      <c r="T47" s="124" t="s">
        <v>89</v>
      </c>
      <c r="U47" s="122" t="s">
        <v>289</v>
      </c>
      <c r="V47" s="118" t="s">
        <v>289</v>
      </c>
      <c r="W47" s="122" t="s">
        <v>58</v>
      </c>
      <c r="X47" s="118" t="s">
        <v>303</v>
      </c>
      <c r="Y47" s="74" t="s">
        <v>304</v>
      </c>
      <c r="Z47" s="193" t="s">
        <v>58</v>
      </c>
      <c r="AA47" s="118" t="s">
        <v>289</v>
      </c>
    </row>
    <row r="48" spans="1:27" x14ac:dyDescent="0.2">
      <c r="A48" s="132" t="s">
        <v>257</v>
      </c>
      <c r="B48" s="133"/>
      <c r="C48" s="133"/>
      <c r="D48" s="134" t="s">
        <v>13</v>
      </c>
      <c r="H48" s="123"/>
      <c r="I48" s="72"/>
      <c r="K48" s="122"/>
      <c r="L48" s="122"/>
      <c r="M48" s="122"/>
      <c r="N48" s="122"/>
      <c r="R48" s="122"/>
      <c r="S48" s="122"/>
      <c r="T48" s="122"/>
    </row>
    <row r="49" spans="1:27" ht="38.25" x14ac:dyDescent="0.2">
      <c r="A49" s="132" t="s">
        <v>61</v>
      </c>
      <c r="B49" s="133">
        <v>504</v>
      </c>
      <c r="C49" s="133" t="s">
        <v>67</v>
      </c>
      <c r="D49" s="134" t="s">
        <v>12</v>
      </c>
      <c r="E49" s="72">
        <v>8399</v>
      </c>
      <c r="F49" s="38">
        <v>8236</v>
      </c>
      <c r="G49" s="38">
        <v>6500</v>
      </c>
      <c r="H49" s="123">
        <f t="shared" ref="H49:H55" si="1">F49/G49</f>
        <v>1.267076923076923</v>
      </c>
      <c r="I49" s="72">
        <v>6700</v>
      </c>
      <c r="J49" s="130" t="s">
        <v>281</v>
      </c>
      <c r="K49" s="38" t="s">
        <v>59</v>
      </c>
      <c r="L49" s="38" t="s">
        <v>59</v>
      </c>
      <c r="M49" s="38" t="s">
        <v>59</v>
      </c>
      <c r="N49" s="38" t="s">
        <v>59</v>
      </c>
      <c r="O49" s="122" t="s">
        <v>244</v>
      </c>
      <c r="Q49" s="118" t="s">
        <v>283</v>
      </c>
      <c r="R49" s="124" t="s">
        <v>279</v>
      </c>
      <c r="S49" s="124" t="s">
        <v>88</v>
      </c>
      <c r="T49" s="124" t="s">
        <v>305</v>
      </c>
      <c r="U49" s="122" t="s">
        <v>306</v>
      </c>
      <c r="V49" s="74" t="s">
        <v>307</v>
      </c>
      <c r="W49" s="122" t="s">
        <v>59</v>
      </c>
      <c r="X49" s="118" t="s">
        <v>244</v>
      </c>
      <c r="Y49" s="74" t="s">
        <v>308</v>
      </c>
      <c r="Z49" s="119" t="s">
        <v>59</v>
      </c>
      <c r="AA49" s="118" t="s">
        <v>316</v>
      </c>
    </row>
    <row r="50" spans="1:27" x14ac:dyDescent="0.2">
      <c r="A50" s="132" t="s">
        <v>261</v>
      </c>
      <c r="B50" s="133"/>
      <c r="C50" s="133"/>
      <c r="D50" s="134" t="s">
        <v>13</v>
      </c>
      <c r="H50" s="123"/>
      <c r="I50" s="72"/>
      <c r="K50" s="122"/>
      <c r="L50" s="122"/>
      <c r="M50" s="122"/>
      <c r="N50" s="122"/>
      <c r="R50" s="122"/>
      <c r="S50" s="122"/>
      <c r="T50" s="122"/>
    </row>
    <row r="51" spans="1:27" x14ac:dyDescent="0.2">
      <c r="A51" s="132" t="s">
        <v>60</v>
      </c>
      <c r="B51" s="133">
        <v>505</v>
      </c>
      <c r="C51" s="133" t="s">
        <v>50</v>
      </c>
      <c r="D51" s="134" t="s">
        <v>12</v>
      </c>
      <c r="E51" s="72">
        <v>8326</v>
      </c>
      <c r="F51" s="38">
        <v>8178</v>
      </c>
      <c r="G51" s="38">
        <v>6500</v>
      </c>
      <c r="H51" s="123">
        <f t="shared" si="1"/>
        <v>1.2581538461538462</v>
      </c>
      <c r="I51" s="72">
        <v>7100</v>
      </c>
      <c r="J51" s="130" t="s">
        <v>281</v>
      </c>
      <c r="K51" s="38" t="s">
        <v>59</v>
      </c>
      <c r="L51" s="38" t="s">
        <v>59</v>
      </c>
      <c r="M51" s="38" t="s">
        <v>59</v>
      </c>
      <c r="N51" s="38" t="s">
        <v>59</v>
      </c>
      <c r="O51" s="122" t="s">
        <v>244</v>
      </c>
      <c r="Q51" s="118" t="s">
        <v>283</v>
      </c>
      <c r="R51" s="124" t="s">
        <v>279</v>
      </c>
      <c r="S51" s="124" t="s">
        <v>88</v>
      </c>
      <c r="T51" s="124" t="s">
        <v>88</v>
      </c>
      <c r="U51" s="122" t="s">
        <v>289</v>
      </c>
      <c r="V51" s="118" t="s">
        <v>289</v>
      </c>
      <c r="W51" s="122" t="s">
        <v>59</v>
      </c>
      <c r="X51" s="118" t="s">
        <v>244</v>
      </c>
      <c r="Y51" s="74" t="s">
        <v>309</v>
      </c>
      <c r="Z51" s="119" t="s">
        <v>58</v>
      </c>
      <c r="AA51" s="118" t="s">
        <v>289</v>
      </c>
    </row>
    <row r="52" spans="1:27" x14ac:dyDescent="0.2">
      <c r="A52" s="132" t="s">
        <v>258</v>
      </c>
      <c r="B52" s="133"/>
      <c r="C52" s="133"/>
      <c r="D52" s="134" t="s">
        <v>13</v>
      </c>
      <c r="H52" s="123"/>
      <c r="I52" s="72"/>
      <c r="K52" s="122"/>
      <c r="L52" s="122"/>
      <c r="M52" s="122"/>
      <c r="N52" s="122"/>
      <c r="R52" s="122"/>
      <c r="S52" s="122"/>
      <c r="T52" s="122"/>
    </row>
    <row r="53" spans="1:27" ht="38.25" x14ac:dyDescent="0.2">
      <c r="A53" s="132" t="s">
        <v>255</v>
      </c>
      <c r="B53" s="133">
        <v>506</v>
      </c>
      <c r="C53" s="133" t="s">
        <v>50</v>
      </c>
      <c r="D53" s="134" t="s">
        <v>12</v>
      </c>
      <c r="E53" s="72">
        <v>7102</v>
      </c>
      <c r="F53" s="38">
        <v>7052</v>
      </c>
      <c r="G53" s="38">
        <v>6500</v>
      </c>
      <c r="H53" s="123">
        <f t="shared" si="1"/>
        <v>1.0849230769230769</v>
      </c>
      <c r="I53" s="72">
        <v>7100</v>
      </c>
      <c r="J53" s="130" t="s">
        <v>281</v>
      </c>
      <c r="K53" s="38" t="s">
        <v>59</v>
      </c>
      <c r="L53" s="38" t="s">
        <v>59</v>
      </c>
      <c r="M53" s="38" t="s">
        <v>59</v>
      </c>
      <c r="N53" s="38" t="s">
        <v>59</v>
      </c>
      <c r="O53" s="122" t="s">
        <v>244</v>
      </c>
      <c r="Q53" s="118" t="s">
        <v>289</v>
      </c>
      <c r="R53" s="124" t="s">
        <v>279</v>
      </c>
      <c r="S53" s="124" t="s">
        <v>88</v>
      </c>
      <c r="T53" s="124" t="s">
        <v>88</v>
      </c>
      <c r="U53" s="122" t="s">
        <v>289</v>
      </c>
      <c r="V53" s="118" t="s">
        <v>289</v>
      </c>
      <c r="W53" s="122" t="s">
        <v>59</v>
      </c>
      <c r="X53" s="118" t="s">
        <v>244</v>
      </c>
      <c r="Y53" s="74" t="s">
        <v>310</v>
      </c>
      <c r="Z53" s="119" t="s">
        <v>58</v>
      </c>
      <c r="AA53" s="118" t="s">
        <v>289</v>
      </c>
    </row>
    <row r="54" spans="1:27" x14ac:dyDescent="0.2">
      <c r="A54" s="132" t="s">
        <v>256</v>
      </c>
      <c r="B54" s="133"/>
      <c r="C54" s="133"/>
      <c r="D54" s="134" t="s">
        <v>13</v>
      </c>
      <c r="H54" s="123"/>
      <c r="I54" s="72"/>
      <c r="K54" s="122"/>
      <c r="L54" s="122"/>
      <c r="M54" s="122"/>
      <c r="N54" s="122"/>
      <c r="R54" s="122"/>
      <c r="S54" s="122"/>
      <c r="T54" s="122"/>
    </row>
    <row r="55" spans="1:27" ht="25.5" x14ac:dyDescent="0.2">
      <c r="A55" s="132" t="s">
        <v>111</v>
      </c>
      <c r="B55" s="133">
        <v>507</v>
      </c>
      <c r="C55" s="133" t="s">
        <v>87</v>
      </c>
      <c r="D55" s="134" t="s">
        <v>12</v>
      </c>
      <c r="E55" s="72">
        <v>6407</v>
      </c>
      <c r="F55" s="38">
        <v>6342</v>
      </c>
      <c r="G55" s="38">
        <v>6500</v>
      </c>
      <c r="H55" s="123">
        <f t="shared" si="1"/>
        <v>0.97569230769230775</v>
      </c>
      <c r="I55" s="72">
        <v>6800</v>
      </c>
      <c r="J55" s="130" t="s">
        <v>281</v>
      </c>
      <c r="K55" s="38" t="s">
        <v>59</v>
      </c>
      <c r="L55" s="38" t="s">
        <v>59</v>
      </c>
      <c r="M55" s="38" t="s">
        <v>59</v>
      </c>
      <c r="N55" s="38" t="s">
        <v>59</v>
      </c>
      <c r="O55" s="122" t="s">
        <v>244</v>
      </c>
      <c r="Q55" s="118" t="s">
        <v>283</v>
      </c>
      <c r="R55" s="124" t="s">
        <v>279</v>
      </c>
      <c r="S55" s="124" t="s">
        <v>88</v>
      </c>
      <c r="T55" s="124" t="s">
        <v>88</v>
      </c>
      <c r="U55" s="122" t="s">
        <v>306</v>
      </c>
      <c r="V55" s="74" t="s">
        <v>312</v>
      </c>
      <c r="W55" s="122" t="s">
        <v>58</v>
      </c>
      <c r="X55" s="118" t="s">
        <v>311</v>
      </c>
      <c r="Y55" s="74" t="s">
        <v>313</v>
      </c>
      <c r="Z55" s="119" t="s">
        <v>58</v>
      </c>
      <c r="AA55" s="118" t="s">
        <v>289</v>
      </c>
    </row>
    <row r="56" spans="1:27" x14ac:dyDescent="0.2">
      <c r="A56" s="132" t="s">
        <v>262</v>
      </c>
      <c r="B56" s="133"/>
      <c r="C56" s="133"/>
      <c r="D56" s="134" t="s">
        <v>13</v>
      </c>
      <c r="H56" s="123"/>
      <c r="I56" s="72"/>
      <c r="K56" s="122"/>
      <c r="L56" s="122"/>
      <c r="M56" s="122"/>
      <c r="N56" s="122"/>
      <c r="R56" s="122"/>
      <c r="S56" s="122"/>
      <c r="T56" s="122"/>
    </row>
    <row r="57" spans="1:27" ht="38.25" x14ac:dyDescent="0.2">
      <c r="A57" s="132" t="s">
        <v>255</v>
      </c>
      <c r="B57" s="133">
        <v>508</v>
      </c>
      <c r="C57" s="133" t="s">
        <v>242</v>
      </c>
      <c r="D57" s="134" t="s">
        <v>12</v>
      </c>
      <c r="E57" s="72">
        <v>6273</v>
      </c>
      <c r="F57" s="122">
        <v>6177</v>
      </c>
      <c r="G57" s="38">
        <v>5500</v>
      </c>
      <c r="H57" s="123">
        <f>F57/G57</f>
        <v>1.1230909090909091</v>
      </c>
      <c r="I57" s="72">
        <v>4400</v>
      </c>
      <c r="J57" s="130" t="s">
        <v>281</v>
      </c>
      <c r="K57" s="38" t="s">
        <v>59</v>
      </c>
      <c r="L57" s="38" t="s">
        <v>59</v>
      </c>
      <c r="M57" s="38" t="s">
        <v>59</v>
      </c>
      <c r="N57" s="38" t="s">
        <v>59</v>
      </c>
      <c r="O57" s="122" t="s">
        <v>244</v>
      </c>
      <c r="Q57" s="118" t="s">
        <v>289</v>
      </c>
      <c r="R57" s="124" t="s">
        <v>279</v>
      </c>
      <c r="S57" s="124" t="s">
        <v>292</v>
      </c>
      <c r="T57" s="124" t="s">
        <v>88</v>
      </c>
      <c r="U57" s="122" t="s">
        <v>289</v>
      </c>
      <c r="V57" s="118" t="s">
        <v>289</v>
      </c>
      <c r="W57" s="122" t="s">
        <v>59</v>
      </c>
      <c r="X57" s="118" t="s">
        <v>244</v>
      </c>
      <c r="Y57" s="129" t="s">
        <v>314</v>
      </c>
      <c r="Z57" s="119" t="s">
        <v>58</v>
      </c>
      <c r="AA57" s="118" t="s">
        <v>321</v>
      </c>
    </row>
    <row r="58" spans="1:27" x14ac:dyDescent="0.2">
      <c r="A58" s="132" t="s">
        <v>250</v>
      </c>
      <c r="B58" s="133"/>
      <c r="C58" s="133"/>
      <c r="D58" s="134" t="s">
        <v>13</v>
      </c>
      <c r="H58" s="123"/>
      <c r="I58" s="72"/>
      <c r="K58" s="122"/>
      <c r="L58" s="122"/>
      <c r="M58" s="122"/>
      <c r="N58" s="122"/>
      <c r="R58" s="122"/>
      <c r="S58" s="122"/>
      <c r="T58" s="122"/>
    </row>
    <row r="59" spans="1:27" x14ac:dyDescent="0.2">
      <c r="A59" s="132" t="s">
        <v>82</v>
      </c>
      <c r="B59" s="133">
        <v>509</v>
      </c>
      <c r="C59" s="133" t="s">
        <v>86</v>
      </c>
      <c r="D59" s="134" t="s">
        <v>12</v>
      </c>
      <c r="E59" s="72">
        <v>8288</v>
      </c>
      <c r="F59" s="124">
        <v>8041</v>
      </c>
      <c r="G59" s="38">
        <v>6300</v>
      </c>
      <c r="H59" s="123">
        <f>8041/G59</f>
        <v>1.2763492063492063</v>
      </c>
      <c r="I59" s="72">
        <v>6700</v>
      </c>
      <c r="J59" s="130" t="s">
        <v>281</v>
      </c>
      <c r="K59" s="38" t="s">
        <v>59</v>
      </c>
      <c r="L59" s="38" t="s">
        <v>59</v>
      </c>
      <c r="M59" s="38" t="s">
        <v>59</v>
      </c>
      <c r="N59" s="38" t="s">
        <v>59</v>
      </c>
      <c r="O59" s="122" t="s">
        <v>244</v>
      </c>
      <c r="Q59" s="118" t="s">
        <v>289</v>
      </c>
      <c r="R59" s="124" t="s">
        <v>279</v>
      </c>
      <c r="S59" s="124" t="s">
        <v>88</v>
      </c>
      <c r="T59" s="124" t="s">
        <v>89</v>
      </c>
      <c r="U59" s="122" t="s">
        <v>289</v>
      </c>
      <c r="V59" s="118" t="s">
        <v>289</v>
      </c>
      <c r="W59" s="122" t="s">
        <v>59</v>
      </c>
      <c r="X59" s="118" t="s">
        <v>244</v>
      </c>
      <c r="Y59" s="129" t="s">
        <v>315</v>
      </c>
      <c r="Z59" s="119" t="s">
        <v>58</v>
      </c>
      <c r="AA59" s="118" t="s">
        <v>318</v>
      </c>
    </row>
    <row r="60" spans="1:27" x14ac:dyDescent="0.2">
      <c r="A60" s="132" t="s">
        <v>251</v>
      </c>
      <c r="B60" s="133"/>
      <c r="C60" s="133"/>
      <c r="D60" s="134" t="s">
        <v>13</v>
      </c>
      <c r="H60" s="123"/>
      <c r="I60" s="72"/>
      <c r="K60" s="122"/>
      <c r="L60" s="122"/>
      <c r="M60" s="122"/>
      <c r="N60" s="122"/>
      <c r="R60" s="122"/>
      <c r="S60" s="122"/>
      <c r="T60" s="122"/>
    </row>
    <row r="61" spans="1:27" ht="25.5" x14ac:dyDescent="0.2">
      <c r="A61" s="132" t="s">
        <v>255</v>
      </c>
      <c r="B61" s="133">
        <v>510</v>
      </c>
      <c r="C61" s="133" t="s">
        <v>52</v>
      </c>
      <c r="D61" s="134" t="s">
        <v>12</v>
      </c>
      <c r="E61" s="72">
        <v>7011</v>
      </c>
      <c r="F61" s="38">
        <v>6937</v>
      </c>
      <c r="G61" s="38">
        <v>5900</v>
      </c>
      <c r="H61" s="123">
        <f>F61/G61</f>
        <v>1.1757627118644067</v>
      </c>
      <c r="I61" s="72">
        <v>6500</v>
      </c>
      <c r="J61" s="130" t="s">
        <v>281</v>
      </c>
      <c r="K61" s="38" t="s">
        <v>59</v>
      </c>
      <c r="L61" s="38" t="s">
        <v>59</v>
      </c>
      <c r="M61" s="38" t="s">
        <v>59</v>
      </c>
      <c r="N61" s="38" t="s">
        <v>59</v>
      </c>
      <c r="O61" s="122" t="s">
        <v>244</v>
      </c>
      <c r="Q61" s="118" t="s">
        <v>289</v>
      </c>
      <c r="R61" s="124" t="s">
        <v>279</v>
      </c>
      <c r="S61" s="124" t="s">
        <v>292</v>
      </c>
      <c r="T61" s="124" t="s">
        <v>292</v>
      </c>
      <c r="U61" s="122" t="s">
        <v>289</v>
      </c>
      <c r="V61" s="118" t="s">
        <v>289</v>
      </c>
      <c r="W61" s="122" t="s">
        <v>58</v>
      </c>
      <c r="X61" s="118" t="s">
        <v>319</v>
      </c>
      <c r="Y61" s="74" t="s">
        <v>320</v>
      </c>
      <c r="Z61" s="118" t="s">
        <v>58</v>
      </c>
      <c r="AA61" s="118" t="s">
        <v>52</v>
      </c>
    </row>
    <row r="62" spans="1:27" x14ac:dyDescent="0.2">
      <c r="A62" s="132" t="s">
        <v>252</v>
      </c>
      <c r="B62" s="133"/>
      <c r="C62" s="133"/>
      <c r="D62" s="134" t="s">
        <v>13</v>
      </c>
      <c r="H62" s="123"/>
      <c r="I62" s="72"/>
      <c r="K62" s="122"/>
      <c r="L62" s="122"/>
      <c r="M62" s="122"/>
      <c r="N62" s="122"/>
      <c r="R62" s="122"/>
      <c r="S62" s="122"/>
      <c r="T62" s="122"/>
    </row>
    <row r="63" spans="1:27" x14ac:dyDescent="0.2">
      <c r="A63" s="132" t="s">
        <v>68</v>
      </c>
      <c r="B63" s="133">
        <v>511</v>
      </c>
      <c r="C63" s="133" t="s">
        <v>52</v>
      </c>
      <c r="D63" s="134" t="s">
        <v>12</v>
      </c>
      <c r="E63" s="72">
        <v>8014</v>
      </c>
      <c r="F63" s="38">
        <v>7912</v>
      </c>
      <c r="G63" s="38">
        <v>5900</v>
      </c>
      <c r="H63" s="123">
        <f t="shared" ref="H63:H65" si="2">F63/G63</f>
        <v>1.3410169491525423</v>
      </c>
      <c r="I63" s="72">
        <v>6500</v>
      </c>
      <c r="J63" s="130" t="s">
        <v>281</v>
      </c>
      <c r="K63" s="38" t="s">
        <v>59</v>
      </c>
      <c r="L63" s="38" t="s">
        <v>59</v>
      </c>
      <c r="M63" s="38" t="s">
        <v>59</v>
      </c>
      <c r="N63" s="38" t="s">
        <v>59</v>
      </c>
      <c r="O63" s="122" t="s">
        <v>244</v>
      </c>
      <c r="Q63" s="118" t="s">
        <v>289</v>
      </c>
      <c r="R63" s="124" t="s">
        <v>279</v>
      </c>
      <c r="S63" s="124" t="s">
        <v>88</v>
      </c>
      <c r="T63" s="124" t="s">
        <v>88</v>
      </c>
      <c r="U63" s="122" t="s">
        <v>289</v>
      </c>
      <c r="V63" s="118" t="s">
        <v>289</v>
      </c>
      <c r="W63" s="122" t="s">
        <v>59</v>
      </c>
      <c r="X63" s="118" t="s">
        <v>244</v>
      </c>
      <c r="Y63" s="74" t="s">
        <v>322</v>
      </c>
      <c r="Z63" s="119" t="s">
        <v>58</v>
      </c>
      <c r="AA63" s="118" t="s">
        <v>52</v>
      </c>
    </row>
    <row r="64" spans="1:27" x14ac:dyDescent="0.2">
      <c r="A64" s="132" t="s">
        <v>253</v>
      </c>
      <c r="B64" s="133"/>
      <c r="C64" s="133"/>
      <c r="D64" s="134" t="s">
        <v>13</v>
      </c>
      <c r="H64" s="123"/>
      <c r="I64" s="72"/>
      <c r="K64" s="122"/>
      <c r="L64" s="122"/>
      <c r="M64" s="122"/>
      <c r="N64" s="122"/>
      <c r="R64" s="122"/>
      <c r="S64" s="122"/>
      <c r="T64" s="122"/>
    </row>
    <row r="65" spans="1:27" ht="25.5" x14ac:dyDescent="0.2">
      <c r="A65" s="132" t="s">
        <v>82</v>
      </c>
      <c r="B65" s="133">
        <v>512</v>
      </c>
      <c r="C65" s="133" t="s">
        <v>78</v>
      </c>
      <c r="D65" s="134" t="s">
        <v>12</v>
      </c>
      <c r="E65" s="72">
        <v>6274</v>
      </c>
      <c r="F65" s="38">
        <v>6184</v>
      </c>
      <c r="G65" s="38">
        <v>5200</v>
      </c>
      <c r="H65" s="123">
        <f t="shared" si="2"/>
        <v>1.1892307692307693</v>
      </c>
      <c r="I65" s="72">
        <v>6100</v>
      </c>
      <c r="J65" s="130" t="s">
        <v>281</v>
      </c>
      <c r="K65" s="38" t="s">
        <v>59</v>
      </c>
      <c r="L65" s="38" t="s">
        <v>59</v>
      </c>
      <c r="M65" s="38" t="s">
        <v>59</v>
      </c>
      <c r="N65" s="38" t="s">
        <v>59</v>
      </c>
      <c r="O65" s="122" t="s">
        <v>244</v>
      </c>
      <c r="Q65" s="118" t="s">
        <v>289</v>
      </c>
      <c r="R65" s="124" t="s">
        <v>279</v>
      </c>
      <c r="S65" s="124" t="s">
        <v>88</v>
      </c>
      <c r="T65" s="124" t="s">
        <v>88</v>
      </c>
      <c r="U65" s="122" t="s">
        <v>289</v>
      </c>
      <c r="V65" s="118" t="s">
        <v>289</v>
      </c>
      <c r="W65" s="122" t="s">
        <v>58</v>
      </c>
      <c r="X65" s="118" t="s">
        <v>323</v>
      </c>
      <c r="Y65" s="74" t="s">
        <v>324</v>
      </c>
      <c r="Z65" s="118" t="s">
        <v>58</v>
      </c>
      <c r="AA65" s="118" t="s">
        <v>325</v>
      </c>
    </row>
    <row r="66" spans="1:27" x14ac:dyDescent="0.2">
      <c r="A66" s="132" t="s">
        <v>263</v>
      </c>
      <c r="B66" s="133"/>
      <c r="C66" s="133"/>
      <c r="D66" s="134" t="s">
        <v>13</v>
      </c>
      <c r="H66" s="123"/>
      <c r="I66" s="72"/>
      <c r="K66" s="122"/>
      <c r="L66" s="122"/>
      <c r="M66" s="122"/>
      <c r="N66" s="122"/>
      <c r="R66" s="122"/>
      <c r="S66" s="122"/>
      <c r="T66" s="122"/>
    </row>
    <row r="67" spans="1:27" ht="25.5" x14ac:dyDescent="0.2">
      <c r="A67" s="132" t="s">
        <v>82</v>
      </c>
      <c r="B67" s="133">
        <v>513</v>
      </c>
      <c r="C67" s="133" t="s">
        <v>243</v>
      </c>
      <c r="D67" s="134" t="s">
        <v>12</v>
      </c>
      <c r="E67" s="72">
        <v>5239</v>
      </c>
      <c r="F67" s="124">
        <v>5114</v>
      </c>
      <c r="G67" s="38">
        <v>5000</v>
      </c>
      <c r="H67" s="123">
        <f>5114/G67</f>
        <v>1.0227999999999999</v>
      </c>
      <c r="I67" s="72">
        <v>6100</v>
      </c>
      <c r="J67" s="130" t="s">
        <v>281</v>
      </c>
      <c r="K67" s="38" t="s">
        <v>59</v>
      </c>
      <c r="L67" s="38" t="s">
        <v>59</v>
      </c>
      <c r="M67" s="38" t="s">
        <v>59</v>
      </c>
      <c r="N67" s="38" t="s">
        <v>59</v>
      </c>
      <c r="O67" s="122" t="s">
        <v>244</v>
      </c>
      <c r="Q67" s="118" t="s">
        <v>289</v>
      </c>
      <c r="R67" s="124" t="s">
        <v>279</v>
      </c>
      <c r="S67" s="124" t="s">
        <v>88</v>
      </c>
      <c r="T67" s="124" t="s">
        <v>88</v>
      </c>
      <c r="U67" s="122" t="s">
        <v>289</v>
      </c>
      <c r="V67" s="118" t="s">
        <v>289</v>
      </c>
      <c r="W67" s="122" t="s">
        <v>58</v>
      </c>
      <c r="X67" s="118" t="s">
        <v>326</v>
      </c>
      <c r="Y67" s="74" t="s">
        <v>324</v>
      </c>
      <c r="Z67" s="118" t="s">
        <v>58</v>
      </c>
      <c r="AA67" s="118" t="s">
        <v>78</v>
      </c>
    </row>
    <row r="68" spans="1:27" x14ac:dyDescent="0.2">
      <c r="A68" s="132" t="s">
        <v>263</v>
      </c>
      <c r="B68" s="133"/>
      <c r="C68" s="133"/>
      <c r="D68" s="134" t="s">
        <v>13</v>
      </c>
      <c r="H68" s="123"/>
      <c r="I68" s="72"/>
      <c r="K68" s="122"/>
      <c r="L68" s="122"/>
      <c r="M68" s="122"/>
      <c r="N68" s="122"/>
      <c r="R68" s="122"/>
      <c r="S68" s="122"/>
      <c r="T68" s="122"/>
    </row>
    <row r="69" spans="1:27" x14ac:dyDescent="0.2">
      <c r="A69" s="132" t="s">
        <v>80</v>
      </c>
      <c r="B69" s="133">
        <v>514</v>
      </c>
      <c r="C69" s="133" t="s">
        <v>79</v>
      </c>
      <c r="D69" s="134" t="s">
        <v>12</v>
      </c>
      <c r="E69" s="72">
        <v>7260</v>
      </c>
      <c r="F69" s="38">
        <v>7172</v>
      </c>
      <c r="G69" s="38">
        <v>5000</v>
      </c>
      <c r="H69" s="123">
        <f>F69/G69</f>
        <v>1.4343999999999999</v>
      </c>
      <c r="I69" s="72">
        <v>6000</v>
      </c>
      <c r="J69" s="130" t="s">
        <v>281</v>
      </c>
      <c r="K69" s="38" t="s">
        <v>59</v>
      </c>
      <c r="L69" s="38" t="s">
        <v>59</v>
      </c>
      <c r="M69" s="38" t="s">
        <v>59</v>
      </c>
      <c r="N69" s="38" t="s">
        <v>59</v>
      </c>
      <c r="O69" s="122" t="s">
        <v>244</v>
      </c>
      <c r="Q69" s="118" t="s">
        <v>283</v>
      </c>
      <c r="R69" s="124" t="s">
        <v>279</v>
      </c>
      <c r="S69" s="124" t="s">
        <v>88</v>
      </c>
      <c r="T69" s="124" t="s">
        <v>88</v>
      </c>
      <c r="U69" s="122" t="s">
        <v>289</v>
      </c>
      <c r="V69" s="118" t="s">
        <v>289</v>
      </c>
      <c r="W69" s="122" t="s">
        <v>59</v>
      </c>
      <c r="X69" s="118" t="s">
        <v>244</v>
      </c>
      <c r="Y69" s="74" t="s">
        <v>322</v>
      </c>
      <c r="Z69" s="119" t="s">
        <v>58</v>
      </c>
      <c r="AA69" s="118" t="s">
        <v>289</v>
      </c>
    </row>
    <row r="70" spans="1:27" x14ac:dyDescent="0.2">
      <c r="A70" s="132" t="s">
        <v>264</v>
      </c>
      <c r="B70" s="133"/>
      <c r="C70" s="133"/>
      <c r="D70" s="134" t="s">
        <v>13</v>
      </c>
      <c r="H70" s="123"/>
      <c r="I70" s="72"/>
      <c r="K70" s="122"/>
      <c r="L70" s="122"/>
      <c r="M70" s="122"/>
      <c r="N70" s="122"/>
      <c r="R70" s="122"/>
      <c r="S70" s="122"/>
      <c r="T70" s="122"/>
    </row>
    <row r="71" spans="1:27" x14ac:dyDescent="0.2">
      <c r="A71" s="132" t="s">
        <v>68</v>
      </c>
      <c r="B71" s="133">
        <v>515</v>
      </c>
      <c r="C71" s="133" t="s">
        <v>254</v>
      </c>
      <c r="D71" s="134" t="s">
        <v>12</v>
      </c>
      <c r="E71" s="72">
        <v>10255</v>
      </c>
      <c r="F71" s="38">
        <v>10045</v>
      </c>
      <c r="G71" s="38">
        <v>5400</v>
      </c>
      <c r="H71" s="123">
        <f t="shared" ref="H71" si="3">F71/G71</f>
        <v>1.8601851851851852</v>
      </c>
      <c r="I71" s="72">
        <v>5000</v>
      </c>
      <c r="J71" s="130" t="s">
        <v>281</v>
      </c>
      <c r="K71" s="38" t="s">
        <v>59</v>
      </c>
      <c r="L71" s="38" t="s">
        <v>59</v>
      </c>
      <c r="M71" s="38" t="s">
        <v>59</v>
      </c>
      <c r="N71" s="38" t="s">
        <v>59</v>
      </c>
      <c r="O71" s="122" t="s">
        <v>244</v>
      </c>
      <c r="Q71" s="118" t="s">
        <v>283</v>
      </c>
      <c r="R71" s="124" t="s">
        <v>279</v>
      </c>
      <c r="S71" s="124" t="s">
        <v>88</v>
      </c>
      <c r="T71" s="124" t="s">
        <v>88</v>
      </c>
      <c r="U71" s="122" t="s">
        <v>289</v>
      </c>
      <c r="V71" s="118" t="s">
        <v>289</v>
      </c>
      <c r="W71" s="122" t="s">
        <v>59</v>
      </c>
      <c r="X71" s="118" t="s">
        <v>244</v>
      </c>
      <c r="Y71" s="74" t="s">
        <v>322</v>
      </c>
      <c r="Z71" s="119" t="s">
        <v>58</v>
      </c>
      <c r="AA71" s="118" t="s">
        <v>289</v>
      </c>
    </row>
    <row r="72" spans="1:27" x14ac:dyDescent="0.2">
      <c r="A72" s="132" t="s">
        <v>260</v>
      </c>
      <c r="B72" s="133"/>
      <c r="C72" s="133"/>
      <c r="D72" s="134" t="s">
        <v>13</v>
      </c>
      <c r="H72" s="123"/>
      <c r="I72" s="72"/>
      <c r="K72" s="122"/>
      <c r="L72" s="122"/>
      <c r="M72" s="122"/>
      <c r="N72" s="122"/>
      <c r="R72" s="122"/>
      <c r="S72" s="122"/>
      <c r="T72" s="122"/>
    </row>
    <row r="73" spans="1:27" s="115" customFormat="1" x14ac:dyDescent="0.2">
      <c r="A73" s="102"/>
      <c r="B73" s="102"/>
      <c r="C73" s="102"/>
      <c r="D73" s="105"/>
      <c r="E73" s="177"/>
      <c r="F73" s="178"/>
      <c r="G73" s="178"/>
      <c r="H73" s="179"/>
      <c r="I73" s="177"/>
      <c r="J73" s="180"/>
      <c r="K73" s="178"/>
      <c r="L73" s="178"/>
      <c r="M73" s="178"/>
      <c r="N73" s="178"/>
      <c r="O73" s="178"/>
      <c r="P73" s="178"/>
      <c r="Q73" s="181"/>
      <c r="U73" s="178"/>
      <c r="V73" s="182"/>
      <c r="W73" s="178"/>
      <c r="X73" s="181"/>
      <c r="Y73" s="182"/>
      <c r="Z73" s="183"/>
      <c r="AA73" s="182"/>
    </row>
    <row r="74" spans="1:27" ht="25.5" x14ac:dyDescent="0.2">
      <c r="A74" s="187" t="s">
        <v>81</v>
      </c>
      <c r="B74" s="36">
        <v>701</v>
      </c>
      <c r="C74" s="36" t="s">
        <v>373</v>
      </c>
      <c r="D74" s="38" t="s">
        <v>12</v>
      </c>
      <c r="E74" s="72">
        <v>6246</v>
      </c>
      <c r="F74" s="38">
        <v>6008</v>
      </c>
      <c r="G74" s="38">
        <v>6000</v>
      </c>
      <c r="H74" s="123">
        <f>F74/G74</f>
        <v>1.0013333333333334</v>
      </c>
      <c r="I74" s="76" t="s">
        <v>244</v>
      </c>
      <c r="J74" s="130" t="s">
        <v>281</v>
      </c>
      <c r="K74" s="38" t="s">
        <v>59</v>
      </c>
      <c r="L74" s="38" t="s">
        <v>59</v>
      </c>
      <c r="M74" s="38" t="s">
        <v>59</v>
      </c>
      <c r="N74" s="38" t="s">
        <v>59</v>
      </c>
      <c r="O74" s="38" t="s">
        <v>244</v>
      </c>
      <c r="Q74" s="118" t="s">
        <v>289</v>
      </c>
      <c r="R74" s="122" t="s">
        <v>296</v>
      </c>
      <c r="S74" s="122" t="s">
        <v>89</v>
      </c>
      <c r="T74" s="122" t="s">
        <v>89</v>
      </c>
      <c r="U74" s="122" t="s">
        <v>329</v>
      </c>
      <c r="V74" s="74" t="s">
        <v>330</v>
      </c>
      <c r="W74" s="122" t="s">
        <v>58</v>
      </c>
      <c r="X74" s="118" t="s">
        <v>331</v>
      </c>
      <c r="Y74" s="74" t="s">
        <v>334</v>
      </c>
      <c r="Z74" s="193" t="s">
        <v>58</v>
      </c>
      <c r="AA74" s="118" t="s">
        <v>289</v>
      </c>
    </row>
    <row r="75" spans="1:27" x14ac:dyDescent="0.2">
      <c r="A75" s="187" t="s">
        <v>83</v>
      </c>
      <c r="D75" s="38" t="s">
        <v>13</v>
      </c>
      <c r="H75" s="123"/>
    </row>
    <row r="76" spans="1:27" ht="25.5" x14ac:dyDescent="0.2">
      <c r="A76" s="187" t="s">
        <v>221</v>
      </c>
      <c r="B76" s="36">
        <v>702</v>
      </c>
      <c r="C76" s="36" t="s">
        <v>84</v>
      </c>
      <c r="D76" s="38" t="s">
        <v>12</v>
      </c>
      <c r="E76" s="72">
        <v>3576</v>
      </c>
      <c r="F76" s="38">
        <v>3517</v>
      </c>
      <c r="G76" s="38">
        <v>4500</v>
      </c>
      <c r="H76" s="123">
        <f t="shared" ref="H76:H80" si="4">F76/G76</f>
        <v>0.78155555555555556</v>
      </c>
      <c r="I76" s="76" t="s">
        <v>244</v>
      </c>
      <c r="J76" s="130" t="s">
        <v>354</v>
      </c>
      <c r="K76" s="38" t="s">
        <v>58</v>
      </c>
      <c r="L76" s="38" t="s">
        <v>58</v>
      </c>
      <c r="M76" s="38" t="s">
        <v>59</v>
      </c>
      <c r="N76" s="38" t="s">
        <v>58</v>
      </c>
      <c r="O76" s="38" t="s">
        <v>244</v>
      </c>
      <c r="Q76" s="118" t="s">
        <v>283</v>
      </c>
      <c r="R76" s="122" t="s">
        <v>328</v>
      </c>
      <c r="S76" s="122" t="s">
        <v>89</v>
      </c>
      <c r="T76" s="122" t="s">
        <v>89</v>
      </c>
      <c r="U76" s="122" t="s">
        <v>329</v>
      </c>
      <c r="V76" s="74" t="s">
        <v>330</v>
      </c>
      <c r="W76" s="122" t="s">
        <v>59</v>
      </c>
      <c r="X76" s="118" t="s">
        <v>244</v>
      </c>
      <c r="Y76" s="74" t="s">
        <v>335</v>
      </c>
      <c r="Z76" s="193" t="s">
        <v>58</v>
      </c>
      <c r="AA76" s="118" t="s">
        <v>289</v>
      </c>
    </row>
    <row r="77" spans="1:27" x14ac:dyDescent="0.2">
      <c r="A77" s="187" t="s">
        <v>222</v>
      </c>
      <c r="D77" s="38" t="s">
        <v>13</v>
      </c>
      <c r="H77" s="123"/>
    </row>
    <row r="78" spans="1:27" ht="25.5" x14ac:dyDescent="0.2">
      <c r="A78" s="187" t="s">
        <v>53</v>
      </c>
      <c r="B78" s="36">
        <v>703</v>
      </c>
      <c r="C78" s="36" t="s">
        <v>84</v>
      </c>
      <c r="D78" s="38" t="s">
        <v>12</v>
      </c>
      <c r="E78" s="72">
        <v>4972</v>
      </c>
      <c r="F78" s="38">
        <v>4906</v>
      </c>
      <c r="G78" s="38">
        <v>4500</v>
      </c>
      <c r="H78" s="123">
        <f t="shared" si="4"/>
        <v>1.0902222222222222</v>
      </c>
      <c r="I78" s="76" t="s">
        <v>244</v>
      </c>
      <c r="J78" s="130" t="s">
        <v>281</v>
      </c>
      <c r="K78" s="38" t="s">
        <v>59</v>
      </c>
      <c r="L78" s="38" t="s">
        <v>59</v>
      </c>
      <c r="M78" s="38" t="s">
        <v>59</v>
      </c>
      <c r="N78" s="38" t="s">
        <v>59</v>
      </c>
      <c r="O78" s="38" t="s">
        <v>244</v>
      </c>
      <c r="Q78" s="118" t="s">
        <v>327</v>
      </c>
      <c r="R78" s="122" t="s">
        <v>296</v>
      </c>
      <c r="S78" s="122" t="s">
        <v>88</v>
      </c>
      <c r="T78" s="122" t="s">
        <v>292</v>
      </c>
      <c r="U78" s="122" t="s">
        <v>329</v>
      </c>
      <c r="V78" s="74" t="s">
        <v>330</v>
      </c>
      <c r="W78" s="122" t="s">
        <v>59</v>
      </c>
      <c r="X78" s="118" t="s">
        <v>244</v>
      </c>
      <c r="Y78" s="74" t="s">
        <v>374</v>
      </c>
      <c r="Z78" s="193" t="s">
        <v>58</v>
      </c>
      <c r="AA78" s="118" t="s">
        <v>289</v>
      </c>
    </row>
    <row r="79" spans="1:27" x14ac:dyDescent="0.2">
      <c r="A79" s="187" t="s">
        <v>223</v>
      </c>
      <c r="D79" s="38" t="s">
        <v>13</v>
      </c>
      <c r="H79" s="123"/>
    </row>
    <row r="80" spans="1:27" ht="38.25" x14ac:dyDescent="0.2">
      <c r="A80" s="187" t="s">
        <v>225</v>
      </c>
      <c r="B80" s="36">
        <v>704</v>
      </c>
      <c r="C80" s="36" t="s">
        <v>224</v>
      </c>
      <c r="D80" s="38" t="s">
        <v>12</v>
      </c>
      <c r="E80" s="72">
        <v>4674</v>
      </c>
      <c r="F80" s="38">
        <v>4514</v>
      </c>
      <c r="G80" s="38">
        <v>3200</v>
      </c>
      <c r="H80" s="123">
        <f t="shared" si="4"/>
        <v>1.410625</v>
      </c>
      <c r="I80" s="76" t="s">
        <v>244</v>
      </c>
      <c r="J80" s="130" t="s">
        <v>281</v>
      </c>
      <c r="K80" s="38" t="s">
        <v>59</v>
      </c>
      <c r="L80" s="38" t="s">
        <v>59</v>
      </c>
      <c r="M80" s="38" t="s">
        <v>59</v>
      </c>
      <c r="N80" s="38" t="s">
        <v>59</v>
      </c>
      <c r="O80" s="38" t="s">
        <v>244</v>
      </c>
      <c r="Q80" s="118" t="s">
        <v>289</v>
      </c>
      <c r="R80" s="122" t="s">
        <v>296</v>
      </c>
      <c r="S80" s="122" t="s">
        <v>293</v>
      </c>
      <c r="T80" s="122" t="s">
        <v>292</v>
      </c>
      <c r="U80" s="122" t="s">
        <v>289</v>
      </c>
      <c r="V80" s="74" t="s">
        <v>289</v>
      </c>
      <c r="W80" s="122" t="s">
        <v>59</v>
      </c>
      <c r="X80" s="118" t="s">
        <v>244</v>
      </c>
      <c r="Y80" s="74" t="s">
        <v>332</v>
      </c>
      <c r="Z80" s="193" t="s">
        <v>59</v>
      </c>
      <c r="AA80" s="118" t="s">
        <v>333</v>
      </c>
    </row>
    <row r="81" spans="1:27" x14ac:dyDescent="0.2">
      <c r="A81" s="187" t="s">
        <v>220</v>
      </c>
      <c r="D81" s="38" t="s">
        <v>13</v>
      </c>
      <c r="H81" s="123"/>
    </row>
    <row r="82" spans="1:27" s="115" customFormat="1" x14ac:dyDescent="0.2">
      <c r="A82" s="184"/>
      <c r="B82" s="185"/>
      <c r="C82" s="185"/>
      <c r="D82" s="178"/>
      <c r="E82" s="177"/>
      <c r="F82" s="178"/>
      <c r="G82" s="178"/>
      <c r="H82" s="178"/>
      <c r="I82" s="186"/>
      <c r="J82" s="180"/>
      <c r="K82" s="178"/>
      <c r="L82" s="178"/>
      <c r="M82" s="178"/>
      <c r="N82" s="178"/>
      <c r="O82" s="178"/>
      <c r="P82" s="178"/>
      <c r="Q82" s="181"/>
      <c r="U82" s="178"/>
      <c r="V82" s="182"/>
      <c r="W82" s="178"/>
      <c r="X82" s="181"/>
      <c r="Y82" s="182"/>
      <c r="Z82" s="183"/>
      <c r="AA82" s="182"/>
    </row>
    <row r="83" spans="1:27" ht="25.5" x14ac:dyDescent="0.2">
      <c r="A83" s="187" t="s">
        <v>81</v>
      </c>
      <c r="B83" s="36">
        <v>801</v>
      </c>
      <c r="C83" s="36" t="s">
        <v>57</v>
      </c>
      <c r="D83" s="38" t="s">
        <v>12</v>
      </c>
      <c r="E83" s="72">
        <v>6995</v>
      </c>
      <c r="F83" s="38">
        <v>6644</v>
      </c>
      <c r="G83" s="38">
        <v>6000</v>
      </c>
      <c r="H83" s="123">
        <f>F83/G83</f>
        <v>1.1073333333333333</v>
      </c>
      <c r="I83" s="76" t="s">
        <v>244</v>
      </c>
      <c r="J83" s="130" t="s">
        <v>281</v>
      </c>
      <c r="K83" s="38" t="s">
        <v>59</v>
      </c>
      <c r="L83" s="38" t="s">
        <v>59</v>
      </c>
      <c r="M83" s="38" t="s">
        <v>59</v>
      </c>
      <c r="N83" s="38" t="s">
        <v>59</v>
      </c>
      <c r="O83" s="38" t="s">
        <v>244</v>
      </c>
      <c r="Q83" s="118" t="s">
        <v>289</v>
      </c>
      <c r="R83" s="122" t="s">
        <v>296</v>
      </c>
      <c r="S83" s="122" t="s">
        <v>292</v>
      </c>
      <c r="T83" s="122" t="s">
        <v>89</v>
      </c>
      <c r="U83" s="122" t="s">
        <v>329</v>
      </c>
      <c r="V83" s="74" t="s">
        <v>330</v>
      </c>
      <c r="W83" s="122" t="s">
        <v>59</v>
      </c>
      <c r="X83" s="118" t="s">
        <v>244</v>
      </c>
      <c r="Y83" s="74" t="s">
        <v>299</v>
      </c>
      <c r="Z83" s="119" t="s">
        <v>58</v>
      </c>
      <c r="AA83" s="74" t="s">
        <v>367</v>
      </c>
    </row>
    <row r="84" spans="1:27" x14ac:dyDescent="0.2">
      <c r="A84" s="187" t="s">
        <v>267</v>
      </c>
      <c r="D84" s="38" t="s">
        <v>13</v>
      </c>
      <c r="H84" s="123"/>
    </row>
    <row r="85" spans="1:27" ht="25.5" x14ac:dyDescent="0.2">
      <c r="A85" s="187" t="s">
        <v>81</v>
      </c>
      <c r="B85" s="36">
        <v>802</v>
      </c>
      <c r="C85" s="36" t="s">
        <v>57</v>
      </c>
      <c r="D85" s="38" t="s">
        <v>12</v>
      </c>
      <c r="E85" s="72">
        <v>6982</v>
      </c>
      <c r="F85" s="38">
        <v>6425</v>
      </c>
      <c r="G85" s="38">
        <v>6000</v>
      </c>
      <c r="H85" s="123">
        <f t="shared" ref="H85:H99" si="5">F85/G85</f>
        <v>1.0708333333333333</v>
      </c>
      <c r="I85" s="76" t="s">
        <v>244</v>
      </c>
      <c r="J85" s="130" t="s">
        <v>281</v>
      </c>
      <c r="K85" s="38" t="s">
        <v>59</v>
      </c>
      <c r="L85" s="38" t="s">
        <v>59</v>
      </c>
      <c r="M85" s="38" t="s">
        <v>59</v>
      </c>
      <c r="N85" s="38" t="s">
        <v>59</v>
      </c>
      <c r="O85" s="38" t="s">
        <v>244</v>
      </c>
      <c r="Q85" s="118" t="s">
        <v>289</v>
      </c>
      <c r="R85" s="122" t="s">
        <v>296</v>
      </c>
      <c r="S85" s="122" t="s">
        <v>89</v>
      </c>
      <c r="T85" s="122" t="s">
        <v>292</v>
      </c>
      <c r="U85" s="122" t="s">
        <v>329</v>
      </c>
      <c r="V85" s="74" t="s">
        <v>330</v>
      </c>
      <c r="W85" s="122" t="s">
        <v>58</v>
      </c>
      <c r="X85" s="118" t="s">
        <v>303</v>
      </c>
      <c r="Y85" s="74" t="s">
        <v>299</v>
      </c>
      <c r="Z85" s="119" t="s">
        <v>58</v>
      </c>
      <c r="AA85" s="74" t="s">
        <v>367</v>
      </c>
    </row>
    <row r="86" spans="1:27" x14ac:dyDescent="0.2">
      <c r="A86" s="187" t="s">
        <v>268</v>
      </c>
      <c r="D86" s="38" t="s">
        <v>13</v>
      </c>
      <c r="H86" s="123"/>
    </row>
    <row r="87" spans="1:27" ht="25.5" x14ac:dyDescent="0.2">
      <c r="A87" s="187" t="s">
        <v>226</v>
      </c>
      <c r="B87" s="36">
        <v>803</v>
      </c>
      <c r="C87" s="36" t="s">
        <v>57</v>
      </c>
      <c r="D87" s="38" t="s">
        <v>12</v>
      </c>
      <c r="E87" s="72">
        <v>4771</v>
      </c>
      <c r="F87" s="38">
        <v>4672</v>
      </c>
      <c r="G87" s="38">
        <v>6000</v>
      </c>
      <c r="H87" s="123">
        <f t="shared" si="5"/>
        <v>0.77866666666666662</v>
      </c>
      <c r="I87" s="76" t="s">
        <v>244</v>
      </c>
      <c r="J87" s="130" t="s">
        <v>352</v>
      </c>
      <c r="K87" s="38" t="s">
        <v>59</v>
      </c>
      <c r="L87" s="38" t="s">
        <v>59</v>
      </c>
      <c r="M87" s="38" t="s">
        <v>59</v>
      </c>
      <c r="N87" s="38" t="s">
        <v>59</v>
      </c>
      <c r="O87" s="122" t="s">
        <v>244</v>
      </c>
      <c r="Q87" s="118" t="s">
        <v>283</v>
      </c>
      <c r="R87" s="122" t="s">
        <v>296</v>
      </c>
      <c r="S87" s="122" t="s">
        <v>89</v>
      </c>
      <c r="T87" s="122" t="s">
        <v>337</v>
      </c>
      <c r="U87" s="122" t="s">
        <v>329</v>
      </c>
      <c r="V87" s="74" t="s">
        <v>330</v>
      </c>
      <c r="W87" s="122" t="s">
        <v>58</v>
      </c>
      <c r="X87" s="118" t="s">
        <v>303</v>
      </c>
      <c r="Y87" s="74" t="s">
        <v>299</v>
      </c>
      <c r="Z87" s="119" t="s">
        <v>58</v>
      </c>
      <c r="AA87" s="74" t="s">
        <v>367</v>
      </c>
    </row>
    <row r="88" spans="1:27" x14ac:dyDescent="0.2">
      <c r="A88" s="187" t="s">
        <v>269</v>
      </c>
      <c r="D88" s="38" t="s">
        <v>13</v>
      </c>
      <c r="H88" s="123"/>
    </row>
    <row r="89" spans="1:27" ht="25.5" x14ac:dyDescent="0.2">
      <c r="A89" s="187" t="s">
        <v>226</v>
      </c>
      <c r="B89" s="36">
        <v>804</v>
      </c>
      <c r="C89" s="36" t="s">
        <v>57</v>
      </c>
      <c r="D89" s="38" t="s">
        <v>12</v>
      </c>
      <c r="E89" s="72">
        <v>5044</v>
      </c>
      <c r="F89" s="38">
        <v>4936</v>
      </c>
      <c r="G89" s="38">
        <v>6000</v>
      </c>
      <c r="H89" s="123">
        <f t="shared" si="5"/>
        <v>0.82266666666666666</v>
      </c>
      <c r="I89" s="76" t="s">
        <v>244</v>
      </c>
      <c r="J89" s="130" t="s">
        <v>352</v>
      </c>
      <c r="K89" s="38" t="s">
        <v>59</v>
      </c>
      <c r="L89" s="38" t="s">
        <v>59</v>
      </c>
      <c r="M89" s="38" t="s">
        <v>59</v>
      </c>
      <c r="N89" s="38" t="s">
        <v>59</v>
      </c>
      <c r="O89" s="122" t="s">
        <v>244</v>
      </c>
      <c r="Q89" s="118" t="s">
        <v>283</v>
      </c>
      <c r="R89" s="122" t="s">
        <v>296</v>
      </c>
      <c r="S89" s="122" t="s">
        <v>89</v>
      </c>
      <c r="T89" s="122" t="s">
        <v>337</v>
      </c>
      <c r="U89" s="122" t="s">
        <v>329</v>
      </c>
      <c r="V89" s="74" t="s">
        <v>330</v>
      </c>
      <c r="W89" s="122" t="s">
        <v>58</v>
      </c>
      <c r="X89" s="118" t="s">
        <v>303</v>
      </c>
      <c r="Y89" s="74" t="s">
        <v>299</v>
      </c>
      <c r="Z89" s="119" t="s">
        <v>58</v>
      </c>
      <c r="AA89" s="74" t="s">
        <v>367</v>
      </c>
    </row>
    <row r="90" spans="1:27" x14ac:dyDescent="0.2">
      <c r="A90" s="187" t="s">
        <v>270</v>
      </c>
      <c r="D90" s="38" t="s">
        <v>13</v>
      </c>
      <c r="H90" s="123"/>
    </row>
    <row r="91" spans="1:27" ht="25.5" x14ac:dyDescent="0.2">
      <c r="A91" s="187" t="s">
        <v>226</v>
      </c>
      <c r="B91" s="36">
        <v>805</v>
      </c>
      <c r="C91" s="36" t="s">
        <v>57</v>
      </c>
      <c r="D91" s="38" t="s">
        <v>12</v>
      </c>
      <c r="E91" s="72">
        <v>2711</v>
      </c>
      <c r="F91" s="38">
        <v>2662</v>
      </c>
      <c r="G91" s="38">
        <v>6000</v>
      </c>
      <c r="H91" s="123">
        <f t="shared" si="5"/>
        <v>0.44366666666666665</v>
      </c>
      <c r="I91" s="76" t="s">
        <v>244</v>
      </c>
      <c r="J91" s="130" t="s">
        <v>352</v>
      </c>
      <c r="K91" s="38" t="s">
        <v>59</v>
      </c>
      <c r="L91" s="38" t="s">
        <v>59</v>
      </c>
      <c r="M91" s="38" t="s">
        <v>59</v>
      </c>
      <c r="N91" s="38" t="s">
        <v>59</v>
      </c>
      <c r="O91" s="122" t="s">
        <v>244</v>
      </c>
      <c r="Q91" s="118" t="s">
        <v>283</v>
      </c>
      <c r="R91" s="122" t="s">
        <v>296</v>
      </c>
      <c r="S91" s="122" t="s">
        <v>89</v>
      </c>
      <c r="T91" s="122" t="s">
        <v>337</v>
      </c>
      <c r="U91" s="122" t="s">
        <v>329</v>
      </c>
      <c r="V91" s="74" t="s">
        <v>330</v>
      </c>
      <c r="W91" s="122" t="s">
        <v>59</v>
      </c>
      <c r="X91" s="118" t="s">
        <v>244</v>
      </c>
      <c r="Y91" s="74" t="s">
        <v>299</v>
      </c>
      <c r="Z91" s="119" t="s">
        <v>58</v>
      </c>
      <c r="AA91" s="74" t="s">
        <v>367</v>
      </c>
    </row>
    <row r="92" spans="1:27" x14ac:dyDescent="0.2">
      <c r="A92" s="187" t="s">
        <v>270</v>
      </c>
      <c r="D92" s="38" t="s">
        <v>13</v>
      </c>
      <c r="H92" s="123"/>
    </row>
    <row r="93" spans="1:27" ht="25.5" x14ac:dyDescent="0.2">
      <c r="A93" s="187" t="s">
        <v>221</v>
      </c>
      <c r="B93" s="36">
        <v>806</v>
      </c>
      <c r="C93" s="36" t="s">
        <v>57</v>
      </c>
      <c r="D93" s="38" t="s">
        <v>12</v>
      </c>
      <c r="E93" s="72">
        <v>3453</v>
      </c>
      <c r="F93" s="38">
        <v>3408</v>
      </c>
      <c r="G93" s="38">
        <v>6000</v>
      </c>
      <c r="H93" s="123">
        <f t="shared" si="5"/>
        <v>0.56799999999999995</v>
      </c>
      <c r="I93" s="76" t="s">
        <v>244</v>
      </c>
      <c r="J93" s="130" t="s">
        <v>353</v>
      </c>
      <c r="K93" s="38" t="s">
        <v>59</v>
      </c>
      <c r="L93" s="38" t="s">
        <v>58</v>
      </c>
      <c r="M93" s="38" t="s">
        <v>59</v>
      </c>
      <c r="N93" s="38" t="s">
        <v>59</v>
      </c>
      <c r="O93" s="122" t="s">
        <v>244</v>
      </c>
      <c r="Q93" s="118" t="s">
        <v>283</v>
      </c>
      <c r="R93" s="122" t="s">
        <v>296</v>
      </c>
      <c r="S93" s="122" t="s">
        <v>292</v>
      </c>
      <c r="T93" s="122" t="s">
        <v>292</v>
      </c>
      <c r="U93" s="122" t="s">
        <v>329</v>
      </c>
      <c r="V93" s="74" t="s">
        <v>330</v>
      </c>
      <c r="W93" s="122" t="s">
        <v>58</v>
      </c>
      <c r="X93" s="118" t="s">
        <v>365</v>
      </c>
      <c r="Y93" s="74" t="s">
        <v>375</v>
      </c>
      <c r="Z93" s="119" t="s">
        <v>58</v>
      </c>
      <c r="AA93" s="74" t="s">
        <v>367</v>
      </c>
    </row>
    <row r="94" spans="1:27" x14ac:dyDescent="0.2">
      <c r="A94" s="187" t="s">
        <v>271</v>
      </c>
      <c r="D94" s="38" t="s">
        <v>13</v>
      </c>
      <c r="H94" s="123"/>
    </row>
    <row r="95" spans="1:27" ht="25.5" x14ac:dyDescent="0.2">
      <c r="A95" s="187" t="s">
        <v>53</v>
      </c>
      <c r="B95" s="36">
        <v>807</v>
      </c>
      <c r="C95" s="36" t="s">
        <v>57</v>
      </c>
      <c r="D95" s="38" t="s">
        <v>12</v>
      </c>
      <c r="E95" s="72">
        <v>4597</v>
      </c>
      <c r="F95" s="38">
        <v>4446</v>
      </c>
      <c r="G95" s="38">
        <v>6000</v>
      </c>
      <c r="H95" s="123">
        <f t="shared" si="5"/>
        <v>0.74099999999999999</v>
      </c>
      <c r="I95" s="76" t="s">
        <v>244</v>
      </c>
      <c r="J95" s="130" t="s">
        <v>352</v>
      </c>
      <c r="K95" s="38" t="s">
        <v>59</v>
      </c>
      <c r="L95" s="38" t="s">
        <v>59</v>
      </c>
      <c r="M95" s="38" t="s">
        <v>59</v>
      </c>
      <c r="N95" s="38" t="s">
        <v>59</v>
      </c>
      <c r="O95" s="122" t="s">
        <v>244</v>
      </c>
      <c r="Q95" s="118" t="s">
        <v>327</v>
      </c>
      <c r="R95" s="122" t="s">
        <v>296</v>
      </c>
      <c r="S95" s="122" t="s">
        <v>89</v>
      </c>
      <c r="T95" s="122" t="s">
        <v>292</v>
      </c>
      <c r="U95" s="122" t="s">
        <v>329</v>
      </c>
      <c r="V95" s="74" t="s">
        <v>330</v>
      </c>
      <c r="W95" s="122" t="s">
        <v>59</v>
      </c>
      <c r="X95" s="118" t="s">
        <v>244</v>
      </c>
      <c r="Y95" s="74" t="s">
        <v>366</v>
      </c>
      <c r="Z95" s="119" t="s">
        <v>58</v>
      </c>
      <c r="AA95" s="74" t="s">
        <v>367</v>
      </c>
    </row>
    <row r="96" spans="1:27" x14ac:dyDescent="0.2">
      <c r="A96" s="187" t="s">
        <v>272</v>
      </c>
      <c r="D96" s="38" t="s">
        <v>13</v>
      </c>
      <c r="H96" s="123"/>
    </row>
    <row r="97" spans="1:27" ht="25.5" x14ac:dyDescent="0.2">
      <c r="A97" s="187" t="s">
        <v>54</v>
      </c>
      <c r="B97" s="36">
        <v>808</v>
      </c>
      <c r="C97" s="36" t="s">
        <v>57</v>
      </c>
      <c r="D97" s="38" t="s">
        <v>12</v>
      </c>
      <c r="E97" s="72">
        <v>5742</v>
      </c>
      <c r="F97" s="38">
        <v>5609</v>
      </c>
      <c r="G97" s="38">
        <v>6000</v>
      </c>
      <c r="H97" s="123">
        <f t="shared" si="5"/>
        <v>0.93483333333333329</v>
      </c>
      <c r="I97" s="76" t="s">
        <v>244</v>
      </c>
      <c r="J97" s="130" t="s">
        <v>352</v>
      </c>
      <c r="K97" s="38" t="s">
        <v>59</v>
      </c>
      <c r="L97" s="38" t="s">
        <v>59</v>
      </c>
      <c r="M97" s="38" t="s">
        <v>59</v>
      </c>
      <c r="N97" s="38" t="s">
        <v>59</v>
      </c>
      <c r="O97" s="122" t="s">
        <v>244</v>
      </c>
      <c r="Q97" s="118" t="s">
        <v>327</v>
      </c>
      <c r="R97" s="122" t="s">
        <v>296</v>
      </c>
      <c r="S97" s="122" t="s">
        <v>89</v>
      </c>
      <c r="T97" s="122" t="s">
        <v>292</v>
      </c>
      <c r="U97" s="122" t="s">
        <v>329</v>
      </c>
      <c r="V97" s="74" t="s">
        <v>330</v>
      </c>
      <c r="W97" s="122" t="s">
        <v>59</v>
      </c>
      <c r="X97" s="118" t="s">
        <v>244</v>
      </c>
      <c r="Y97" s="74" t="s">
        <v>299</v>
      </c>
      <c r="Z97" s="119" t="s">
        <v>58</v>
      </c>
      <c r="AA97" s="74" t="s">
        <v>367</v>
      </c>
    </row>
    <row r="98" spans="1:27" x14ac:dyDescent="0.2">
      <c r="A98" s="187" t="s">
        <v>273</v>
      </c>
      <c r="D98" s="38" t="s">
        <v>13</v>
      </c>
      <c r="H98" s="123"/>
    </row>
    <row r="99" spans="1:27" ht="25.5" x14ac:dyDescent="0.2">
      <c r="A99" s="187" t="s">
        <v>56</v>
      </c>
      <c r="B99" s="36">
        <v>809</v>
      </c>
      <c r="C99" s="36" t="s">
        <v>57</v>
      </c>
      <c r="D99" s="38" t="s">
        <v>12</v>
      </c>
      <c r="E99" s="72">
        <v>5780</v>
      </c>
      <c r="F99" s="38">
        <v>5614</v>
      </c>
      <c r="G99" s="38">
        <v>6000</v>
      </c>
      <c r="H99" s="123">
        <f t="shared" si="5"/>
        <v>0.93566666666666665</v>
      </c>
      <c r="I99" s="76" t="s">
        <v>244</v>
      </c>
      <c r="J99" s="130" t="s">
        <v>353</v>
      </c>
      <c r="K99" s="38" t="s">
        <v>59</v>
      </c>
      <c r="L99" s="38" t="s">
        <v>59</v>
      </c>
      <c r="M99" s="38" t="s">
        <v>59</v>
      </c>
      <c r="N99" s="38" t="s">
        <v>59</v>
      </c>
      <c r="O99" s="122" t="s">
        <v>244</v>
      </c>
      <c r="Q99" s="118" t="s">
        <v>327</v>
      </c>
      <c r="R99" s="122" t="s">
        <v>296</v>
      </c>
      <c r="S99" s="122" t="s">
        <v>292</v>
      </c>
      <c r="T99" s="122" t="s">
        <v>292</v>
      </c>
      <c r="U99" s="122" t="s">
        <v>329</v>
      </c>
      <c r="V99" s="74" t="s">
        <v>330</v>
      </c>
      <c r="W99" s="122" t="s">
        <v>59</v>
      </c>
      <c r="X99" s="118" t="s">
        <v>244</v>
      </c>
      <c r="Y99" s="74" t="s">
        <v>299</v>
      </c>
      <c r="Z99" s="119" t="s">
        <v>58</v>
      </c>
      <c r="AA99" s="74" t="s">
        <v>367</v>
      </c>
    </row>
    <row r="100" spans="1:27" x14ac:dyDescent="0.2">
      <c r="A100" s="187" t="s">
        <v>274</v>
      </c>
      <c r="D100" s="38" t="s">
        <v>13</v>
      </c>
      <c r="H100" s="123"/>
    </row>
    <row r="101" spans="1:27" s="115" customFormat="1" x14ac:dyDescent="0.2">
      <c r="A101" s="184"/>
      <c r="B101" s="185"/>
      <c r="C101" s="185"/>
      <c r="D101" s="178"/>
      <c r="E101" s="177"/>
      <c r="F101" s="178"/>
      <c r="G101" s="178"/>
      <c r="H101" s="178"/>
      <c r="I101" s="186"/>
      <c r="J101" s="180"/>
      <c r="K101" s="178"/>
      <c r="L101" s="178"/>
      <c r="M101" s="178"/>
      <c r="N101" s="178"/>
      <c r="O101" s="178"/>
      <c r="P101" s="178"/>
      <c r="Q101" s="181"/>
      <c r="U101" s="178"/>
      <c r="V101" s="182"/>
      <c r="W101" s="178"/>
      <c r="X101" s="181"/>
      <c r="Y101" s="182"/>
      <c r="Z101" s="183"/>
      <c r="AA101" s="182"/>
    </row>
  </sheetData>
  <autoFilter ref="A1:AB41" xr:uid="{00000000-0009-0000-0000-000003000000}"/>
  <printOptions gridLines="1"/>
  <pageMargins left="0" right="0" top="0.75" bottom="0.75" header="0.3" footer="0.3"/>
  <pageSetup scale="55" orientation="landscape" r:id="rId1"/>
  <headerFooter>
    <oddFooter>&amp;C&amp;1#&amp;"Arial"&amp;10&amp;K000000---Internal Use---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workbookViewId="0">
      <selection activeCell="P18" sqref="P18"/>
    </sheetView>
  </sheetViews>
  <sheetFormatPr defaultRowHeight="12.75" x14ac:dyDescent="0.2"/>
  <cols>
    <col min="1" max="1" width="13.5703125" style="2" customWidth="1"/>
    <col min="2" max="2" width="14.5703125" style="2" bestFit="1" customWidth="1"/>
    <col min="3" max="3" width="20.28515625" style="2" bestFit="1" customWidth="1"/>
    <col min="4" max="4" width="16.140625" style="2" bestFit="1" customWidth="1"/>
    <col min="5" max="5" width="10.5703125" style="2" bestFit="1" customWidth="1"/>
    <col min="6" max="6" width="14.7109375" style="2" bestFit="1" customWidth="1"/>
    <col min="7" max="8" width="13.42578125" style="2" bestFit="1" customWidth="1"/>
    <col min="9" max="9" width="16.140625" style="2" bestFit="1" customWidth="1"/>
    <col min="10" max="10" width="9.85546875" style="2" bestFit="1" customWidth="1"/>
    <col min="11" max="16384" width="9.140625" style="2"/>
  </cols>
  <sheetData>
    <row r="1" spans="1:11" s="191" customFormat="1" x14ac:dyDescent="0.2">
      <c r="A1" s="191" t="s">
        <v>90</v>
      </c>
      <c r="B1" s="191" t="s">
        <v>91</v>
      </c>
      <c r="C1" s="191" t="s">
        <v>92</v>
      </c>
      <c r="D1" s="191" t="s">
        <v>93</v>
      </c>
      <c r="E1" s="191" t="s">
        <v>94</v>
      </c>
      <c r="F1" s="191" t="s">
        <v>95</v>
      </c>
      <c r="G1" s="191" t="s">
        <v>96</v>
      </c>
      <c r="H1" s="191" t="s">
        <v>97</v>
      </c>
      <c r="I1" s="191" t="s">
        <v>98</v>
      </c>
      <c r="J1" s="191" t="s">
        <v>99</v>
      </c>
    </row>
    <row r="2" spans="1:11" x14ac:dyDescent="0.2">
      <c r="A2" s="2" t="s">
        <v>100</v>
      </c>
      <c r="C2" s="2" t="s">
        <v>101</v>
      </c>
      <c r="D2" s="2" t="s">
        <v>102</v>
      </c>
      <c r="F2" s="2" t="s">
        <v>103</v>
      </c>
      <c r="K2" s="192" t="s">
        <v>187</v>
      </c>
    </row>
    <row r="3" spans="1:11" x14ac:dyDescent="0.2">
      <c r="A3" s="2" t="s">
        <v>104</v>
      </c>
      <c r="C3" s="2" t="s">
        <v>105</v>
      </c>
      <c r="D3" s="2" t="s">
        <v>106</v>
      </c>
      <c r="I3" s="2" t="s">
        <v>107</v>
      </c>
      <c r="K3" s="192" t="s">
        <v>188</v>
      </c>
    </row>
    <row r="4" spans="1:11" x14ac:dyDescent="0.2">
      <c r="A4" s="2" t="s">
        <v>108</v>
      </c>
      <c r="C4" s="2" t="s">
        <v>48</v>
      </c>
      <c r="D4" s="2" t="s">
        <v>108</v>
      </c>
      <c r="F4" s="2">
        <v>8069227083</v>
      </c>
      <c r="K4" s="192" t="s">
        <v>189</v>
      </c>
    </row>
    <row r="5" spans="1:11" x14ac:dyDescent="0.2">
      <c r="A5" s="2" t="s">
        <v>109</v>
      </c>
      <c r="C5" s="2" t="s">
        <v>109</v>
      </c>
      <c r="D5" s="2" t="s">
        <v>109</v>
      </c>
      <c r="F5" s="2" t="s">
        <v>110</v>
      </c>
    </row>
    <row r="6" spans="1:11" x14ac:dyDescent="0.2">
      <c r="A6" s="2" t="s">
        <v>111</v>
      </c>
      <c r="D6" s="2" t="s">
        <v>112</v>
      </c>
      <c r="I6" s="2" t="s">
        <v>113</v>
      </c>
    </row>
    <row r="7" spans="1:11" x14ac:dyDescent="0.2">
      <c r="A7" s="2" t="s">
        <v>114</v>
      </c>
      <c r="D7" s="2" t="s">
        <v>115</v>
      </c>
      <c r="F7" s="2">
        <v>9224904</v>
      </c>
      <c r="K7" s="192" t="s">
        <v>193</v>
      </c>
    </row>
    <row r="8" spans="1:11" x14ac:dyDescent="0.2">
      <c r="A8" s="2" t="s">
        <v>116</v>
      </c>
      <c r="D8" s="2" t="s">
        <v>117</v>
      </c>
      <c r="I8" s="2" t="s">
        <v>118</v>
      </c>
      <c r="K8" s="192" t="s">
        <v>190</v>
      </c>
    </row>
    <row r="9" spans="1:11" x14ac:dyDescent="0.2">
      <c r="A9" s="2" t="s">
        <v>119</v>
      </c>
      <c r="D9" s="2" t="s">
        <v>120</v>
      </c>
      <c r="I9" s="2">
        <v>8062929361</v>
      </c>
    </row>
    <row r="10" spans="1:11" x14ac:dyDescent="0.2">
      <c r="A10" s="2" t="s">
        <v>49</v>
      </c>
      <c r="D10" s="2" t="s">
        <v>121</v>
      </c>
      <c r="F10" s="2" t="s">
        <v>122</v>
      </c>
    </row>
    <row r="11" spans="1:11" x14ac:dyDescent="0.2">
      <c r="A11" s="2" t="s">
        <v>123</v>
      </c>
      <c r="D11" s="2" t="s">
        <v>124</v>
      </c>
      <c r="I11" s="2">
        <v>8066818713</v>
      </c>
      <c r="K11" s="192" t="s">
        <v>191</v>
      </c>
    </row>
    <row r="12" spans="1:11" x14ac:dyDescent="0.2">
      <c r="A12" s="2" t="s">
        <v>125</v>
      </c>
      <c r="D12" s="2" t="s">
        <v>126</v>
      </c>
      <c r="I12" s="2" t="s">
        <v>127</v>
      </c>
      <c r="K12" s="192" t="s">
        <v>192</v>
      </c>
    </row>
    <row r="13" spans="1:11" x14ac:dyDescent="0.2">
      <c r="A13" s="2" t="s">
        <v>128</v>
      </c>
      <c r="D13" s="2" t="s">
        <v>129</v>
      </c>
      <c r="I13" s="2" t="s">
        <v>130</v>
      </c>
      <c r="K13" s="192" t="s">
        <v>194</v>
      </c>
    </row>
    <row r="14" spans="1:11" x14ac:dyDescent="0.2">
      <c r="A14" s="2" t="s">
        <v>114</v>
      </c>
      <c r="D14" s="2" t="s">
        <v>115</v>
      </c>
      <c r="G14" s="2" t="s">
        <v>131</v>
      </c>
      <c r="I14" s="2" t="s">
        <v>132</v>
      </c>
    </row>
    <row r="15" spans="1:11" x14ac:dyDescent="0.2">
      <c r="A15" s="2" t="s">
        <v>133</v>
      </c>
      <c r="D15" s="2" t="s">
        <v>133</v>
      </c>
      <c r="I15" s="2">
        <v>8069481324</v>
      </c>
      <c r="K15" s="192" t="s">
        <v>195</v>
      </c>
    </row>
    <row r="16" spans="1:11" x14ac:dyDescent="0.2">
      <c r="A16" s="2" t="s">
        <v>134</v>
      </c>
      <c r="D16" s="2" t="s">
        <v>135</v>
      </c>
      <c r="I16" s="2" t="s">
        <v>136</v>
      </c>
      <c r="K16" s="192" t="s">
        <v>196</v>
      </c>
    </row>
    <row r="17" spans="1:11" x14ac:dyDescent="0.2">
      <c r="A17" s="2" t="s">
        <v>55</v>
      </c>
      <c r="D17" s="2" t="s">
        <v>137</v>
      </c>
      <c r="I17" s="2" t="s">
        <v>138</v>
      </c>
    </row>
    <row r="18" spans="1:11" x14ac:dyDescent="0.2">
      <c r="A18" s="2" t="s">
        <v>139</v>
      </c>
      <c r="D18" s="2" t="s">
        <v>140</v>
      </c>
      <c r="I18" s="2" t="s">
        <v>141</v>
      </c>
    </row>
    <row r="19" spans="1:11" x14ac:dyDescent="0.2">
      <c r="A19" s="2" t="s">
        <v>142</v>
      </c>
      <c r="D19" s="2" t="s">
        <v>143</v>
      </c>
      <c r="I19" s="2">
        <v>8069227690</v>
      </c>
    </row>
    <row r="20" spans="1:11" x14ac:dyDescent="0.2">
      <c r="A20" s="2" t="s">
        <v>144</v>
      </c>
      <c r="D20" s="2" t="s">
        <v>145</v>
      </c>
      <c r="I20" s="2" t="s">
        <v>146</v>
      </c>
      <c r="K20" s="192" t="s">
        <v>197</v>
      </c>
    </row>
    <row r="21" spans="1:11" x14ac:dyDescent="0.2">
      <c r="A21" s="2" t="s">
        <v>147</v>
      </c>
      <c r="D21" s="2" t="s">
        <v>148</v>
      </c>
      <c r="I21" s="2" t="s">
        <v>149</v>
      </c>
      <c r="K21" s="192" t="s">
        <v>198</v>
      </c>
    </row>
    <row r="22" spans="1:11" x14ac:dyDescent="0.2">
      <c r="A22" s="2" t="s">
        <v>150</v>
      </c>
      <c r="D22" s="2" t="s">
        <v>151</v>
      </c>
      <c r="F22" s="2">
        <v>8063336340</v>
      </c>
      <c r="K22" s="192" t="s">
        <v>199</v>
      </c>
    </row>
    <row r="23" spans="1:11" x14ac:dyDescent="0.2">
      <c r="A23" s="2" t="s">
        <v>51</v>
      </c>
      <c r="D23" s="2" t="s">
        <v>152</v>
      </c>
      <c r="I23" s="2" t="s">
        <v>153</v>
      </c>
    </row>
    <row r="24" spans="1:11" x14ac:dyDescent="0.2">
      <c r="A24" s="2" t="s">
        <v>154</v>
      </c>
      <c r="D24" s="2" t="s">
        <v>155</v>
      </c>
      <c r="I24" s="2" t="s">
        <v>156</v>
      </c>
    </row>
    <row r="25" spans="1:11" x14ac:dyDescent="0.2">
      <c r="A25" s="2" t="s">
        <v>157</v>
      </c>
      <c r="D25" s="2" t="s">
        <v>158</v>
      </c>
      <c r="I25" s="2">
        <v>8067362432</v>
      </c>
      <c r="K25" s="192" t="s">
        <v>200</v>
      </c>
    </row>
    <row r="26" spans="1:11" x14ac:dyDescent="0.2">
      <c r="A26" s="2" t="s">
        <v>56</v>
      </c>
      <c r="D26" s="2" t="s">
        <v>159</v>
      </c>
      <c r="F26" s="2">
        <v>8062926107</v>
      </c>
    </row>
    <row r="27" spans="1:11" x14ac:dyDescent="0.2">
      <c r="A27" s="2" t="s">
        <v>53</v>
      </c>
      <c r="D27" s="2" t="s">
        <v>160</v>
      </c>
      <c r="I27" s="2">
        <v>8062924775</v>
      </c>
    </row>
    <row r="28" spans="1:11" x14ac:dyDescent="0.2">
      <c r="A28" s="2" t="s">
        <v>161</v>
      </c>
      <c r="B28" s="2">
        <v>2010</v>
      </c>
      <c r="D28" s="2" t="s">
        <v>162</v>
      </c>
      <c r="F28" s="2">
        <v>8069305732</v>
      </c>
      <c r="K28" s="192" t="s">
        <v>201</v>
      </c>
    </row>
    <row r="29" spans="1:11" x14ac:dyDescent="0.2">
      <c r="A29" s="2" t="s">
        <v>163</v>
      </c>
      <c r="D29" s="2" t="s">
        <v>164</v>
      </c>
      <c r="I29" s="2" t="s">
        <v>165</v>
      </c>
    </row>
    <row r="30" spans="1:11" x14ac:dyDescent="0.2">
      <c r="A30" s="2" t="s">
        <v>166</v>
      </c>
      <c r="D30" s="2" t="s">
        <v>167</v>
      </c>
      <c r="H30" s="2">
        <v>8066813792</v>
      </c>
      <c r="K30" s="192" t="s">
        <v>202</v>
      </c>
    </row>
    <row r="31" spans="1:11" x14ac:dyDescent="0.2">
      <c r="A31" s="2" t="s">
        <v>168</v>
      </c>
      <c r="D31" s="2" t="s">
        <v>169</v>
      </c>
      <c r="I31" s="2" t="s">
        <v>170</v>
      </c>
      <c r="K31" s="192" t="s">
        <v>203</v>
      </c>
    </row>
    <row r="32" spans="1:11" x14ac:dyDescent="0.2">
      <c r="A32" s="2" t="s">
        <v>171</v>
      </c>
      <c r="D32" s="2" t="s">
        <v>172</v>
      </c>
      <c r="I32" s="2">
        <v>8068864155</v>
      </c>
      <c r="K32" s="192" t="s">
        <v>204</v>
      </c>
    </row>
    <row r="33" spans="1:11" x14ac:dyDescent="0.2">
      <c r="A33" s="2" t="s">
        <v>173</v>
      </c>
      <c r="D33" s="2" t="s">
        <v>174</v>
      </c>
      <c r="I33" s="2" t="s">
        <v>175</v>
      </c>
      <c r="K33" s="192" t="s">
        <v>205</v>
      </c>
    </row>
    <row r="34" spans="1:11" x14ac:dyDescent="0.2">
      <c r="A34" s="2" t="s">
        <v>176</v>
      </c>
      <c r="D34" s="2" t="s">
        <v>177</v>
      </c>
      <c r="I34" s="2" t="s">
        <v>178</v>
      </c>
      <c r="K34" s="192" t="s">
        <v>206</v>
      </c>
    </row>
    <row r="35" spans="1:11" x14ac:dyDescent="0.2">
      <c r="A35" s="2" t="s">
        <v>179</v>
      </c>
      <c r="D35" s="2" t="s">
        <v>180</v>
      </c>
      <c r="H35" s="2" t="s">
        <v>181</v>
      </c>
      <c r="K35" s="192" t="s">
        <v>206</v>
      </c>
    </row>
    <row r="36" spans="1:11" x14ac:dyDescent="0.2">
      <c r="A36" s="2" t="s">
        <v>182</v>
      </c>
      <c r="D36" s="2" t="s">
        <v>183</v>
      </c>
      <c r="I36" s="2" t="s">
        <v>184</v>
      </c>
      <c r="K36" s="192" t="s">
        <v>207</v>
      </c>
    </row>
    <row r="37" spans="1:11" x14ac:dyDescent="0.2">
      <c r="A37" s="2" t="s">
        <v>185</v>
      </c>
      <c r="D37" s="2" t="s">
        <v>186</v>
      </c>
      <c r="I37" s="2">
        <v>18063406088</v>
      </c>
    </row>
    <row r="38" spans="1:11" x14ac:dyDescent="0.2">
      <c r="A38" s="2" t="s">
        <v>208</v>
      </c>
      <c r="B38" s="2" t="s">
        <v>209</v>
      </c>
      <c r="D38" s="2" t="s">
        <v>210</v>
      </c>
      <c r="F38" s="2">
        <v>8066839028</v>
      </c>
      <c r="K38" s="192" t="s">
        <v>211</v>
      </c>
    </row>
    <row r="39" spans="1:11" x14ac:dyDescent="0.2">
      <c r="A39" s="2" t="s">
        <v>212</v>
      </c>
      <c r="C39" s="2" t="s">
        <v>213</v>
      </c>
      <c r="D39" s="2" t="s">
        <v>214</v>
      </c>
      <c r="I39" s="2" t="s">
        <v>215</v>
      </c>
      <c r="K39" s="192" t="s">
        <v>216</v>
      </c>
    </row>
    <row r="40" spans="1:11" x14ac:dyDescent="0.2">
      <c r="A40" s="2" t="s">
        <v>217</v>
      </c>
      <c r="D40" s="2" t="s">
        <v>217</v>
      </c>
      <c r="I40" s="2" t="s">
        <v>218</v>
      </c>
      <c r="K40" s="192" t="s">
        <v>219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2016 Moisture</vt:lpstr>
      <vt:lpstr>2016 Defoliation Approval</vt:lpstr>
      <vt:lpstr>Female Before Male Approval</vt:lpstr>
      <vt:lpstr>Field Evaluation</vt:lpstr>
      <vt:lpstr>Kryl Info</vt:lpstr>
      <vt:lpstr>'2016 Moisture'!Print_Area</vt:lpstr>
      <vt:lpstr>'2016 Moisture'!Print_Titles</vt:lpstr>
      <vt:lpstr>'Field Evaluation'!Print_Titles</vt:lpstr>
    </vt:vector>
  </TitlesOfParts>
  <Company>Pioneer, A DuPont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Davis, Jim</cp:lastModifiedBy>
  <cp:lastPrinted>2016-11-02T15:54:53Z</cp:lastPrinted>
  <dcterms:created xsi:type="dcterms:W3CDTF">2009-08-25T02:24:05Z</dcterms:created>
  <dcterms:modified xsi:type="dcterms:W3CDTF">2023-01-10T14:08:22Z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2023-01-10T14:08:22Z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ab950877-7563-4ec9-9baa-9a848473ffdc</vt:lpwstr>
  </property>
  <property fmtid="{D5CDD505-2E9C-101B-9397-08002B2CF9AE}" pid="8" name="MSIP_Label_0d28e344-bb15-459b-97fd-14fa06bc1052_ContentBits">
    <vt:lpwstr>2</vt:lpwstr>
  </property>
</Properties>
</file>